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95" windowHeight="7995"/>
  </bookViews>
  <sheets>
    <sheet name="Planilha Orçamentária " sheetId="1" r:id="rId1"/>
    <sheet name="Cronograma " sheetId="2" r:id="rId2"/>
    <sheet name="Comp.Admin.Local" sheetId="3" r:id="rId3"/>
  </sheets>
  <externalReferences>
    <externalReference r:id="rId4"/>
    <externalReference r:id="rId5"/>
  </externalReferences>
  <definedNames>
    <definedName name="_xlnm.Print_Area" localSheetId="2">Comp.Admin.Local!$A$1:$H$33</definedName>
    <definedName name="_xlnm.Print_Area" localSheetId="1">'Cronograma '!$A$1:$H$37</definedName>
    <definedName name="_xlnm.Print_Area" localSheetId="0">'Planilha Orçamentária '!$A$1:$I$80</definedName>
  </definedNames>
  <calcPr calcId="124519"/>
</workbook>
</file>

<file path=xl/calcChain.xml><?xml version="1.0" encoding="utf-8"?>
<calcChain xmlns="http://schemas.openxmlformats.org/spreadsheetml/2006/main">
  <c r="G45" i="1"/>
  <c r="H45" s="1"/>
  <c r="D45"/>
  <c r="H44"/>
  <c r="H43"/>
  <c r="H42"/>
  <c r="H41"/>
  <c r="H40"/>
  <c r="H39"/>
  <c r="G29" i="3"/>
  <c r="G28"/>
  <c r="G27"/>
  <c r="G24"/>
  <c r="G23"/>
  <c r="G22"/>
  <c r="G21"/>
  <c r="G20"/>
  <c r="G19"/>
  <c r="G18" s="1"/>
  <c r="H46" i="1" l="1"/>
  <c r="G30" i="3"/>
  <c r="G31" s="1"/>
  <c r="G32" s="1"/>
  <c r="F16" s="1"/>
  <c r="G16" s="1"/>
  <c r="F11" l="1"/>
  <c r="G11" s="1"/>
  <c r="G12" s="1"/>
  <c r="G17" i="1" s="1"/>
  <c r="C29" i="2"/>
  <c r="C27"/>
  <c r="C25"/>
  <c r="C23"/>
  <c r="C21"/>
  <c r="C19"/>
  <c r="C17"/>
  <c r="C31" l="1"/>
  <c r="H17" i="1" l="1"/>
  <c r="H18"/>
  <c r="H75"/>
  <c r="B29" i="2" s="1"/>
  <c r="H30" s="1"/>
  <c r="H76" i="1" l="1"/>
  <c r="H27"/>
  <c r="H57"/>
  <c r="H59"/>
  <c r="H60"/>
  <c r="H61"/>
  <c r="H62"/>
  <c r="H63"/>
  <c r="H64"/>
  <c r="H65"/>
  <c r="H66"/>
  <c r="H67"/>
  <c r="H68"/>
  <c r="H56"/>
  <c r="H50"/>
  <c r="H51"/>
  <c r="H52"/>
  <c r="H49"/>
  <c r="H33"/>
  <c r="H34"/>
  <c r="H35"/>
  <c r="H32"/>
  <c r="H26"/>
  <c r="H28"/>
  <c r="H25"/>
  <c r="H15"/>
  <c r="H16"/>
  <c r="H19"/>
  <c r="H20"/>
  <c r="H21"/>
  <c r="H14"/>
  <c r="H22" s="1"/>
  <c r="B17" i="2" s="1"/>
  <c r="D18" l="1"/>
  <c r="D32" s="1"/>
  <c r="D33" s="1"/>
  <c r="H29" i="1"/>
  <c r="B19" i="2" s="1"/>
  <c r="E20" s="1"/>
  <c r="E32" s="1"/>
  <c r="E33" s="1"/>
  <c r="H36" i="1"/>
  <c r="B21" i="2" s="1"/>
  <c r="F22" s="1"/>
  <c r="B23"/>
  <c r="F24" s="1"/>
  <c r="G24" s="1"/>
  <c r="H53" i="1"/>
  <c r="B25" i="2" s="1"/>
  <c r="G26" s="1"/>
  <c r="H69" i="1"/>
  <c r="B27" i="2" s="1"/>
  <c r="G28" s="1"/>
  <c r="H28" s="1"/>
  <c r="H32" s="1"/>
  <c r="H33" s="1"/>
  <c r="D34" l="1"/>
  <c r="D35" s="1"/>
  <c r="G32"/>
  <c r="G33" s="1"/>
  <c r="F32"/>
  <c r="F33" s="1"/>
  <c r="B31"/>
  <c r="E34"/>
  <c r="H70" i="1"/>
  <c r="H77"/>
  <c r="H54"/>
  <c r="H47"/>
  <c r="H37"/>
  <c r="H23"/>
  <c r="H30"/>
  <c r="H78" l="1"/>
  <c r="I17" s="1"/>
  <c r="I41"/>
  <c r="I42"/>
  <c r="I39"/>
  <c r="I43"/>
  <c r="I40"/>
  <c r="I44"/>
  <c r="F34" i="2"/>
  <c r="E35"/>
  <c r="I53" i="1"/>
  <c r="I18"/>
  <c r="I29"/>
  <c r="I22"/>
  <c r="I36"/>
  <c r="I46"/>
  <c r="I73"/>
  <c r="I58"/>
  <c r="I74"/>
  <c r="I72"/>
  <c r="I75"/>
  <c r="I19"/>
  <c r="I26"/>
  <c r="I33"/>
  <c r="I52"/>
  <c r="I68"/>
  <c r="I64"/>
  <c r="I60"/>
  <c r="I14"/>
  <c r="I32"/>
  <c r="I49"/>
  <c r="I56"/>
  <c r="I20"/>
  <c r="I15"/>
  <c r="I63"/>
  <c r="I25"/>
  <c r="I21"/>
  <c r="I16"/>
  <c r="I35"/>
  <c r="I50"/>
  <c r="I66"/>
  <c r="I62"/>
  <c r="I57"/>
  <c r="I28"/>
  <c r="I51"/>
  <c r="I65"/>
  <c r="I61"/>
  <c r="I27"/>
  <c r="I34"/>
  <c r="I67"/>
  <c r="I59"/>
  <c r="I69"/>
  <c r="I45" l="1"/>
  <c r="F35" i="2"/>
  <c r="G34"/>
  <c r="I77" i="1"/>
  <c r="H34" i="2" l="1"/>
  <c r="H35" s="1"/>
  <c r="G35"/>
</calcChain>
</file>

<file path=xl/sharedStrings.xml><?xml version="1.0" encoding="utf-8"?>
<sst xmlns="http://schemas.openxmlformats.org/spreadsheetml/2006/main" count="372" uniqueCount="230">
  <si>
    <t>Código</t>
  </si>
  <si>
    <t>Origem</t>
  </si>
  <si>
    <t xml:space="preserve">Descrição do item </t>
  </si>
  <si>
    <t>Valor unitário</t>
  </si>
  <si>
    <t>Unidade de Medida</t>
  </si>
  <si>
    <t xml:space="preserve">Quantidade </t>
  </si>
  <si>
    <t>Valor</t>
  </si>
  <si>
    <t>%</t>
  </si>
  <si>
    <t>74209/001</t>
  </si>
  <si>
    <t>SINAPI</t>
  </si>
  <si>
    <t>Placa de obra em chapa de aço galvanizado.</t>
  </si>
  <si>
    <t>M²</t>
  </si>
  <si>
    <t>74220/001</t>
  </si>
  <si>
    <t>Tapume de chapa de madeira compensada, E= 6mm, com pintura a cal e reaproveitamento de 2x.</t>
  </si>
  <si>
    <t>74077/001</t>
  </si>
  <si>
    <t>73960/001</t>
  </si>
  <si>
    <t>Instal/ligação provisória elétrica baixa tensão p/cant obra,M3-chave 100A carga 3 kWH,20CV excl forn medidor.</t>
  </si>
  <si>
    <t>Unidade</t>
  </si>
  <si>
    <t>C2851</t>
  </si>
  <si>
    <t>SEINFRA</t>
  </si>
  <si>
    <t>Instalações provisórias de água.</t>
  </si>
  <si>
    <t>C2849</t>
  </si>
  <si>
    <t>Instalações provisórias de esgoto.</t>
  </si>
  <si>
    <t>Escavação manual campo aberto em solo exceto rocha ate 2,00m profundidade.</t>
  </si>
  <si>
    <t>M³</t>
  </si>
  <si>
    <t>Regularização  e compactação manual de terreno com soquete.</t>
  </si>
  <si>
    <t>Forma tabua para concreto em fundação c/ reaproveitamento 5x.</t>
  </si>
  <si>
    <t>73907/006</t>
  </si>
  <si>
    <t>Lastro de concreto magro tração 1:4:8, espessura 3 cm, preparo mecânico</t>
  </si>
  <si>
    <t>C0842</t>
  </si>
  <si>
    <t>Concreto p/vibr, fck 20 MPa com agregado adquirido.</t>
  </si>
  <si>
    <t>C1604</t>
  </si>
  <si>
    <t>Lançamento e aplicação de concreto sem elevação.</t>
  </si>
  <si>
    <t>75381/001</t>
  </si>
  <si>
    <t>Telha ondulada translúcida fibra de vidro de 1,2 mm</t>
  </si>
  <si>
    <t>Calha em chapa de aço galvanizado n° 24</t>
  </si>
  <si>
    <t>Tubo de queda - Água pluvial DN=150 mm</t>
  </si>
  <si>
    <t>Joelho PVC 90° d=150 mm - tubulação pluvial</t>
  </si>
  <si>
    <t>C3995</t>
  </si>
  <si>
    <t>Ralo hemisférico tipo "abacaxi" com tela de aço com funil de saída cônico</t>
  </si>
  <si>
    <t>73861/011</t>
  </si>
  <si>
    <t>Condulete LB 3/4"</t>
  </si>
  <si>
    <t>73861/020</t>
  </si>
  <si>
    <t>Condulete TA 3/4"</t>
  </si>
  <si>
    <t>73861/017</t>
  </si>
  <si>
    <t>Condulete XA 3/4"</t>
  </si>
  <si>
    <t>Condutor de cobre unipolar, isolação em PVC/70ºC, camada de proteção em PVC, não propagador de chamas, classe de tensão 750V, encordoamento classe 5, flexível, com seção de 2,5 mm²</t>
  </si>
  <si>
    <t>74130/003</t>
  </si>
  <si>
    <t>Disjuntor termomagnetico bipolar 10 A.</t>
  </si>
  <si>
    <t>74130/004</t>
  </si>
  <si>
    <t>Disjuntor termomagnetico tripolar 20 A- 5KA.</t>
  </si>
  <si>
    <t xml:space="preserve"> Eletroduto de aço galvanizado eletrolitico DN 25mm (1") , tipo leve inclusive conecões.</t>
  </si>
  <si>
    <t xml:space="preserve"> Eletroduto de aço galvanizado eletrolitico DN 20mm (3/4") , tipo leve inclusive conecões.</t>
  </si>
  <si>
    <t xml:space="preserve"> C1651</t>
  </si>
  <si>
    <t>Luminária blindada p/ alta pressão, linha industrial projetor hermético para lâmpada de luz mista de 500 W, com proteção da lâmpada.</t>
  </si>
  <si>
    <t>73831/006</t>
  </si>
  <si>
    <t>Lâmpada mista de 500W - Fornecimento e instalação.</t>
  </si>
  <si>
    <t>74131/004</t>
  </si>
  <si>
    <t>Quadro distribuição chapa pintada - completo, com porta tranca e acessórios - Cap. 5 disjuntores bipolar + 1 tripolar</t>
  </si>
  <si>
    <t>Haste cooperweld 5/8  x 3,00 m com conector.</t>
  </si>
  <si>
    <t>Cordoalha de cobre nu, 35 mm², inclusive isoladores -  Fornecimento e instalação.</t>
  </si>
  <si>
    <t>Aplicação manual de fundo selador acrílico em superfícies externas</t>
  </si>
  <si>
    <t>Aplicação manual de pintura com tinta látex acrílica em paredes, duas demãos .</t>
  </si>
  <si>
    <t>Limpeza final da obra</t>
  </si>
  <si>
    <t>TOTAL</t>
  </si>
  <si>
    <t xml:space="preserve">Planilha Orçamentária </t>
  </si>
  <si>
    <t>Custo TOTAL com BDI incluso</t>
  </si>
  <si>
    <t>Item</t>
  </si>
  <si>
    <t>7.0 SERVIÇOS DIVERSOS</t>
  </si>
  <si>
    <t>Subtotal item 7.0</t>
  </si>
  <si>
    <t>1.0 SERVIÇOES PRELIMINARES</t>
  </si>
  <si>
    <t>2.0 MOVIMENTO DE TERRA</t>
  </si>
  <si>
    <t>3.0 FUNDAÇÃO</t>
  </si>
  <si>
    <t xml:space="preserve">4.0 ESTRUTURA METÁLICA E COBERTURA </t>
  </si>
  <si>
    <t>5.0 DRENAGEM PLUVIAL</t>
  </si>
  <si>
    <t>6.0 INSTALAÇÕES ELÉTRICAS</t>
  </si>
  <si>
    <t>Subtotal item 1.0</t>
  </si>
  <si>
    <t>Subtotal item 2.0</t>
  </si>
  <si>
    <t>Subtotal item 3.0</t>
  </si>
  <si>
    <t>Subtotal item 4.0</t>
  </si>
  <si>
    <t>Subtotal item 5.0</t>
  </si>
  <si>
    <t>Subtotal item 6.0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</si>
  <si>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</si>
  <si>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</si>
  <si>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</si>
  <si>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</si>
  <si>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</si>
  <si>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</si>
  <si>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</si>
  <si>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</si>
  <si>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</si>
  <si>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</si>
  <si>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</si>
  <si>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</si>
  <si>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</si>
  <si>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</si>
  <si>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</si>
  <si>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</si>
  <si>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</si>
  <si>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</si>
  <si>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</si>
  <si>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</si>
  <si>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</si>
  <si>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</si>
  <si>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</si>
  <si>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</si>
  <si>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</si>
  <si>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</si>
  <si>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</si>
  <si>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</si>
  <si>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</si>
  <si>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</si>
  <si>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</si>
  <si>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</si>
  <si>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</si>
  <si>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</si>
  <si>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</si>
  <si>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</si>
  <si>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</si>
  <si>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</si>
  <si>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7.1</t>
  </si>
  <si>
    <t>7.2</t>
  </si>
  <si>
    <t>7.3</t>
  </si>
  <si>
    <t xml:space="preserve">Execução de escritório em canteiro de obra em chapa de madeira compensada, não incluso mobiliário e equipamentos. </t>
  </si>
  <si>
    <t>Locação convencional de obra, através de gabarito de tabuas corridas pontaletadas, sem reaproveitamento.</t>
  </si>
  <si>
    <t>M</t>
  </si>
  <si>
    <t>Compactação mecanica a 95% do proctor normal - Pavimentação urbana</t>
  </si>
  <si>
    <t>73964/006</t>
  </si>
  <si>
    <t>Reaterro de vala com campactação manual</t>
  </si>
  <si>
    <t>Preço base: Sinapi Abril/2016 desonerada</t>
  </si>
  <si>
    <t>Obra: Cobertura da quadra - Escola Emanuel Benedito</t>
  </si>
  <si>
    <t>SERVIÇOES PRELIMINARES</t>
  </si>
  <si>
    <t>MOVIMENTO DE TERRA</t>
  </si>
  <si>
    <t>FUNDAÇÃO</t>
  </si>
  <si>
    <t xml:space="preserve">ESTRUTURA METÁLICA E COBERTURA </t>
  </si>
  <si>
    <t>DESCRIÇÃO DOS SERVIÇOS</t>
  </si>
  <si>
    <t>TOTAL GERAL</t>
  </si>
  <si>
    <t>MÊS 1</t>
  </si>
  <si>
    <t>MÊS 2</t>
  </si>
  <si>
    <t>MÊS 3</t>
  </si>
  <si>
    <t>MÊS 4</t>
  </si>
  <si>
    <t>MÊS 5</t>
  </si>
  <si>
    <t>Subtotal item 1.0 com BDI</t>
  </si>
  <si>
    <t>Subtotal item 2.0 com BDI</t>
  </si>
  <si>
    <t>Subtotal item 3.0 com BDI</t>
  </si>
  <si>
    <t>Subtotal item 4.0 com BDI</t>
  </si>
  <si>
    <t>Subtotal item 5.0 com BDI</t>
  </si>
  <si>
    <t>Subtotal item 6.0 com BDI</t>
  </si>
  <si>
    <t>Subtotal item 7.0 com BDI</t>
  </si>
  <si>
    <t>DESEMBOLSO MENSAL</t>
  </si>
  <si>
    <t>DESEMBOLSO MENSAL ACUMULADO</t>
  </si>
  <si>
    <t>2 d</t>
  </si>
  <si>
    <t>3d</t>
  </si>
  <si>
    <t>3 d</t>
  </si>
  <si>
    <t>2d</t>
  </si>
  <si>
    <t>5 d</t>
  </si>
  <si>
    <t>1 d</t>
  </si>
  <si>
    <t>6 d</t>
  </si>
  <si>
    <t>CRONOGRAMA</t>
  </si>
  <si>
    <t>18 d</t>
  </si>
  <si>
    <t>4 d</t>
  </si>
  <si>
    <t>8 d</t>
  </si>
  <si>
    <t>-</t>
  </si>
  <si>
    <t>PREDECESSORAS</t>
  </si>
  <si>
    <t>16 DIAS</t>
  </si>
  <si>
    <t>18 DIAS</t>
  </si>
  <si>
    <t>12 DIAS</t>
  </si>
  <si>
    <t>2 DIAS</t>
  </si>
  <si>
    <t>23 DIAS</t>
  </si>
  <si>
    <t>10 DIAS</t>
  </si>
  <si>
    <t>6 DIAS</t>
  </si>
  <si>
    <t>VALOR DO ITEM</t>
  </si>
  <si>
    <t>% FIN</t>
  </si>
  <si>
    <t>SERVIÇOS DIVERSOS</t>
  </si>
  <si>
    <t>INSTALAÇÕES ELÉTRICAS</t>
  </si>
  <si>
    <t>DRENAGEM PLUVIAL</t>
  </si>
  <si>
    <t>1.8</t>
  </si>
  <si>
    <t>Adminstração central conforme composição de custo em anexo</t>
  </si>
  <si>
    <t>MÊS</t>
  </si>
  <si>
    <t>COMP.</t>
  </si>
  <si>
    <t>ADMINISTRAÇÃO LOCAL DA OBRA</t>
  </si>
  <si>
    <t>Fonte</t>
  </si>
  <si>
    <t xml:space="preserve">Descrição </t>
  </si>
  <si>
    <t>Coeficiente</t>
  </si>
  <si>
    <t>Preço (R$)</t>
  </si>
  <si>
    <t>Preço Total (R$)</t>
  </si>
  <si>
    <t>ENGENHEIRO/ARQUITETO PLENO (01)</t>
  </si>
  <si>
    <t>H</t>
  </si>
  <si>
    <t>BDI : 27,70%</t>
  </si>
  <si>
    <r>
      <t xml:space="preserve">      </t>
    </r>
    <r>
      <rPr>
        <b/>
        <sz val="11"/>
        <color rgb="FF000000"/>
        <rFont val="Calibri"/>
        <family val="2"/>
        <scheme val="minor"/>
      </rPr>
      <t>PREFEITURA  MUNICIPAL  DE VÁRZEA  GRANDE</t>
    </r>
    <r>
      <rPr>
        <sz val="11"/>
        <color rgb="FF000000"/>
        <rFont val="Calibri"/>
        <family val="2"/>
        <scheme val="minor"/>
      </rPr>
      <t xml:space="preserve"> </t>
    </r>
  </si>
  <si>
    <t xml:space="preserve">                                                  Secretaria  Municipal de Educação, Cultura, Esporte e Lazer</t>
  </si>
  <si>
    <r>
      <t xml:space="preserve">                   </t>
    </r>
    <r>
      <rPr>
        <b/>
        <sz val="11"/>
        <color rgb="FF000000"/>
        <rFont val="Calibri"/>
        <family val="2"/>
        <scheme val="minor"/>
      </rPr>
      <t xml:space="preserve">           </t>
    </r>
    <r>
      <rPr>
        <sz val="11"/>
        <color rgb="FF000000"/>
        <rFont val="Calibri"/>
        <family val="2"/>
        <scheme val="minor"/>
      </rPr>
      <t xml:space="preserve">                          Av. Castelo Branco , 2500 - (065) 8444-2378 , Água Limpa ,  CEP: 78.125-700</t>
    </r>
  </si>
  <si>
    <t xml:space="preserve">                                                    Várzea  Grande/ Mato Grosso</t>
  </si>
  <si>
    <t xml:space="preserve">                      </t>
  </si>
  <si>
    <t>TOTAL DA ADMINISTRAÇÃO SEM O BDI</t>
  </si>
  <si>
    <r>
      <t xml:space="preserve">                                          </t>
    </r>
    <r>
      <rPr>
        <b/>
        <sz val="11"/>
        <color rgb="FF000000"/>
        <rFont val="Calibri"/>
        <family val="2"/>
        <scheme val="minor"/>
      </rPr>
      <t>PREFEITURA  MUNICIPAL  DE VÁRZEA  GRANDE</t>
    </r>
    <r>
      <rPr>
        <sz val="11"/>
        <color rgb="FF000000"/>
        <rFont val="Calibri"/>
        <family val="2"/>
        <scheme val="minor"/>
      </rPr>
      <t xml:space="preserve"> </t>
    </r>
  </si>
  <si>
    <t>BDI</t>
  </si>
  <si>
    <t>CRONOGRAMA FÍSICO-FINANCEIRO: Cobertura da quadra - Escola Maria das Graças Pinto</t>
  </si>
  <si>
    <t>DESEMBOLSO MENSAL COM BDI</t>
  </si>
  <si>
    <t>DESEMBOLSO MENSAL ACUMULADO COM BDI</t>
  </si>
  <si>
    <t>27,70&amp;%</t>
  </si>
  <si>
    <t>4.7</t>
  </si>
  <si>
    <t>PERFIL METÁLICO ' U ', PRÉ-PINTADO C/ H=335mm</t>
  </si>
  <si>
    <t>INSUMOS SEINFRA</t>
  </si>
  <si>
    <t>COMP001</t>
  </si>
  <si>
    <t>C1881 - PERFIL METÁLICO ' U ', PRÉ-PINTADO C/ H=335mm</t>
  </si>
  <si>
    <t>ud</t>
  </si>
  <si>
    <t>EQUIPAMENTOS</t>
  </si>
  <si>
    <t>I0751</t>
  </si>
  <si>
    <t>MÁQUINA P/JATEAMENTO (CHP)</t>
  </si>
  <si>
    <t>MÃO DE OBRA</t>
  </si>
  <si>
    <t>I0037</t>
  </si>
  <si>
    <t>AJUDANTE</t>
  </si>
  <si>
    <t>I1278</t>
  </si>
  <si>
    <t>SERVENTE</t>
  </si>
  <si>
    <t>I1530</t>
  </si>
  <si>
    <t>MONTADOR</t>
  </si>
  <si>
    <t>Leis Sociais</t>
  </si>
  <si>
    <t>MATERIAL / SERVIÇOS</t>
  </si>
  <si>
    <t>INS0001</t>
  </si>
  <si>
    <t>PERFIL METÁLICO ' U ' , H=3,35M</t>
  </si>
  <si>
    <t>I1735</t>
  </si>
  <si>
    <t>PRIMER A BASE DE EPOXI</t>
  </si>
  <si>
    <t>L</t>
  </si>
  <si>
    <t>Custo Unitário</t>
  </si>
  <si>
    <t>Benefício e Despesas Indiretas</t>
  </si>
  <si>
    <t>Preço Unitário Final</t>
  </si>
  <si>
    <t>ESTRUTURA METALICA EM TESOURAS OU TRELICAS, VAO LIVRE DE 20M, FORNECIMENTO E MONTAGEM, NAO SENDO CONSIDERADOS OS FECHAMENTOS METALICOS, AS COLUNAS, OS SERVICOS GERAIS EM ALVENARIA E CONCRETO, AS TELHAS DE COBERTURA E A PINTURA DE ACABAMENTO
72113 ESTRUTURA METALICA EM TESOURAS OU</t>
  </si>
  <si>
    <t>COBERTURA COM TELHA DE CHAPA DE AÇO ZINCADO, ONDULADA, ESPESSURA DE 0,5MM</t>
  </si>
  <si>
    <t>COBERTURA COM TELHA DE CHAPA DE AÇO ZINCADO, ONDULADA, ESPESSURA DE 0,5MM para fechamento lateral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</si>
</sst>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(* #,##0.0000_);_(* \(#,##0.0000\);_(* &quot;-&quot;??_);_(@_)"/>
    <numFmt numFmtId="167" formatCode="_(&quot;R$ &quot;* #,##0.00_);_(&quot;R$ &quot;* \(#,##0.00\);_(&quot;R$ &quot;* &quot;-&quot;??_);_(@_)"/>
    <numFmt numFmtId="168" formatCode="#,##0.00000"/>
    <numFmt numFmtId="169" formatCode="#,##0.00000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12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</cellStyleXfs>
  <cellXfs count="213">
    <xf numFmtId="0" fontId="0" fillId="0" borderId="0" xfId="0"/>
    <xf numFmtId="0" fontId="4" fillId="0" borderId="18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/>
    <xf numFmtId="0" fontId="0" fillId="2" borderId="0" xfId="0" applyFill="1"/>
    <xf numFmtId="0" fontId="0" fillId="2" borderId="0" xfId="0" applyFont="1" applyFill="1"/>
    <xf numFmtId="164" fontId="0" fillId="0" borderId="0" xfId="0" applyNumberFormat="1" applyAlignment="1">
      <alignment horizontal="center" vertical="center"/>
    </xf>
    <xf numFmtId="10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4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39" xfId="0" applyFill="1" applyBorder="1"/>
    <xf numFmtId="10" fontId="0" fillId="5" borderId="39" xfId="0" applyNumberFormat="1" applyFill="1" applyBorder="1"/>
    <xf numFmtId="10" fontId="0" fillId="2" borderId="39" xfId="0" applyNumberFormat="1" applyFill="1" applyBorder="1"/>
    <xf numFmtId="0" fontId="0" fillId="2" borderId="39" xfId="0" applyFill="1" applyBorder="1" applyAlignment="1">
      <alignment horizontal="left"/>
    </xf>
    <xf numFmtId="0" fontId="0" fillId="5" borderId="39" xfId="0" applyFill="1" applyBorder="1"/>
    <xf numFmtId="0" fontId="0" fillId="2" borderId="41" xfId="0" applyFill="1" applyBorder="1"/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" borderId="21" xfId="4" applyFont="1" applyFill="1" applyBorder="1" applyAlignment="1">
      <alignment horizontal="left" vertical="center"/>
    </xf>
    <xf numFmtId="0" fontId="4" fillId="2" borderId="8" xfId="4" applyFont="1" applyFill="1" applyBorder="1" applyAlignment="1">
      <alignment horizontal="center"/>
    </xf>
    <xf numFmtId="0" fontId="5" fillId="2" borderId="8" xfId="4" applyFont="1" applyFill="1" applyBorder="1" applyAlignment="1">
      <alignment horizontal="center" vertical="center" wrapText="1"/>
    </xf>
    <xf numFmtId="165" fontId="5" fillId="2" borderId="8" xfId="5" applyFont="1" applyFill="1" applyBorder="1" applyAlignment="1">
      <alignment horizontal="center" vertical="center" wrapText="1"/>
    </xf>
    <xf numFmtId="10" fontId="5" fillId="2" borderId="37" xfId="4" applyNumberFormat="1" applyFont="1" applyFill="1" applyBorder="1" applyAlignment="1">
      <alignment vertical="center" wrapText="1"/>
    </xf>
    <xf numFmtId="0" fontId="4" fillId="2" borderId="38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 vertical="center" wrapText="1"/>
    </xf>
    <xf numFmtId="165" fontId="4" fillId="2" borderId="0" xfId="5" applyFont="1" applyFill="1" applyBorder="1" applyAlignment="1">
      <alignment horizontal="center" vertical="center" wrapText="1"/>
    </xf>
    <xf numFmtId="10" fontId="5" fillId="2" borderId="39" xfId="4" applyNumberFormat="1" applyFont="1" applyFill="1" applyBorder="1" applyAlignment="1">
      <alignment vertical="center" wrapText="1"/>
    </xf>
    <xf numFmtId="0" fontId="5" fillId="2" borderId="38" xfId="4" applyFont="1" applyFill="1" applyBorder="1" applyAlignment="1">
      <alignment horizontal="center" vertical="center"/>
    </xf>
    <xf numFmtId="165" fontId="5" fillId="2" borderId="0" xfId="5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10" fontId="5" fillId="2" borderId="39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0" fontId="6" fillId="2" borderId="2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0" fontId="4" fillId="0" borderId="33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0" fontId="4" fillId="0" borderId="20" xfId="0" applyNumberFormat="1" applyFont="1" applyFill="1" applyBorder="1" applyAlignment="1">
      <alignment horizontal="center" vertical="center" wrapText="1"/>
    </xf>
    <xf numFmtId="10" fontId="3" fillId="2" borderId="33" xfId="0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0" fontId="4" fillId="0" borderId="2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0" fontId="4" fillId="0" borderId="2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0" fontId="4" fillId="2" borderId="33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0" fontId="4" fillId="0" borderId="3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3" fillId="2" borderId="24" xfId="0" applyNumberFormat="1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/>
    <xf numFmtId="44" fontId="6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0" fontId="3" fillId="7" borderId="2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3" borderId="23" xfId="0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24" xfId="0" applyNumberFormat="1" applyFont="1" applyFill="1" applyBorder="1" applyAlignment="1">
      <alignment horizontal="center"/>
    </xf>
    <xf numFmtId="44" fontId="0" fillId="2" borderId="0" xfId="6" applyFont="1" applyFill="1" applyAlignment="1">
      <alignment horizontal="center"/>
    </xf>
    <xf numFmtId="44" fontId="9" fillId="0" borderId="1" xfId="6" applyFont="1" applyBorder="1"/>
    <xf numFmtId="44" fontId="6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165" fontId="14" fillId="8" borderId="37" xfId="8" applyFont="1" applyFill="1" applyBorder="1" applyAlignment="1">
      <alignment horizontal="center" vertical="center"/>
    </xf>
    <xf numFmtId="0" fontId="15" fillId="2" borderId="30" xfId="7" applyFont="1" applyFill="1" applyBorder="1"/>
    <xf numFmtId="0" fontId="15" fillId="2" borderId="31" xfId="7" applyFont="1" applyFill="1" applyBorder="1" applyAlignment="1">
      <alignment horizontal="center"/>
    </xf>
    <xf numFmtId="0" fontId="15" fillId="2" borderId="31" xfId="7" applyFont="1" applyFill="1" applyBorder="1" applyAlignment="1"/>
    <xf numFmtId="49" fontId="15" fillId="2" borderId="31" xfId="7" applyNumberFormat="1" applyFont="1" applyFill="1" applyBorder="1" applyAlignment="1">
      <alignment horizontal="center"/>
    </xf>
    <xf numFmtId="165" fontId="15" fillId="2" borderId="31" xfId="10" applyFont="1" applyFill="1" applyBorder="1"/>
    <xf numFmtId="165" fontId="15" fillId="2" borderId="31" xfId="10" applyFont="1" applyFill="1" applyBorder="1" applyAlignment="1">
      <alignment horizontal="right"/>
    </xf>
    <xf numFmtId="165" fontId="15" fillId="2" borderId="32" xfId="10" applyFont="1" applyFill="1" applyBorder="1" applyAlignment="1">
      <alignment horizontal="right"/>
    </xf>
    <xf numFmtId="0" fontId="2" fillId="2" borderId="23" xfId="7" applyFont="1" applyFill="1" applyBorder="1" applyAlignment="1">
      <alignment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1" xfId="7" applyFont="1" applyFill="1" applyBorder="1" applyAlignment="1">
      <alignment vertical="center"/>
    </xf>
    <xf numFmtId="49" fontId="14" fillId="2" borderId="1" xfId="7" applyNumberFormat="1" applyFont="1" applyFill="1" applyBorder="1" applyAlignment="1">
      <alignment horizontal="center" vertical="center"/>
    </xf>
    <xf numFmtId="165" fontId="2" fillId="2" borderId="1" xfId="10" applyFont="1" applyFill="1" applyBorder="1" applyAlignment="1">
      <alignment vertical="center"/>
    </xf>
    <xf numFmtId="165" fontId="2" fillId="2" borderId="1" xfId="10" applyFont="1" applyFill="1" applyBorder="1" applyAlignment="1">
      <alignment horizontal="right" vertical="center"/>
    </xf>
    <xf numFmtId="44" fontId="2" fillId="2" borderId="24" xfId="6" applyFont="1" applyFill="1" applyBorder="1" applyAlignment="1">
      <alignment horizontal="right" vertical="center"/>
    </xf>
    <xf numFmtId="44" fontId="16" fillId="0" borderId="46" xfId="6" applyFont="1" applyBorder="1" applyAlignment="1">
      <alignment vertical="center"/>
    </xf>
    <xf numFmtId="166" fontId="4" fillId="2" borderId="0" xfId="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0" fontId="6" fillId="0" borderId="1" xfId="0" applyNumberFormat="1" applyFont="1" applyBorder="1"/>
    <xf numFmtId="44" fontId="3" fillId="2" borderId="1" xfId="0" applyNumberFormat="1" applyFont="1" applyFill="1" applyBorder="1"/>
    <xf numFmtId="44" fontId="10" fillId="0" borderId="1" xfId="0" applyNumberFormat="1" applyFont="1" applyBorder="1"/>
    <xf numFmtId="164" fontId="3" fillId="2" borderId="41" xfId="0" applyNumberFormat="1" applyFont="1" applyFill="1" applyBorder="1" applyAlignment="1">
      <alignment vertical="center"/>
    </xf>
    <xf numFmtId="164" fontId="11" fillId="5" borderId="40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horizontal="center" vertical="center" wrapText="1"/>
    </xf>
    <xf numFmtId="165" fontId="4" fillId="9" borderId="0" xfId="5" applyFont="1" applyFill="1" applyBorder="1" applyAlignment="1">
      <alignment horizontal="center" vertical="center" wrapText="1"/>
    </xf>
    <xf numFmtId="166" fontId="4" fillId="9" borderId="0" xfId="5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justify" vertical="center" wrapText="1"/>
    </xf>
    <xf numFmtId="0" fontId="17" fillId="0" borderId="47" xfId="0" applyFont="1" applyFill="1" applyBorder="1" applyAlignment="1">
      <alignment horizontal="center" vertical="center" wrapText="1"/>
    </xf>
    <xf numFmtId="4" fontId="18" fillId="0" borderId="47" xfId="1" applyNumberFormat="1" applyFont="1" applyFill="1" applyBorder="1" applyAlignment="1">
      <alignment vertical="center" wrapText="1"/>
    </xf>
    <xf numFmtId="167" fontId="18" fillId="0" borderId="47" xfId="1" applyNumberFormat="1" applyFont="1" applyFill="1" applyBorder="1" applyAlignment="1">
      <alignment horizontal="center" vertical="center" wrapText="1"/>
    </xf>
    <xf numFmtId="165" fontId="19" fillId="0" borderId="48" xfId="11" applyNumberFormat="1" applyFont="1" applyFill="1" applyBorder="1" applyAlignment="1">
      <alignment horizontal="right" vertical="center"/>
    </xf>
    <xf numFmtId="2" fontId="20" fillId="0" borderId="47" xfId="0" applyNumberFormat="1" applyFont="1" applyFill="1" applyBorder="1" applyAlignment="1">
      <alignment horizontal="center" vertical="center" wrapText="1"/>
    </xf>
    <xf numFmtId="2" fontId="21" fillId="0" borderId="47" xfId="0" applyNumberFormat="1" applyFont="1" applyFill="1" applyBorder="1" applyAlignment="1">
      <alignment horizontal="justify" vertical="center" wrapText="1"/>
    </xf>
    <xf numFmtId="4" fontId="14" fillId="0" borderId="47" xfId="2" applyNumberFormat="1" applyFill="1" applyBorder="1" applyAlignment="1">
      <alignment horizontal="right" vertical="center" wrapText="1"/>
    </xf>
    <xf numFmtId="4" fontId="20" fillId="0" borderId="47" xfId="11" applyNumberFormat="1" applyFont="1" applyFill="1" applyBorder="1" applyAlignment="1">
      <alignment horizontal="right" vertical="center" wrapText="1"/>
    </xf>
    <xf numFmtId="165" fontId="20" fillId="0" borderId="48" xfId="11" applyNumberFormat="1" applyFont="1" applyFill="1" applyBorder="1" applyAlignment="1">
      <alignment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justify" vertical="center" wrapText="1"/>
    </xf>
    <xf numFmtId="168" fontId="14" fillId="0" borderId="47" xfId="2" applyNumberFormat="1" applyFill="1" applyBorder="1" applyAlignment="1">
      <alignment horizontal="right" vertical="center" wrapText="1"/>
    </xf>
    <xf numFmtId="4" fontId="20" fillId="0" borderId="47" xfId="2" applyNumberFormat="1" applyFont="1" applyFill="1" applyBorder="1" applyAlignment="1">
      <alignment horizontal="right" vertical="center" wrapText="1"/>
    </xf>
    <xf numFmtId="4" fontId="20" fillId="0" borderId="48" xfId="11" applyNumberFormat="1" applyFont="1" applyFill="1" applyBorder="1" applyAlignment="1">
      <alignment horizontal="right" vertical="center" wrapText="1"/>
    </xf>
    <xf numFmtId="0" fontId="0" fillId="0" borderId="1" xfId="0" applyBorder="1"/>
    <xf numFmtId="0" fontId="20" fillId="0" borderId="49" xfId="0" applyFont="1" applyFill="1" applyBorder="1" applyAlignment="1">
      <alignment horizontal="center" vertical="center"/>
    </xf>
    <xf numFmtId="169" fontId="14" fillId="0" borderId="47" xfId="2" applyNumberFormat="1" applyFill="1" applyBorder="1" applyAlignment="1">
      <alignment horizontal="right" vertical="center" wrapText="1"/>
    </xf>
    <xf numFmtId="4" fontId="20" fillId="5" borderId="47" xfId="0" applyNumberFormat="1" applyFont="1" applyFill="1" applyBorder="1" applyAlignment="1">
      <alignment vertical="center" wrapText="1"/>
    </xf>
    <xf numFmtId="4" fontId="20" fillId="0" borderId="47" xfId="0" applyNumberFormat="1" applyFont="1" applyFill="1" applyBorder="1" applyAlignment="1">
      <alignment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47" xfId="12" applyFont="1" applyFill="1" applyBorder="1" applyAlignment="1">
      <alignment vertical="center"/>
    </xf>
    <xf numFmtId="0" fontId="20" fillId="0" borderId="48" xfId="12" applyFont="1" applyFill="1" applyBorder="1" applyAlignment="1">
      <alignment vertical="center"/>
    </xf>
    <xf numFmtId="0" fontId="20" fillId="0" borderId="49" xfId="0" quotePrefix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left" vertical="center"/>
    </xf>
    <xf numFmtId="0" fontId="4" fillId="2" borderId="13" xfId="4" applyFont="1" applyFill="1" applyBorder="1" applyAlignment="1">
      <alignment horizontal="left" vertical="center"/>
    </xf>
    <xf numFmtId="0" fontId="4" fillId="2" borderId="29" xfId="4" applyFont="1" applyFill="1" applyBorder="1" applyAlignment="1">
      <alignment horizontal="left" vertical="center"/>
    </xf>
    <xf numFmtId="165" fontId="4" fillId="4" borderId="0" xfId="5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40" xfId="0" applyNumberFormat="1" applyFont="1" applyFill="1" applyBorder="1" applyAlignment="1">
      <alignment horizontal="right" vertical="center"/>
    </xf>
    <xf numFmtId="164" fontId="3" fillId="2" borderId="36" xfId="0" applyNumberFormat="1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44" fontId="6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/>
    </xf>
    <xf numFmtId="43" fontId="6" fillId="2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/>
    </xf>
    <xf numFmtId="0" fontId="8" fillId="6" borderId="4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4" fontId="6" fillId="2" borderId="1" xfId="0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9" fontId="14" fillId="0" borderId="47" xfId="2" applyNumberForma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right" vertical="center"/>
    </xf>
    <xf numFmtId="0" fontId="16" fillId="0" borderId="45" xfId="0" applyFont="1" applyBorder="1" applyAlignment="1">
      <alignment horizontal="right" vertical="center"/>
    </xf>
    <xf numFmtId="0" fontId="14" fillId="8" borderId="21" xfId="7" applyFont="1" applyFill="1" applyBorder="1" applyAlignment="1">
      <alignment horizontal="center" vertical="center"/>
    </xf>
    <xf numFmtId="0" fontId="14" fillId="8" borderId="37" xfId="7" applyFont="1" applyFill="1" applyBorder="1" applyAlignment="1">
      <alignment horizontal="center" vertical="center"/>
    </xf>
    <xf numFmtId="0" fontId="14" fillId="8" borderId="21" xfId="7" applyFont="1" applyFill="1" applyBorder="1" applyAlignment="1">
      <alignment horizontal="left" wrapText="1"/>
    </xf>
    <xf numFmtId="0" fontId="14" fillId="8" borderId="8" xfId="7" applyFont="1" applyFill="1" applyBorder="1" applyAlignment="1">
      <alignment horizontal="left" wrapText="1"/>
    </xf>
    <xf numFmtId="0" fontId="14" fillId="8" borderId="37" xfId="7" applyFont="1" applyFill="1" applyBorder="1" applyAlignment="1">
      <alignment horizontal="left" wrapText="1"/>
    </xf>
  </cellXfs>
  <cellStyles count="13">
    <cellStyle name="Excel Built-in Normal" xfId="3"/>
    <cellStyle name="Moeda" xfId="6" builtinId="4"/>
    <cellStyle name="NívelCol_1" xfId="2" builtinId="2" iLevel="0"/>
    <cellStyle name="NívelLinha_1" xfId="1" builtinId="1" iLevel="0"/>
    <cellStyle name="Normal" xfId="0" builtinId="0"/>
    <cellStyle name="Normal 2" xfId="4"/>
    <cellStyle name="Normal 6" xfId="7"/>
    <cellStyle name="Normal_Planilha Casa A=50,00 m²" xfId="12"/>
    <cellStyle name="Separador de milhares" xfId="11" builtinId="3"/>
    <cellStyle name="Vírgula 3" xfId="9"/>
    <cellStyle name="Vírgula 3 2" xfId="10"/>
    <cellStyle name="Vírgula 4" xfId="8"/>
    <cellStyle name="Vírgula 5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173935</xdr:colOff>
      <xdr:row>0</xdr:row>
      <xdr:rowOff>74544</xdr:rowOff>
    </xdr:from>
    <xdr:to>
      <xdr:col>7</xdr:col>
      <xdr:colOff>0</xdr:colOff>
      <xdr:row>6</xdr:row>
      <xdr:rowOff>82826</xdr:rowOff>
    </xdr:to>
    <xdr:sp macro="" textlink="">
      <xdr:nvSpPr>
        <xdr:cNvPr id="2" name="CaixaDeTexto 1"/>
        <xdr:cNvSpPr txBox="1"/>
      </xdr:nvSpPr>
      <xdr:spPr>
        <a:xfrm>
          <a:off x="173935" y="74544"/>
          <a:ext cx="18799865" cy="1151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9525</xdr:colOff>
      <xdr:row>7</xdr:row>
      <xdr:rowOff>28575</xdr:rowOff>
    </xdr:to>
    <xdr:sp macro="" textlink="">
      <xdr:nvSpPr>
        <xdr:cNvPr id="3" name="CaixaDeTexto 2"/>
        <xdr:cNvSpPr txBox="1"/>
      </xdr:nvSpPr>
      <xdr:spPr>
        <a:xfrm>
          <a:off x="9525" y="0"/>
          <a:ext cx="131445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lnSpc>
              <a:spcPts val="11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               </a:t>
          </a:r>
        </a:p>
        <a:p>
          <a:pPr algn="ctr" rtl="0">
            <a:lnSpc>
              <a:spcPts val="1100"/>
            </a:lnSpc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                    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PREFEITURA  MUNICIPAL  DE VÁRZEA  GRANDE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                            Secretaria  Municipal de Educação, Cultura, Esporte e Lazer</a:t>
          </a: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           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    Av. Castelo Branco , 2500 - (065) 8444-2378 , Água Limpa ,  CEP: 78.125-700</a:t>
          </a:r>
        </a:p>
        <a:p>
          <a:pPr algn="ctr" rtl="0">
            <a:lnSpc>
              <a:spcPts val="1100"/>
            </a:lnSpc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                                                    Várzea  Grande/ Mato Grosso</a:t>
          </a: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</a:t>
          </a:r>
        </a:p>
        <a:p>
          <a:pPr algn="ctr" rtl="0">
            <a:lnSpc>
              <a:spcPts val="1100"/>
            </a:lnSpc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327025</xdr:colOff>
      <xdr:row>0</xdr:row>
      <xdr:rowOff>95250</xdr:rowOff>
    </xdr:from>
    <xdr:to>
      <xdr:col>3</xdr:col>
      <xdr:colOff>1234292</xdr:colOff>
      <xdr:row>6</xdr:row>
      <xdr:rowOff>69850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025" y="95250"/>
          <a:ext cx="3082142" cy="1117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1</xdr:row>
      <xdr:rowOff>31750</xdr:rowOff>
    </xdr:from>
    <xdr:to>
      <xdr:col>1</xdr:col>
      <xdr:colOff>812017</xdr:colOff>
      <xdr:row>7</xdr:row>
      <xdr:rowOff>6350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2250"/>
          <a:ext cx="3082142" cy="11176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111125</xdr:rowOff>
    </xdr:from>
    <xdr:to>
      <xdr:col>2</xdr:col>
      <xdr:colOff>1161267</xdr:colOff>
      <xdr:row>6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111125"/>
          <a:ext cx="3082142" cy="11176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QUADRA%20maria%20das%20gra&#231;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uitetura/Downloads/PLANILHA%20OR&#199;AMENTARIA%20-%20ESCOLA%20MARIA%20DAS%20GRA&#199;AS%20PI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 "/>
      <sheetName val="Cronograma "/>
      <sheetName val="Comp.Admin.Central"/>
    </sheetNames>
    <sheetDataSet>
      <sheetData sheetId="0" refreshError="1"/>
      <sheetData sheetId="1" refreshError="1"/>
      <sheetData sheetId="2">
        <row r="14">
          <cell r="C14" t="str">
            <v>PERFIL METÁLICO ' U ', PRÉ-PINTADO C/ H=335mm</v>
          </cell>
        </row>
        <row r="32">
          <cell r="G32">
            <v>305.78000000000003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 "/>
      <sheetName val="Cronograma "/>
      <sheetName val="Comp.Admin.Central"/>
    </sheetNames>
    <sheetDataSet>
      <sheetData sheetId="0">
        <row r="22">
          <cell r="I22">
            <v>0.29038445686936193</v>
          </cell>
        </row>
        <row r="29">
          <cell r="I29">
            <v>2.5076359045133431E-2</v>
          </cell>
        </row>
        <row r="36">
          <cell r="I36">
            <v>8.8317258348739922E-2</v>
          </cell>
        </row>
        <row r="45">
          <cell r="I45">
            <v>0.48092442006470471</v>
          </cell>
        </row>
        <row r="52">
          <cell r="I52">
            <v>2.7909345551021734E-2</v>
          </cell>
        </row>
        <row r="68">
          <cell r="I68">
            <v>7.4323075150903833E-2</v>
          </cell>
        </row>
        <row r="74">
          <cell r="I74">
            <v>1.3065084970134333E-2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60" zoomScaleNormal="70" workbookViewId="0">
      <selection activeCell="I80" sqref="A1:I80"/>
    </sheetView>
  </sheetViews>
  <sheetFormatPr defaultRowHeight="15"/>
  <cols>
    <col min="1" max="1" width="9.140625" style="4"/>
    <col min="2" max="2" width="9.85546875" bestFit="1" customWidth="1"/>
    <col min="3" max="3" width="13.7109375" customWidth="1"/>
    <col min="4" max="4" width="86.7109375" customWidth="1"/>
    <col min="5" max="5" width="15.85546875" customWidth="1"/>
    <col min="6" max="6" width="14.7109375" customWidth="1"/>
    <col min="7" max="7" width="18.140625" style="3" customWidth="1"/>
    <col min="8" max="8" width="18.7109375" style="4" customWidth="1"/>
    <col min="9" max="9" width="22" style="5" customWidth="1"/>
    <col min="10" max="10" width="8.42578125" hidden="1" customWidth="1"/>
    <col min="11" max="11" width="15.140625" hidden="1" customWidth="1"/>
  </cols>
  <sheetData>
    <row r="1" spans="1:11">
      <c r="A1" s="22"/>
      <c r="B1" s="23"/>
      <c r="C1" s="157"/>
      <c r="D1" s="158"/>
      <c r="E1" s="158"/>
      <c r="F1" s="158"/>
      <c r="G1" s="158"/>
      <c r="H1" s="159"/>
      <c r="I1" s="24"/>
      <c r="J1" s="6"/>
    </row>
    <row r="2" spans="1:11">
      <c r="A2" s="25"/>
      <c r="B2" s="26"/>
      <c r="C2" s="160"/>
      <c r="D2" s="161"/>
      <c r="E2" s="161"/>
      <c r="F2" s="161"/>
      <c r="G2" s="161"/>
      <c r="H2" s="162"/>
      <c r="I2" s="27"/>
      <c r="J2" s="6"/>
    </row>
    <row r="3" spans="1:11">
      <c r="A3" s="25"/>
      <c r="B3" s="26"/>
      <c r="C3" s="160"/>
      <c r="D3" s="161"/>
      <c r="E3" s="161"/>
      <c r="F3" s="161"/>
      <c r="G3" s="161"/>
      <c r="H3" s="162"/>
      <c r="I3" s="27"/>
      <c r="J3" s="6"/>
    </row>
    <row r="4" spans="1:11">
      <c r="A4" s="25"/>
      <c r="B4" s="26"/>
      <c r="C4" s="160"/>
      <c r="D4" s="161"/>
      <c r="E4" s="161"/>
      <c r="F4" s="161"/>
      <c r="G4" s="161"/>
      <c r="H4" s="162"/>
      <c r="I4" s="27"/>
      <c r="J4" s="6"/>
    </row>
    <row r="5" spans="1:11">
      <c r="A5" s="25"/>
      <c r="B5" s="26"/>
      <c r="C5" s="160"/>
      <c r="D5" s="161"/>
      <c r="E5" s="161"/>
      <c r="F5" s="161"/>
      <c r="G5" s="161"/>
      <c r="H5" s="162"/>
      <c r="I5" s="27"/>
      <c r="J5" s="6"/>
    </row>
    <row r="6" spans="1:11">
      <c r="A6" s="25"/>
      <c r="B6" s="26"/>
      <c r="C6" s="160"/>
      <c r="D6" s="161"/>
      <c r="E6" s="161"/>
      <c r="F6" s="161"/>
      <c r="G6" s="161"/>
      <c r="H6" s="162"/>
      <c r="I6" s="27"/>
      <c r="J6" s="6"/>
    </row>
    <row r="7" spans="1:11" s="6" customFormat="1" ht="15.75" thickBot="1">
      <c r="A7" s="28"/>
      <c r="B7" s="29"/>
      <c r="C7" s="163"/>
      <c r="D7" s="164"/>
      <c r="E7" s="164"/>
      <c r="F7" s="164"/>
      <c r="G7" s="164"/>
      <c r="H7" s="165"/>
      <c r="I7" s="30"/>
    </row>
    <row r="8" spans="1:11" s="6" customFormat="1" ht="21" customHeight="1">
      <c r="A8" s="31" t="s">
        <v>130</v>
      </c>
      <c r="B8" s="32"/>
      <c r="C8" s="32"/>
      <c r="D8" s="32"/>
      <c r="E8" s="33"/>
      <c r="F8" s="34"/>
      <c r="G8" s="34"/>
      <c r="H8" s="34"/>
      <c r="I8" s="35"/>
    </row>
    <row r="9" spans="1:11" s="6" customFormat="1" ht="24" customHeight="1">
      <c r="A9" s="36" t="s">
        <v>129</v>
      </c>
      <c r="B9" s="37"/>
      <c r="C9" s="37"/>
      <c r="D9" s="37"/>
      <c r="E9" s="38"/>
      <c r="F9" s="169" t="s">
        <v>188</v>
      </c>
      <c r="G9" s="169"/>
      <c r="H9" s="39"/>
      <c r="I9" s="40"/>
    </row>
    <row r="10" spans="1:11" s="6" customFormat="1" hidden="1">
      <c r="A10" s="41"/>
      <c r="B10" s="37"/>
      <c r="C10" s="37"/>
      <c r="D10" s="37"/>
      <c r="E10" s="38"/>
      <c r="F10" s="42"/>
      <c r="G10" s="42"/>
      <c r="H10" s="43">
        <v>1.2824</v>
      </c>
      <c r="I10" s="44"/>
    </row>
    <row r="11" spans="1:11" s="6" customFormat="1" ht="25.5" customHeight="1" thickBot="1">
      <c r="A11" s="166" t="s">
        <v>65</v>
      </c>
      <c r="B11" s="167"/>
      <c r="C11" s="167"/>
      <c r="D11" s="167"/>
      <c r="E11" s="167"/>
      <c r="F11" s="167"/>
      <c r="G11" s="167"/>
      <c r="H11" s="167"/>
      <c r="I11" s="168"/>
    </row>
    <row r="12" spans="1:11" s="6" customFormat="1" ht="30.75" thickBot="1">
      <c r="A12" s="80" t="s">
        <v>67</v>
      </c>
      <c r="B12" s="81" t="s">
        <v>0</v>
      </c>
      <c r="C12" s="81" t="s">
        <v>1</v>
      </c>
      <c r="D12" s="81" t="s">
        <v>2</v>
      </c>
      <c r="E12" s="81" t="s">
        <v>4</v>
      </c>
      <c r="F12" s="82" t="s">
        <v>5</v>
      </c>
      <c r="G12" s="83" t="s">
        <v>3</v>
      </c>
      <c r="H12" s="83" t="s">
        <v>6</v>
      </c>
      <c r="I12" s="84" t="s">
        <v>7</v>
      </c>
      <c r="J12" s="15" t="s">
        <v>158</v>
      </c>
      <c r="K12" s="11" t="s">
        <v>163</v>
      </c>
    </row>
    <row r="13" spans="1:11" s="6" customFormat="1">
      <c r="A13" s="176" t="s">
        <v>70</v>
      </c>
      <c r="B13" s="177"/>
      <c r="C13" s="177"/>
      <c r="D13" s="177"/>
      <c r="E13" s="177"/>
      <c r="F13" s="177"/>
      <c r="G13" s="177"/>
      <c r="H13" s="177"/>
      <c r="I13" s="178"/>
      <c r="J13" s="16"/>
    </row>
    <row r="14" spans="1:11" s="3" customFormat="1">
      <c r="A14" s="70" t="s">
        <v>82</v>
      </c>
      <c r="B14" s="45" t="s">
        <v>8</v>
      </c>
      <c r="C14" s="71" t="s">
        <v>9</v>
      </c>
      <c r="D14" s="46" t="s">
        <v>10</v>
      </c>
      <c r="E14" s="47" t="s">
        <v>11</v>
      </c>
      <c r="F14" s="48">
        <v>6</v>
      </c>
      <c r="G14" s="47">
        <v>413.76</v>
      </c>
      <c r="H14" s="47">
        <f>F14*G14</f>
        <v>2482.56</v>
      </c>
      <c r="I14" s="49">
        <f>H14/H77</f>
        <v>1.259089635925353E-2</v>
      </c>
      <c r="J14" s="16" t="s">
        <v>151</v>
      </c>
      <c r="K14" s="6"/>
    </row>
    <row r="15" spans="1:11" ht="28.5">
      <c r="A15" s="70" t="s">
        <v>83</v>
      </c>
      <c r="B15" s="45" t="s">
        <v>12</v>
      </c>
      <c r="C15" s="71" t="s">
        <v>9</v>
      </c>
      <c r="D15" s="46" t="s">
        <v>13</v>
      </c>
      <c r="E15" s="47" t="s">
        <v>11</v>
      </c>
      <c r="F15" s="48">
        <v>66</v>
      </c>
      <c r="G15" s="47">
        <v>42.88</v>
      </c>
      <c r="H15" s="47">
        <f t="shared" ref="H15:H21" si="0">F15*G15</f>
        <v>2830.0800000000004</v>
      </c>
      <c r="I15" s="49">
        <f>H15/H77</f>
        <v>1.4353427094771621E-2</v>
      </c>
      <c r="J15" s="16" t="s">
        <v>153</v>
      </c>
      <c r="K15" s="6"/>
    </row>
    <row r="16" spans="1:11" s="6" customFormat="1" ht="28.5">
      <c r="A16" s="70" t="s">
        <v>84</v>
      </c>
      <c r="B16" s="45">
        <v>93207</v>
      </c>
      <c r="C16" s="71" t="s">
        <v>9</v>
      </c>
      <c r="D16" s="50" t="s">
        <v>123</v>
      </c>
      <c r="E16" s="47" t="s">
        <v>11</v>
      </c>
      <c r="F16" s="48">
        <v>20</v>
      </c>
      <c r="G16" s="47">
        <v>535.04999999999995</v>
      </c>
      <c r="H16" s="47">
        <f t="shared" si="0"/>
        <v>10701</v>
      </c>
      <c r="I16" s="49">
        <f>H16/H77</f>
        <v>5.4272678984746407E-2</v>
      </c>
      <c r="J16" s="16" t="s">
        <v>157</v>
      </c>
      <c r="K16" s="6">
        <v>17</v>
      </c>
    </row>
    <row r="17" spans="1:12" s="6" customFormat="1">
      <c r="A17" s="70" t="s">
        <v>85</v>
      </c>
      <c r="B17" s="45" t="s">
        <v>179</v>
      </c>
      <c r="C17" s="71"/>
      <c r="D17" s="50" t="s">
        <v>177</v>
      </c>
      <c r="E17" s="47" t="s">
        <v>178</v>
      </c>
      <c r="F17" s="48">
        <v>5</v>
      </c>
      <c r="G17" s="93">
        <f>Comp.Admin.Local!G12</f>
        <v>4155.8687999999993</v>
      </c>
      <c r="H17" s="47">
        <f t="shared" ref="H17" si="1">F17*G17</f>
        <v>20779.343999999997</v>
      </c>
      <c r="I17" s="49">
        <f>H17/H78</f>
        <v>8.2527336925501682E-2</v>
      </c>
      <c r="J17" s="16"/>
    </row>
    <row r="18" spans="1:12" s="6" customFormat="1" ht="28.5">
      <c r="A18" s="70" t="s">
        <v>86</v>
      </c>
      <c r="B18" s="45" t="s">
        <v>14</v>
      </c>
      <c r="C18" s="71" t="s">
        <v>9</v>
      </c>
      <c r="D18" s="50" t="s">
        <v>124</v>
      </c>
      <c r="E18" s="47" t="s">
        <v>11</v>
      </c>
      <c r="F18" s="48">
        <v>627</v>
      </c>
      <c r="G18" s="47">
        <v>6.06</v>
      </c>
      <c r="H18" s="47">
        <f t="shared" si="0"/>
        <v>3799.62</v>
      </c>
      <c r="I18" s="49">
        <f>H18/H77</f>
        <v>1.9270680919916093E-2</v>
      </c>
      <c r="J18" s="16" t="s">
        <v>152</v>
      </c>
      <c r="K18" s="6">
        <v>14</v>
      </c>
    </row>
    <row r="19" spans="1:12" s="6" customFormat="1" ht="28.5">
      <c r="A19" s="70" t="s">
        <v>87</v>
      </c>
      <c r="B19" s="45" t="s">
        <v>15</v>
      </c>
      <c r="C19" s="71" t="s">
        <v>9</v>
      </c>
      <c r="D19" s="51" t="s">
        <v>16</v>
      </c>
      <c r="E19" s="47" t="s">
        <v>17</v>
      </c>
      <c r="F19" s="48">
        <v>1</v>
      </c>
      <c r="G19" s="47">
        <v>1161.75</v>
      </c>
      <c r="H19" s="47">
        <f t="shared" si="0"/>
        <v>1161.75</v>
      </c>
      <c r="I19" s="49">
        <f>H19/H77</f>
        <v>5.8920927773599792E-3</v>
      </c>
      <c r="J19" s="16" t="s">
        <v>153</v>
      </c>
      <c r="K19" s="6">
        <v>17</v>
      </c>
    </row>
    <row r="20" spans="1:12" s="6" customFormat="1">
      <c r="A20" s="70" t="s">
        <v>88</v>
      </c>
      <c r="B20" s="72" t="s">
        <v>18</v>
      </c>
      <c r="C20" s="73" t="s">
        <v>19</v>
      </c>
      <c r="D20" s="50" t="s">
        <v>20</v>
      </c>
      <c r="E20" s="47" t="s">
        <v>17</v>
      </c>
      <c r="F20" s="48">
        <v>1</v>
      </c>
      <c r="G20" s="47">
        <v>901.58</v>
      </c>
      <c r="H20" s="47">
        <f t="shared" si="0"/>
        <v>901.58</v>
      </c>
      <c r="I20" s="49">
        <f>H20/H77</f>
        <v>4.5725784430490296E-3</v>
      </c>
      <c r="J20" s="16" t="s">
        <v>151</v>
      </c>
      <c r="K20" s="6">
        <v>17</v>
      </c>
      <c r="L20" s="92"/>
    </row>
    <row r="21" spans="1:12" s="3" customFormat="1">
      <c r="A21" s="70" t="s">
        <v>176</v>
      </c>
      <c r="B21" s="72" t="s">
        <v>21</v>
      </c>
      <c r="C21" s="73" t="s">
        <v>19</v>
      </c>
      <c r="D21" s="50" t="s">
        <v>22</v>
      </c>
      <c r="E21" s="47" t="s">
        <v>17</v>
      </c>
      <c r="F21" s="48">
        <v>1</v>
      </c>
      <c r="G21" s="47">
        <v>206</v>
      </c>
      <c r="H21" s="47">
        <f t="shared" si="0"/>
        <v>206</v>
      </c>
      <c r="I21" s="49">
        <f>H21/H77</f>
        <v>1.0447782329555892E-3</v>
      </c>
      <c r="J21" s="16" t="s">
        <v>154</v>
      </c>
      <c r="K21" s="6">
        <v>17</v>
      </c>
    </row>
    <row r="22" spans="1:12">
      <c r="A22" s="170" t="s">
        <v>76</v>
      </c>
      <c r="B22" s="171"/>
      <c r="C22" s="171"/>
      <c r="D22" s="171"/>
      <c r="E22" s="171"/>
      <c r="F22" s="171"/>
      <c r="G22" s="172"/>
      <c r="H22" s="52">
        <f>SUM(H14:H21)</f>
        <v>42861.934000000001</v>
      </c>
      <c r="I22" s="53">
        <f>H22/H77</f>
        <v>0.2173845420659179</v>
      </c>
      <c r="J22" s="17" t="s">
        <v>166</v>
      </c>
    </row>
    <row r="23" spans="1:12" s="3" customFormat="1" ht="15.75" hidden="1" thickBot="1">
      <c r="A23" s="1" t="s">
        <v>142</v>
      </c>
      <c r="B23" s="2"/>
      <c r="C23" s="2"/>
      <c r="D23" s="2"/>
      <c r="E23" s="2"/>
      <c r="F23" s="2"/>
      <c r="G23" s="149"/>
      <c r="H23" s="54">
        <f>H22*H10</f>
        <v>54966.144161600001</v>
      </c>
      <c r="I23" s="55"/>
      <c r="J23" s="18"/>
    </row>
    <row r="24" spans="1:12" s="6" customFormat="1">
      <c r="A24" s="154" t="s">
        <v>71</v>
      </c>
      <c r="B24" s="155"/>
      <c r="C24" s="155"/>
      <c r="D24" s="155"/>
      <c r="E24" s="155"/>
      <c r="F24" s="155"/>
      <c r="G24" s="155"/>
      <c r="H24" s="155"/>
      <c r="I24" s="156"/>
      <c r="J24" s="16"/>
    </row>
    <row r="25" spans="1:12" s="6" customFormat="1">
      <c r="A25" s="70" t="s">
        <v>89</v>
      </c>
      <c r="B25" s="45">
        <v>79478</v>
      </c>
      <c r="C25" s="45" t="s">
        <v>9</v>
      </c>
      <c r="D25" s="50" t="s">
        <v>23</v>
      </c>
      <c r="E25" s="47" t="s">
        <v>24</v>
      </c>
      <c r="F25" s="48">
        <v>57.18</v>
      </c>
      <c r="G25" s="47">
        <v>36.03</v>
      </c>
      <c r="H25" s="47">
        <f>F25*G25</f>
        <v>2060.1954000000001</v>
      </c>
      <c r="I25" s="49">
        <f>H25/H77</f>
        <v>1.0448773347355502E-2</v>
      </c>
      <c r="J25" s="16" t="s">
        <v>155</v>
      </c>
      <c r="K25" s="6">
        <v>17</v>
      </c>
    </row>
    <row r="26" spans="1:12" s="6" customFormat="1">
      <c r="A26" s="70" t="s">
        <v>90</v>
      </c>
      <c r="B26" s="45">
        <v>5622</v>
      </c>
      <c r="C26" s="45" t="s">
        <v>9</v>
      </c>
      <c r="D26" s="50" t="s">
        <v>25</v>
      </c>
      <c r="E26" s="47" t="s">
        <v>11</v>
      </c>
      <c r="F26" s="48">
        <v>51.28</v>
      </c>
      <c r="G26" s="47">
        <v>4.05</v>
      </c>
      <c r="H26" s="47">
        <f t="shared" ref="H26:H28" si="2">F26*G26</f>
        <v>207.684</v>
      </c>
      <c r="I26" s="49">
        <f>H26/H77</f>
        <v>1.0533190414230512E-3</v>
      </c>
      <c r="J26" s="16" t="s">
        <v>155</v>
      </c>
      <c r="K26" s="6">
        <v>24</v>
      </c>
    </row>
    <row r="27" spans="1:12" s="6" customFormat="1">
      <c r="A27" s="70" t="s">
        <v>91</v>
      </c>
      <c r="B27" s="45">
        <v>41721</v>
      </c>
      <c r="C27" s="45" t="s">
        <v>9</v>
      </c>
      <c r="D27" s="50" t="s">
        <v>126</v>
      </c>
      <c r="E27" s="47" t="s">
        <v>24</v>
      </c>
      <c r="F27" s="48">
        <v>51.28</v>
      </c>
      <c r="G27" s="47">
        <v>2.56</v>
      </c>
      <c r="H27" s="47">
        <f t="shared" si="2"/>
        <v>131.27680000000001</v>
      </c>
      <c r="I27" s="49">
        <f>H27/H77</f>
        <v>6.6580166568963248E-4</v>
      </c>
      <c r="J27" s="16" t="s">
        <v>156</v>
      </c>
      <c r="K27" s="6">
        <v>26</v>
      </c>
    </row>
    <row r="28" spans="1:12" ht="28.5">
      <c r="A28" s="70" t="s">
        <v>92</v>
      </c>
      <c r="B28" s="71" t="s">
        <v>127</v>
      </c>
      <c r="C28" s="45" t="s">
        <v>9</v>
      </c>
      <c r="D28" s="50" t="s">
        <v>128</v>
      </c>
      <c r="E28" s="47" t="s">
        <v>24</v>
      </c>
      <c r="F28" s="48">
        <v>35.299999999999997</v>
      </c>
      <c r="G28" s="47">
        <v>36.89</v>
      </c>
      <c r="H28" s="47">
        <f t="shared" si="2"/>
        <v>1302.2169999999999</v>
      </c>
      <c r="I28" s="49">
        <f>H28/H77</f>
        <v>6.604504738760817E-3</v>
      </c>
      <c r="J28" s="19" t="s">
        <v>155</v>
      </c>
      <c r="K28" s="6">
        <v>25</v>
      </c>
    </row>
    <row r="29" spans="1:12">
      <c r="A29" s="173" t="s">
        <v>77</v>
      </c>
      <c r="B29" s="174"/>
      <c r="C29" s="174"/>
      <c r="D29" s="174"/>
      <c r="E29" s="174"/>
      <c r="F29" s="174"/>
      <c r="G29" s="175"/>
      <c r="H29" s="52">
        <f>SUM(H25:H28)</f>
        <v>3701.3732</v>
      </c>
      <c r="I29" s="53">
        <f>H29/H77</f>
        <v>1.8772398793229002E-2</v>
      </c>
      <c r="J29" s="20" t="s">
        <v>164</v>
      </c>
    </row>
    <row r="30" spans="1:12" s="3" customFormat="1" ht="15.75" hidden="1" thickBot="1">
      <c r="A30" s="1" t="s">
        <v>143</v>
      </c>
      <c r="B30" s="2"/>
      <c r="C30" s="2"/>
      <c r="D30" s="2"/>
      <c r="E30" s="2"/>
      <c r="F30" s="2"/>
      <c r="G30" s="149"/>
      <c r="H30" s="54">
        <f>H29*H10</f>
        <v>4746.6409916800003</v>
      </c>
      <c r="I30" s="55"/>
      <c r="J30" s="16"/>
    </row>
    <row r="31" spans="1:12" s="6" customFormat="1">
      <c r="A31" s="154" t="s">
        <v>72</v>
      </c>
      <c r="B31" s="155"/>
      <c r="C31" s="155"/>
      <c r="D31" s="155"/>
      <c r="E31" s="155"/>
      <c r="F31" s="155"/>
      <c r="G31" s="155"/>
      <c r="H31" s="155"/>
      <c r="I31" s="156"/>
      <c r="J31" s="16"/>
    </row>
    <row r="32" spans="1:12" s="6" customFormat="1">
      <c r="A32" s="70" t="s">
        <v>93</v>
      </c>
      <c r="B32" s="45">
        <v>5651</v>
      </c>
      <c r="C32" s="71" t="s">
        <v>9</v>
      </c>
      <c r="D32" s="50" t="s">
        <v>26</v>
      </c>
      <c r="E32" s="47" t="s">
        <v>11</v>
      </c>
      <c r="F32" s="48">
        <v>106.13</v>
      </c>
      <c r="G32" s="47">
        <v>25.08</v>
      </c>
      <c r="H32" s="47">
        <f>F32*G32</f>
        <v>2661.7403999999997</v>
      </c>
      <c r="I32" s="49">
        <f>H32/H77</f>
        <v>1.3499652581060693E-2</v>
      </c>
      <c r="J32" s="16" t="s">
        <v>160</v>
      </c>
      <c r="K32" s="6">
        <v>27</v>
      </c>
    </row>
    <row r="33" spans="1:11" s="6" customFormat="1">
      <c r="A33" s="70" t="s">
        <v>94</v>
      </c>
      <c r="B33" s="45" t="s">
        <v>27</v>
      </c>
      <c r="C33" s="71" t="s">
        <v>9</v>
      </c>
      <c r="D33" s="50" t="s">
        <v>28</v>
      </c>
      <c r="E33" s="47" t="s">
        <v>11</v>
      </c>
      <c r="F33" s="48">
        <v>28.84</v>
      </c>
      <c r="G33" s="47">
        <v>16.82</v>
      </c>
      <c r="H33" s="47">
        <f t="shared" ref="H33:H35" si="3">F33*G33</f>
        <v>485.08879999999999</v>
      </c>
      <c r="I33" s="49">
        <f>H33/H77</f>
        <v>2.4602437829638214E-3</v>
      </c>
      <c r="J33" s="16" t="s">
        <v>161</v>
      </c>
      <c r="K33" s="6">
        <v>27</v>
      </c>
    </row>
    <row r="34" spans="1:11" s="6" customFormat="1">
      <c r="A34" s="70" t="s">
        <v>95</v>
      </c>
      <c r="B34" s="45" t="s">
        <v>29</v>
      </c>
      <c r="C34" s="73" t="s">
        <v>19</v>
      </c>
      <c r="D34" s="50" t="s">
        <v>30</v>
      </c>
      <c r="E34" s="47" t="s">
        <v>24</v>
      </c>
      <c r="F34" s="48">
        <v>24.07</v>
      </c>
      <c r="G34" s="47">
        <v>329.16</v>
      </c>
      <c r="H34" s="47">
        <f t="shared" si="3"/>
        <v>7922.8812000000007</v>
      </c>
      <c r="I34" s="49">
        <f>H34/H77</f>
        <v>4.0182785534238145E-2</v>
      </c>
      <c r="J34" s="16" t="s">
        <v>157</v>
      </c>
      <c r="K34" s="6">
        <v>32</v>
      </c>
    </row>
    <row r="35" spans="1:11" s="6" customFormat="1">
      <c r="A35" s="70" t="s">
        <v>96</v>
      </c>
      <c r="B35" s="45" t="s">
        <v>31</v>
      </c>
      <c r="C35" s="73" t="s">
        <v>19</v>
      </c>
      <c r="D35" s="50" t="s">
        <v>32</v>
      </c>
      <c r="E35" s="47" t="s">
        <v>24</v>
      </c>
      <c r="F35" s="48">
        <v>24.07</v>
      </c>
      <c r="G35" s="47">
        <v>81.69</v>
      </c>
      <c r="H35" s="47">
        <f t="shared" si="3"/>
        <v>1966.2782999999999</v>
      </c>
      <c r="I35" s="49">
        <f>H35/H77</f>
        <v>9.9724503289947558E-3</v>
      </c>
      <c r="J35" s="16" t="s">
        <v>157</v>
      </c>
      <c r="K35" s="6">
        <v>32</v>
      </c>
    </row>
    <row r="36" spans="1:11" s="6" customFormat="1">
      <c r="A36" s="170" t="s">
        <v>78</v>
      </c>
      <c r="B36" s="171"/>
      <c r="C36" s="171"/>
      <c r="D36" s="171"/>
      <c r="E36" s="171"/>
      <c r="F36" s="171"/>
      <c r="G36" s="172"/>
      <c r="H36" s="52">
        <f>SUM(H32:H35)</f>
        <v>13035.9887</v>
      </c>
      <c r="I36" s="56">
        <f>H36/H77</f>
        <v>6.6115132227257414E-2</v>
      </c>
      <c r="J36" s="20" t="s">
        <v>165</v>
      </c>
    </row>
    <row r="37" spans="1:11" s="6" customFormat="1" ht="15.75" hidden="1" thickBot="1">
      <c r="A37" s="1" t="s">
        <v>144</v>
      </c>
      <c r="B37" s="2"/>
      <c r="C37" s="2"/>
      <c r="D37" s="2"/>
      <c r="E37" s="2"/>
      <c r="F37" s="2"/>
      <c r="G37" s="149"/>
      <c r="H37" s="54">
        <f>H36*H10</f>
        <v>16717.351908879999</v>
      </c>
      <c r="I37" s="55"/>
      <c r="J37" s="16"/>
    </row>
    <row r="38" spans="1:11">
      <c r="A38" s="179" t="s">
        <v>73</v>
      </c>
      <c r="B38" s="180"/>
      <c r="C38" s="180"/>
      <c r="D38" s="180"/>
      <c r="E38" s="180"/>
      <c r="F38" s="180"/>
      <c r="G38" s="180"/>
      <c r="H38" s="180"/>
      <c r="I38" s="181"/>
      <c r="J38" s="16"/>
    </row>
    <row r="39" spans="1:11" ht="71.25">
      <c r="A39" s="70" t="s">
        <v>97</v>
      </c>
      <c r="B39" s="45">
        <v>72112</v>
      </c>
      <c r="C39" s="71" t="s">
        <v>9</v>
      </c>
      <c r="D39" s="50" t="s">
        <v>227</v>
      </c>
      <c r="E39" s="47" t="s">
        <v>11</v>
      </c>
      <c r="F39" s="48">
        <v>516</v>
      </c>
      <c r="G39" s="47">
        <v>73.95</v>
      </c>
      <c r="H39" s="47">
        <f>F39*G39</f>
        <v>38158.200000000004</v>
      </c>
      <c r="I39" s="49">
        <f>H39/H77</f>
        <v>0.19352843091633964</v>
      </c>
      <c r="J39" s="16" t="s">
        <v>159</v>
      </c>
      <c r="K39">
        <v>40</v>
      </c>
    </row>
    <row r="40" spans="1:11" s="7" customFormat="1">
      <c r="A40" s="70" t="s">
        <v>98</v>
      </c>
      <c r="B40" s="45" t="s">
        <v>29</v>
      </c>
      <c r="C40" s="73" t="s">
        <v>19</v>
      </c>
      <c r="D40" s="50" t="s">
        <v>30</v>
      </c>
      <c r="E40" s="47" t="s">
        <v>24</v>
      </c>
      <c r="F40" s="48">
        <v>5.4</v>
      </c>
      <c r="G40" s="47">
        <v>329.16</v>
      </c>
      <c r="H40" s="47">
        <f t="shared" ref="H40:H45" si="4">F40*G40</f>
        <v>1777.4640000000002</v>
      </c>
      <c r="I40" s="49">
        <f>H40/H77</f>
        <v>9.0148334808843374E-3</v>
      </c>
      <c r="J40" s="16" t="s">
        <v>151</v>
      </c>
      <c r="K40" s="7">
        <v>34</v>
      </c>
    </row>
    <row r="41" spans="1:11" s="6" customFormat="1">
      <c r="A41" s="70" t="s">
        <v>99</v>
      </c>
      <c r="B41" s="45" t="s">
        <v>31</v>
      </c>
      <c r="C41" s="73" t="s">
        <v>19</v>
      </c>
      <c r="D41" s="50" t="s">
        <v>32</v>
      </c>
      <c r="E41" s="47" t="s">
        <v>24</v>
      </c>
      <c r="F41" s="48">
        <v>5.4</v>
      </c>
      <c r="G41" s="47">
        <v>81.69</v>
      </c>
      <c r="H41" s="47">
        <f t="shared" si="4"/>
        <v>441.12600000000003</v>
      </c>
      <c r="I41" s="49">
        <f>H41/H77</f>
        <v>2.2372759358775108E-3</v>
      </c>
      <c r="J41" s="16" t="s">
        <v>151</v>
      </c>
      <c r="K41" s="6">
        <v>34</v>
      </c>
    </row>
    <row r="42" spans="1:11" s="6" customFormat="1" ht="28.5">
      <c r="A42" s="70" t="s">
        <v>100</v>
      </c>
      <c r="B42" s="45" t="s">
        <v>33</v>
      </c>
      <c r="C42" s="71" t="s">
        <v>9</v>
      </c>
      <c r="D42" s="50" t="s">
        <v>228</v>
      </c>
      <c r="E42" s="47" t="s">
        <v>11</v>
      </c>
      <c r="F42" s="48">
        <v>594.86</v>
      </c>
      <c r="G42" s="47">
        <v>33.81</v>
      </c>
      <c r="H42" s="47">
        <f t="shared" si="4"/>
        <v>20112.216600000003</v>
      </c>
      <c r="I42" s="49">
        <f>H42/H77</f>
        <v>0.10200391320469937</v>
      </c>
      <c r="J42" s="16" t="s">
        <v>153</v>
      </c>
      <c r="K42" s="6">
        <v>38</v>
      </c>
    </row>
    <row r="43" spans="1:11" s="6" customFormat="1" ht="28.5">
      <c r="A43" s="70" t="s">
        <v>101</v>
      </c>
      <c r="B43" s="45" t="s">
        <v>33</v>
      </c>
      <c r="C43" s="71" t="s">
        <v>9</v>
      </c>
      <c r="D43" s="50" t="s">
        <v>229</v>
      </c>
      <c r="E43" s="47" t="s">
        <v>11</v>
      </c>
      <c r="F43" s="48">
        <v>248.16</v>
      </c>
      <c r="G43" s="47">
        <v>33.81</v>
      </c>
      <c r="H43" s="47">
        <f t="shared" si="4"/>
        <v>8390.2896000000001</v>
      </c>
      <c r="I43" s="49">
        <f>H43/H77</f>
        <v>4.2553358943076006E-2</v>
      </c>
      <c r="J43" s="16" t="s">
        <v>162</v>
      </c>
      <c r="K43" s="6">
        <v>38</v>
      </c>
    </row>
    <row r="44" spans="1:11">
      <c r="A44" s="70" t="s">
        <v>102</v>
      </c>
      <c r="B44" s="45">
        <v>41619</v>
      </c>
      <c r="C44" s="71" t="s">
        <v>9</v>
      </c>
      <c r="D44" s="50" t="s">
        <v>34</v>
      </c>
      <c r="E44" s="47" t="s">
        <v>11</v>
      </c>
      <c r="F44" s="48">
        <v>61.2</v>
      </c>
      <c r="G44" s="47">
        <v>34.43</v>
      </c>
      <c r="H44" s="47">
        <f t="shared" si="4"/>
        <v>2107.116</v>
      </c>
      <c r="I44" s="49">
        <f>H44/H77</f>
        <v>1.0686742384041015E-2</v>
      </c>
      <c r="J44" s="16" t="s">
        <v>156</v>
      </c>
      <c r="K44" s="6">
        <v>38</v>
      </c>
    </row>
    <row r="45" spans="1:11" s="3" customFormat="1">
      <c r="A45" s="70" t="s">
        <v>201</v>
      </c>
      <c r="B45" s="45" t="s">
        <v>179</v>
      </c>
      <c r="C45" s="71" t="s">
        <v>19</v>
      </c>
      <c r="D45" s="50" t="str">
        <f>[1]Comp.Admin.Central!C14</f>
        <v>PERFIL METÁLICO ' U ', PRÉ-PINTADO C/ H=335mm</v>
      </c>
      <c r="E45" s="47" t="s">
        <v>125</v>
      </c>
      <c r="F45" s="48">
        <v>162.1</v>
      </c>
      <c r="G45" s="47">
        <f>[1]Comp.Admin.Central!G32</f>
        <v>305.78000000000003</v>
      </c>
      <c r="H45" s="47">
        <f t="shared" si="4"/>
        <v>49566.938000000002</v>
      </c>
      <c r="I45" s="49">
        <f>H45/H78</f>
        <v>0.19686027589184013</v>
      </c>
      <c r="J45" s="16"/>
      <c r="K45" s="6"/>
    </row>
    <row r="46" spans="1:11">
      <c r="A46" s="170" t="s">
        <v>79</v>
      </c>
      <c r="B46" s="171"/>
      <c r="C46" s="171"/>
      <c r="D46" s="171"/>
      <c r="E46" s="171"/>
      <c r="F46" s="171"/>
      <c r="G46" s="172"/>
      <c r="H46" s="120">
        <f>SUM(H39:H45)</f>
        <v>120553.35020000002</v>
      </c>
      <c r="I46" s="56">
        <f>H46/H77</f>
        <v>0.61141512717879776</v>
      </c>
      <c r="J46" s="20" t="s">
        <v>168</v>
      </c>
    </row>
    <row r="47" spans="1:11" s="3" customFormat="1" ht="15.75" hidden="1" thickBot="1">
      <c r="A47" s="1" t="s">
        <v>145</v>
      </c>
      <c r="B47" s="2"/>
      <c r="C47" s="2"/>
      <c r="D47" s="2"/>
      <c r="E47" s="2"/>
      <c r="F47" s="2"/>
      <c r="G47" s="149"/>
      <c r="H47" s="54">
        <f>H46*H10</f>
        <v>154597.61629648003</v>
      </c>
      <c r="I47" s="55"/>
      <c r="J47" s="16"/>
    </row>
    <row r="48" spans="1:11" s="6" customFormat="1">
      <c r="A48" s="154" t="s">
        <v>74</v>
      </c>
      <c r="B48" s="155"/>
      <c r="C48" s="155"/>
      <c r="D48" s="155"/>
      <c r="E48" s="155"/>
      <c r="F48" s="155"/>
      <c r="G48" s="155"/>
      <c r="H48" s="155"/>
      <c r="I48" s="156"/>
      <c r="J48" s="16"/>
    </row>
    <row r="49" spans="1:11" s="6" customFormat="1">
      <c r="A49" s="70" t="s">
        <v>103</v>
      </c>
      <c r="B49" s="45">
        <v>72104</v>
      </c>
      <c r="C49" s="74" t="s">
        <v>9</v>
      </c>
      <c r="D49" s="51" t="s">
        <v>35</v>
      </c>
      <c r="E49" s="47" t="s">
        <v>125</v>
      </c>
      <c r="F49" s="48">
        <v>64.319999999999993</v>
      </c>
      <c r="G49" s="47">
        <v>29.23</v>
      </c>
      <c r="H49" s="47">
        <f>F49*G49</f>
        <v>1880.0735999999997</v>
      </c>
      <c r="I49" s="49">
        <f>H49/H77</f>
        <v>9.5352425904585095E-3</v>
      </c>
      <c r="J49" s="16" t="s">
        <v>151</v>
      </c>
      <c r="K49" s="6">
        <v>43</v>
      </c>
    </row>
    <row r="50" spans="1:11" s="6" customFormat="1">
      <c r="A50" s="70" t="s">
        <v>104</v>
      </c>
      <c r="B50" s="45">
        <v>89580</v>
      </c>
      <c r="C50" s="71" t="s">
        <v>9</v>
      </c>
      <c r="D50" s="50" t="s">
        <v>36</v>
      </c>
      <c r="E50" s="47" t="s">
        <v>125</v>
      </c>
      <c r="F50" s="48">
        <v>22</v>
      </c>
      <c r="G50" s="47">
        <v>41.51</v>
      </c>
      <c r="H50" s="47">
        <f t="shared" ref="H50:H52" si="5">F50*G50</f>
        <v>913.21999999999991</v>
      </c>
      <c r="I50" s="49">
        <f>H50/H77</f>
        <v>4.6316134849500147E-3</v>
      </c>
      <c r="J50" s="16" t="s">
        <v>156</v>
      </c>
      <c r="K50" s="6">
        <v>43</v>
      </c>
    </row>
    <row r="51" spans="1:11" s="6" customFormat="1">
      <c r="A51" s="70" t="s">
        <v>105</v>
      </c>
      <c r="B51" s="45">
        <v>89590</v>
      </c>
      <c r="C51" s="71" t="s">
        <v>9</v>
      </c>
      <c r="D51" s="50" t="s">
        <v>37</v>
      </c>
      <c r="E51" s="47" t="s">
        <v>17</v>
      </c>
      <c r="F51" s="48">
        <v>12</v>
      </c>
      <c r="G51" s="47">
        <v>73.290000000000006</v>
      </c>
      <c r="H51" s="47">
        <f t="shared" si="5"/>
        <v>879.48</v>
      </c>
      <c r="I51" s="49">
        <f>H51/H77</f>
        <v>4.4604930112610757E-3</v>
      </c>
      <c r="J51" s="16" t="s">
        <v>156</v>
      </c>
      <c r="K51" s="6">
        <v>43</v>
      </c>
    </row>
    <row r="52" spans="1:11" s="6" customFormat="1">
      <c r="A52" s="70" t="s">
        <v>106</v>
      </c>
      <c r="B52" s="45" t="s">
        <v>38</v>
      </c>
      <c r="C52" s="73" t="s">
        <v>19</v>
      </c>
      <c r="D52" s="50" t="s">
        <v>39</v>
      </c>
      <c r="E52" s="47" t="s">
        <v>17</v>
      </c>
      <c r="F52" s="48">
        <v>4</v>
      </c>
      <c r="G52" s="47">
        <v>111.69</v>
      </c>
      <c r="H52" s="47">
        <f t="shared" si="5"/>
        <v>446.76</v>
      </c>
      <c r="I52" s="49">
        <f>H52/H77</f>
        <v>2.2658501133749464E-3</v>
      </c>
      <c r="J52" s="16" t="s">
        <v>156</v>
      </c>
      <c r="K52" s="6">
        <v>43</v>
      </c>
    </row>
    <row r="53" spans="1:11" s="6" customFormat="1">
      <c r="A53" s="170" t="s">
        <v>80</v>
      </c>
      <c r="B53" s="171"/>
      <c r="C53" s="171"/>
      <c r="D53" s="171"/>
      <c r="E53" s="171"/>
      <c r="F53" s="171"/>
      <c r="G53" s="172"/>
      <c r="H53" s="52">
        <f>SUM(H49:H52)</f>
        <v>4119.5335999999998</v>
      </c>
      <c r="I53" s="56">
        <f>H53/H77</f>
        <v>2.0893199200044545E-2</v>
      </c>
      <c r="J53" s="20" t="s">
        <v>167</v>
      </c>
    </row>
    <row r="54" spans="1:11" s="6" customFormat="1" ht="15.75" hidden="1" thickBot="1">
      <c r="A54" s="1" t="s">
        <v>146</v>
      </c>
      <c r="B54" s="2"/>
      <c r="C54" s="2"/>
      <c r="D54" s="2"/>
      <c r="E54" s="2"/>
      <c r="F54" s="2"/>
      <c r="G54" s="149"/>
      <c r="H54" s="54">
        <f>H53*H10</f>
        <v>5282.8898886399993</v>
      </c>
      <c r="I54" s="55"/>
      <c r="J54" s="16"/>
    </row>
    <row r="55" spans="1:11" s="6" customFormat="1">
      <c r="A55" s="154" t="s">
        <v>75</v>
      </c>
      <c r="B55" s="155"/>
      <c r="C55" s="155"/>
      <c r="D55" s="155"/>
      <c r="E55" s="155"/>
      <c r="F55" s="155"/>
      <c r="G55" s="155"/>
      <c r="H55" s="155"/>
      <c r="I55" s="156"/>
      <c r="J55" s="16"/>
    </row>
    <row r="56" spans="1:11" s="6" customFormat="1">
      <c r="A56" s="70" t="s">
        <v>107</v>
      </c>
      <c r="B56" s="45" t="s">
        <v>40</v>
      </c>
      <c r="C56" s="57" t="s">
        <v>9</v>
      </c>
      <c r="D56" s="50" t="s">
        <v>41</v>
      </c>
      <c r="E56" s="47" t="s">
        <v>17</v>
      </c>
      <c r="F56" s="48">
        <v>5</v>
      </c>
      <c r="G56" s="47">
        <v>13</v>
      </c>
      <c r="H56" s="47">
        <f>F56*G56</f>
        <v>65</v>
      </c>
      <c r="I56" s="49">
        <f>H56/H77</f>
        <v>3.2966303467045287E-4</v>
      </c>
      <c r="J56" s="16" t="s">
        <v>156</v>
      </c>
      <c r="K56" s="6">
        <v>43</v>
      </c>
    </row>
    <row r="57" spans="1:11" s="6" customFormat="1">
      <c r="A57" s="70" t="s">
        <v>108</v>
      </c>
      <c r="B57" s="45" t="s">
        <v>42</v>
      </c>
      <c r="C57" s="57" t="s">
        <v>9</v>
      </c>
      <c r="D57" s="50" t="s">
        <v>43</v>
      </c>
      <c r="E57" s="47" t="s">
        <v>17</v>
      </c>
      <c r="F57" s="48">
        <v>4</v>
      </c>
      <c r="G57" s="47">
        <v>15.15</v>
      </c>
      <c r="H57" s="47">
        <f t="shared" ref="H57:H68" si="6">F57*G57</f>
        <v>60.6</v>
      </c>
      <c r="I57" s="49">
        <f>H57/H77</f>
        <v>3.0734738309276072E-4</v>
      </c>
      <c r="J57" s="16" t="s">
        <v>162</v>
      </c>
      <c r="K57" s="6">
        <v>43</v>
      </c>
    </row>
    <row r="58" spans="1:11" s="6" customFormat="1">
      <c r="A58" s="70" t="s">
        <v>109</v>
      </c>
      <c r="B58" s="45" t="s">
        <v>44</v>
      </c>
      <c r="C58" s="57" t="s">
        <v>9</v>
      </c>
      <c r="D58" s="50" t="s">
        <v>45</v>
      </c>
      <c r="E58" s="47" t="s">
        <v>17</v>
      </c>
      <c r="F58" s="48">
        <v>1</v>
      </c>
      <c r="G58" s="47">
        <v>18.8</v>
      </c>
      <c r="H58" s="47">
        <v>18.739999999999998</v>
      </c>
      <c r="I58" s="49">
        <f>H58/H77</f>
        <v>9.5044388764989026E-5</v>
      </c>
      <c r="J58" s="16" t="s">
        <v>162</v>
      </c>
      <c r="K58" s="6">
        <v>43</v>
      </c>
    </row>
    <row r="59" spans="1:11" s="6" customFormat="1" ht="42.75">
      <c r="A59" s="70" t="s">
        <v>110</v>
      </c>
      <c r="B59" s="58">
        <v>91926</v>
      </c>
      <c r="C59" s="57" t="s">
        <v>9</v>
      </c>
      <c r="D59" s="50" t="s">
        <v>46</v>
      </c>
      <c r="E59" s="47" t="s">
        <v>125</v>
      </c>
      <c r="F59" s="48">
        <v>330</v>
      </c>
      <c r="G59" s="47">
        <v>2.5299999999999998</v>
      </c>
      <c r="H59" s="47">
        <f t="shared" si="6"/>
        <v>834.9</v>
      </c>
      <c r="I59" s="49">
        <f>H59/H77</f>
        <v>4.2343948868670944E-3</v>
      </c>
      <c r="J59" s="16" t="s">
        <v>151</v>
      </c>
      <c r="K59" s="6">
        <v>56</v>
      </c>
    </row>
    <row r="60" spans="1:11" s="6" customFormat="1">
      <c r="A60" s="70" t="s">
        <v>111</v>
      </c>
      <c r="B60" s="45" t="s">
        <v>47</v>
      </c>
      <c r="C60" s="57" t="s">
        <v>9</v>
      </c>
      <c r="D60" s="50" t="s">
        <v>48</v>
      </c>
      <c r="E60" s="45" t="s">
        <v>17</v>
      </c>
      <c r="F60" s="48">
        <v>5</v>
      </c>
      <c r="G60" s="47">
        <v>47</v>
      </c>
      <c r="H60" s="47">
        <f t="shared" si="6"/>
        <v>235</v>
      </c>
      <c r="I60" s="49">
        <f>H60/H77</f>
        <v>1.1918586638085605E-3</v>
      </c>
      <c r="J60" s="16" t="s">
        <v>156</v>
      </c>
      <c r="K60" s="6">
        <v>43</v>
      </c>
    </row>
    <row r="61" spans="1:11" s="6" customFormat="1">
      <c r="A61" s="70" t="s">
        <v>112</v>
      </c>
      <c r="B61" s="45" t="s">
        <v>49</v>
      </c>
      <c r="C61" s="57" t="s">
        <v>9</v>
      </c>
      <c r="D61" s="50" t="s">
        <v>50</v>
      </c>
      <c r="E61" s="45" t="s">
        <v>17</v>
      </c>
      <c r="F61" s="48">
        <v>1</v>
      </c>
      <c r="G61" s="47">
        <v>66.849999999999994</v>
      </c>
      <c r="H61" s="47">
        <f t="shared" si="6"/>
        <v>66.849999999999994</v>
      </c>
      <c r="I61" s="49">
        <f>H61/H77</f>
        <v>3.3904575181107342E-4</v>
      </c>
      <c r="J61" s="16" t="s">
        <v>162</v>
      </c>
      <c r="K61" s="6">
        <v>43</v>
      </c>
    </row>
    <row r="62" spans="1:11">
      <c r="A62" s="70" t="s">
        <v>113</v>
      </c>
      <c r="B62" s="45">
        <v>72309</v>
      </c>
      <c r="C62" s="57" t="s">
        <v>9</v>
      </c>
      <c r="D62" s="50" t="s">
        <v>51</v>
      </c>
      <c r="E62" s="45" t="s">
        <v>125</v>
      </c>
      <c r="F62" s="48">
        <v>10</v>
      </c>
      <c r="G62" s="47">
        <v>18.72</v>
      </c>
      <c r="H62" s="47">
        <f t="shared" si="6"/>
        <v>187.2</v>
      </c>
      <c r="I62" s="49">
        <f>H62/H77</f>
        <v>9.4942953985090422E-4</v>
      </c>
      <c r="J62" s="16" t="s">
        <v>160</v>
      </c>
      <c r="K62" s="6">
        <v>43</v>
      </c>
    </row>
    <row r="63" spans="1:11">
      <c r="A63" s="70" t="s">
        <v>114</v>
      </c>
      <c r="B63" s="58">
        <v>72308</v>
      </c>
      <c r="C63" s="57" t="s">
        <v>9</v>
      </c>
      <c r="D63" s="50" t="s">
        <v>52</v>
      </c>
      <c r="E63" s="45" t="s">
        <v>125</v>
      </c>
      <c r="F63" s="48">
        <v>70</v>
      </c>
      <c r="G63" s="59">
        <v>18</v>
      </c>
      <c r="H63" s="47">
        <f t="shared" si="6"/>
        <v>1260</v>
      </c>
      <c r="I63" s="49">
        <f>H63/H77</f>
        <v>6.3903911336118556E-3</v>
      </c>
      <c r="J63" s="16" t="s">
        <v>162</v>
      </c>
      <c r="K63" s="6">
        <v>43</v>
      </c>
    </row>
    <row r="64" spans="1:11" s="6" customFormat="1" ht="28.5">
      <c r="A64" s="70" t="s">
        <v>115</v>
      </c>
      <c r="B64" s="58" t="s">
        <v>53</v>
      </c>
      <c r="C64" s="57" t="s">
        <v>19</v>
      </c>
      <c r="D64" s="50" t="s">
        <v>54</v>
      </c>
      <c r="E64" s="45" t="s">
        <v>17</v>
      </c>
      <c r="F64" s="48">
        <v>10</v>
      </c>
      <c r="G64" s="59">
        <v>696.03</v>
      </c>
      <c r="H64" s="47">
        <f t="shared" si="6"/>
        <v>6960.2999999999993</v>
      </c>
      <c r="I64" s="49">
        <f>H64/H77</f>
        <v>3.5300824926411581E-2</v>
      </c>
      <c r="J64" s="16" t="s">
        <v>151</v>
      </c>
      <c r="K64" s="6">
        <v>57</v>
      </c>
    </row>
    <row r="65" spans="1:11" s="6" customFormat="1">
      <c r="A65" s="70" t="s">
        <v>116</v>
      </c>
      <c r="B65" s="45" t="s">
        <v>55</v>
      </c>
      <c r="C65" s="57" t="s">
        <v>9</v>
      </c>
      <c r="D65" s="50" t="s">
        <v>56</v>
      </c>
      <c r="E65" s="45" t="s">
        <v>17</v>
      </c>
      <c r="F65" s="48">
        <v>10</v>
      </c>
      <c r="G65" s="47">
        <v>36.06</v>
      </c>
      <c r="H65" s="47">
        <f t="shared" si="6"/>
        <v>360.6</v>
      </c>
      <c r="I65" s="49">
        <f>H65/H77</f>
        <v>1.8288690815717742E-3</v>
      </c>
      <c r="J65" s="16" t="s">
        <v>162</v>
      </c>
      <c r="K65" s="6">
        <v>62</v>
      </c>
    </row>
    <row r="66" spans="1:11" s="6" customFormat="1" ht="28.5">
      <c r="A66" s="70" t="s">
        <v>117</v>
      </c>
      <c r="B66" s="45" t="s">
        <v>57</v>
      </c>
      <c r="C66" s="57" t="s">
        <v>9</v>
      </c>
      <c r="D66" s="50" t="s">
        <v>58</v>
      </c>
      <c r="E66" s="45" t="s">
        <v>17</v>
      </c>
      <c r="F66" s="48">
        <v>1</v>
      </c>
      <c r="G66" s="47">
        <v>434.68</v>
      </c>
      <c r="H66" s="47">
        <f t="shared" si="6"/>
        <v>434.68</v>
      </c>
      <c r="I66" s="49">
        <f>H66/H77</f>
        <v>2.2045835063161916E-3</v>
      </c>
      <c r="J66" s="16" t="s">
        <v>156</v>
      </c>
      <c r="K66" s="6">
        <v>43</v>
      </c>
    </row>
    <row r="67" spans="1:11" s="6" customFormat="1">
      <c r="A67" s="70" t="s">
        <v>118</v>
      </c>
      <c r="B67" s="45">
        <v>68069</v>
      </c>
      <c r="C67" s="57" t="s">
        <v>9</v>
      </c>
      <c r="D67" s="50" t="s">
        <v>59</v>
      </c>
      <c r="E67" s="45" t="s">
        <v>17</v>
      </c>
      <c r="F67" s="48">
        <v>4</v>
      </c>
      <c r="G67" s="47">
        <v>45.61</v>
      </c>
      <c r="H67" s="47">
        <f t="shared" si="6"/>
        <v>182.44</v>
      </c>
      <c r="I67" s="49">
        <f>H67/H77</f>
        <v>9.2528806223503724E-4</v>
      </c>
      <c r="J67" s="16" t="s">
        <v>156</v>
      </c>
      <c r="K67" s="6">
        <v>64</v>
      </c>
    </row>
    <row r="68" spans="1:11" s="6" customFormat="1">
      <c r="A68" s="70" t="s">
        <v>119</v>
      </c>
      <c r="B68" s="45">
        <v>72929</v>
      </c>
      <c r="C68" s="57" t="s">
        <v>9</v>
      </c>
      <c r="D68" s="50" t="s">
        <v>60</v>
      </c>
      <c r="E68" s="45" t="s">
        <v>125</v>
      </c>
      <c r="F68" s="48">
        <v>8</v>
      </c>
      <c r="G68" s="47">
        <v>38.01</v>
      </c>
      <c r="H68" s="47">
        <f t="shared" si="6"/>
        <v>304.08</v>
      </c>
      <c r="I68" s="49">
        <f>H68/H77</f>
        <v>1.5422143935783278E-3</v>
      </c>
      <c r="J68" s="16" t="s">
        <v>156</v>
      </c>
      <c r="K68" s="6">
        <v>64</v>
      </c>
    </row>
    <row r="69" spans="1:11">
      <c r="A69" s="150" t="s">
        <v>81</v>
      </c>
      <c r="B69" s="151"/>
      <c r="C69" s="151"/>
      <c r="D69" s="151"/>
      <c r="E69" s="151"/>
      <c r="F69" s="151"/>
      <c r="G69" s="189"/>
      <c r="H69" s="60">
        <f>SUM(H56:H68)</f>
        <v>10970.390000000001</v>
      </c>
      <c r="I69" s="61">
        <f>H69/H77</f>
        <v>5.5638954752590619E-2</v>
      </c>
      <c r="J69" s="20" t="s">
        <v>169</v>
      </c>
    </row>
    <row r="70" spans="1:11" s="3" customFormat="1" hidden="1">
      <c r="A70" s="150" t="s">
        <v>147</v>
      </c>
      <c r="B70" s="151"/>
      <c r="C70" s="151"/>
      <c r="D70" s="151"/>
      <c r="E70" s="151"/>
      <c r="F70" s="151"/>
      <c r="G70" s="151"/>
      <c r="H70" s="62">
        <f>H69*H10</f>
        <v>14068.428136000002</v>
      </c>
      <c r="I70" s="63"/>
      <c r="J70" s="16"/>
    </row>
    <row r="71" spans="1:11">
      <c r="A71" s="176" t="s">
        <v>68</v>
      </c>
      <c r="B71" s="177"/>
      <c r="C71" s="177"/>
      <c r="D71" s="177"/>
      <c r="E71" s="177"/>
      <c r="F71" s="177"/>
      <c r="G71" s="177"/>
      <c r="H71" s="177"/>
      <c r="I71" s="178"/>
      <c r="J71" s="16"/>
    </row>
    <row r="72" spans="1:11">
      <c r="A72" s="70" t="s">
        <v>120</v>
      </c>
      <c r="B72" s="45">
        <v>88413</v>
      </c>
      <c r="C72" s="57" t="s">
        <v>9</v>
      </c>
      <c r="D72" s="64" t="s">
        <v>61</v>
      </c>
      <c r="E72" s="47" t="s">
        <v>11</v>
      </c>
      <c r="F72" s="48">
        <v>61.2</v>
      </c>
      <c r="G72" s="47">
        <v>9.08</v>
      </c>
      <c r="H72" s="47">
        <v>205.63200000000001</v>
      </c>
      <c r="I72" s="49">
        <f>H72/H77</f>
        <v>1.0429118330054549E-3</v>
      </c>
      <c r="J72" s="16" t="s">
        <v>156</v>
      </c>
    </row>
    <row r="73" spans="1:11">
      <c r="A73" s="70" t="s">
        <v>121</v>
      </c>
      <c r="B73" s="45">
        <v>88489</v>
      </c>
      <c r="C73" s="57" t="s">
        <v>9</v>
      </c>
      <c r="D73" s="50" t="s">
        <v>62</v>
      </c>
      <c r="E73" s="47" t="s">
        <v>11</v>
      </c>
      <c r="F73" s="48">
        <v>61.2</v>
      </c>
      <c r="G73" s="47">
        <v>9.08</v>
      </c>
      <c r="H73" s="47">
        <v>544.0680000000001</v>
      </c>
      <c r="I73" s="49">
        <f>H73/H77</f>
        <v>2.7593708914936E-3</v>
      </c>
      <c r="J73" s="16" t="s">
        <v>156</v>
      </c>
    </row>
    <row r="74" spans="1:11">
      <c r="A74" s="70" t="s">
        <v>122</v>
      </c>
      <c r="B74" s="45">
        <v>9537</v>
      </c>
      <c r="C74" s="57" t="s">
        <v>9</v>
      </c>
      <c r="D74" s="50" t="s">
        <v>63</v>
      </c>
      <c r="E74" s="47" t="s">
        <v>11</v>
      </c>
      <c r="F74" s="48">
        <v>627</v>
      </c>
      <c r="G74" s="47">
        <v>2.16</v>
      </c>
      <c r="H74" s="47">
        <v>1178.76</v>
      </c>
      <c r="I74" s="49">
        <f>H74/H77</f>
        <v>5.9783630576637388E-3</v>
      </c>
      <c r="J74" s="16" t="s">
        <v>160</v>
      </c>
    </row>
    <row r="75" spans="1:11">
      <c r="A75" s="186" t="s">
        <v>69</v>
      </c>
      <c r="B75" s="187"/>
      <c r="C75" s="187"/>
      <c r="D75" s="187"/>
      <c r="E75" s="187"/>
      <c r="F75" s="187"/>
      <c r="G75" s="188"/>
      <c r="H75" s="65">
        <f>SUM(H72:H74)</f>
        <v>1928.46</v>
      </c>
      <c r="I75" s="66">
        <f>H75/H77</f>
        <v>9.7806457821627939E-3</v>
      </c>
      <c r="J75" s="20" t="s">
        <v>170</v>
      </c>
    </row>
    <row r="76" spans="1:11" s="3" customFormat="1" hidden="1">
      <c r="A76" s="152" t="s">
        <v>148</v>
      </c>
      <c r="B76" s="153"/>
      <c r="C76" s="153"/>
      <c r="D76" s="153"/>
      <c r="E76" s="153"/>
      <c r="F76" s="153"/>
      <c r="G76" s="153"/>
      <c r="H76" s="67">
        <f>H75*H10</f>
        <v>2473.057104</v>
      </c>
      <c r="I76" s="68"/>
      <c r="J76" s="16"/>
    </row>
    <row r="77" spans="1:11">
      <c r="A77" s="182" t="s">
        <v>64</v>
      </c>
      <c r="B77" s="183"/>
      <c r="C77" s="183"/>
      <c r="D77" s="183"/>
      <c r="E77" s="183"/>
      <c r="F77" s="183"/>
      <c r="G77" s="183"/>
      <c r="H77" s="69">
        <f>SUM(H75,H69,H53,H46,H36,H29,H22)</f>
        <v>197171.02970000001</v>
      </c>
      <c r="I77" s="75">
        <f>SUM(I22,I29,I36,I46,I53,I69,I75)</f>
        <v>1</v>
      </c>
      <c r="J77" s="16"/>
    </row>
    <row r="78" spans="1:11" ht="15.75" thickBot="1">
      <c r="A78" s="184" t="s">
        <v>66</v>
      </c>
      <c r="B78" s="185"/>
      <c r="C78" s="185"/>
      <c r="D78" s="185"/>
      <c r="E78" s="185"/>
      <c r="F78" s="185"/>
      <c r="G78" s="185"/>
      <c r="H78" s="119">
        <f>H77*1.277</f>
        <v>251787.4049269</v>
      </c>
      <c r="I78" s="118"/>
      <c r="J78" s="21"/>
    </row>
    <row r="79" spans="1:11">
      <c r="A79" s="10"/>
      <c r="B79" s="6"/>
      <c r="C79" s="6"/>
      <c r="D79" s="6"/>
      <c r="E79" s="6"/>
      <c r="F79" s="6"/>
      <c r="G79" s="6"/>
      <c r="H79" s="10"/>
      <c r="I79" s="9"/>
      <c r="J79" s="6"/>
    </row>
    <row r="80" spans="1:11">
      <c r="A80" s="10"/>
      <c r="B80" s="6"/>
      <c r="C80" s="6"/>
      <c r="D80" s="6"/>
      <c r="E80" s="6"/>
      <c r="F80" s="6"/>
      <c r="G80" s="6"/>
      <c r="H80" s="10"/>
      <c r="I80" s="9"/>
      <c r="J80" s="6"/>
    </row>
    <row r="81" spans="8:10">
      <c r="J81" s="6"/>
    </row>
    <row r="83" spans="8:10">
      <c r="H83" s="8"/>
    </row>
  </sheetData>
  <mergeCells count="26">
    <mergeCell ref="A77:G77"/>
    <mergeCell ref="A78:G78"/>
    <mergeCell ref="A75:G75"/>
    <mergeCell ref="A69:G69"/>
    <mergeCell ref="A53:G53"/>
    <mergeCell ref="A55:I55"/>
    <mergeCell ref="A71:I71"/>
    <mergeCell ref="C1:H7"/>
    <mergeCell ref="A11:I11"/>
    <mergeCell ref="F9:G9"/>
    <mergeCell ref="A46:G46"/>
    <mergeCell ref="A36:G36"/>
    <mergeCell ref="A29:G29"/>
    <mergeCell ref="A22:G22"/>
    <mergeCell ref="A13:I13"/>
    <mergeCell ref="A24:I24"/>
    <mergeCell ref="A31:I31"/>
    <mergeCell ref="A38:I38"/>
    <mergeCell ref="A23:G23"/>
    <mergeCell ref="A30:G30"/>
    <mergeCell ref="A37:G37"/>
    <mergeCell ref="A47:G47"/>
    <mergeCell ref="A54:G54"/>
    <mergeCell ref="A70:G70"/>
    <mergeCell ref="A76:G76"/>
    <mergeCell ref="A48:I48"/>
  </mergeCells>
  <conditionalFormatting sqref="H46:H47 H53:H54 H69:H70 H75:H76 H22:H23 H29:H30 H36:H37">
    <cfRule type="cellIs" dxfId="0" priority="7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4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view="pageBreakPreview" zoomScale="60" workbookViewId="0">
      <selection activeCell="H37" sqref="A1:H37"/>
    </sheetView>
  </sheetViews>
  <sheetFormatPr defaultRowHeight="15"/>
  <cols>
    <col min="1" max="1" width="41.7109375" style="86" customWidth="1"/>
    <col min="2" max="2" width="22.42578125" style="12" customWidth="1"/>
    <col min="3" max="3" width="9.140625" style="3" customWidth="1"/>
    <col min="4" max="4" width="20.42578125" style="3" customWidth="1"/>
    <col min="5" max="5" width="20.85546875" style="3" customWidth="1"/>
    <col min="6" max="6" width="19.42578125" style="13" customWidth="1"/>
    <col min="7" max="7" width="21.28515625" style="3" customWidth="1"/>
    <col min="8" max="8" width="23.5703125" style="3" customWidth="1"/>
    <col min="9" max="16384" width="9.140625" style="3"/>
  </cols>
  <sheetData>
    <row r="2" spans="1:8">
      <c r="D2" s="95" t="s">
        <v>195</v>
      </c>
    </row>
    <row r="3" spans="1:8">
      <c r="D3" s="95" t="s">
        <v>190</v>
      </c>
    </row>
    <row r="4" spans="1:8">
      <c r="D4" s="95" t="s">
        <v>191</v>
      </c>
    </row>
    <row r="5" spans="1:8">
      <c r="D5" s="96" t="s">
        <v>192</v>
      </c>
    </row>
    <row r="6" spans="1:8">
      <c r="D6" s="95" t="s">
        <v>193</v>
      </c>
    </row>
    <row r="9" spans="1:8" ht="15.75" thickBot="1"/>
    <row r="10" spans="1:8">
      <c r="A10" s="31" t="s">
        <v>130</v>
      </c>
      <c r="B10" s="32"/>
      <c r="C10" s="32"/>
      <c r="D10" s="32"/>
      <c r="E10" s="33"/>
      <c r="F10" s="34"/>
      <c r="G10" s="34"/>
      <c r="H10" s="34"/>
    </row>
    <row r="11" spans="1:8">
      <c r="A11" s="36" t="s">
        <v>129</v>
      </c>
      <c r="B11" s="37"/>
      <c r="C11" s="37"/>
      <c r="D11" s="37"/>
      <c r="E11" s="113"/>
      <c r="F11" s="121" t="s">
        <v>196</v>
      </c>
      <c r="G11" s="122" t="s">
        <v>200</v>
      </c>
    </row>
    <row r="12" spans="1:8">
      <c r="A12" s="41"/>
      <c r="B12" s="37"/>
      <c r="C12" s="37"/>
      <c r="D12" s="37"/>
      <c r="E12" s="38"/>
      <c r="F12" s="42"/>
      <c r="G12" s="42"/>
      <c r="H12" s="38"/>
    </row>
    <row r="13" spans="1:8">
      <c r="A13" s="166" t="s">
        <v>65</v>
      </c>
      <c r="B13" s="167"/>
      <c r="C13" s="167"/>
      <c r="D13" s="167"/>
      <c r="E13" s="167"/>
      <c r="F13" s="167"/>
      <c r="G13" s="167"/>
      <c r="H13" s="167"/>
    </row>
    <row r="14" spans="1:8" ht="15.75" thickBot="1"/>
    <row r="15" spans="1:8">
      <c r="A15" s="198" t="s">
        <v>197</v>
      </c>
      <c r="B15" s="199"/>
      <c r="C15" s="199"/>
      <c r="D15" s="199"/>
      <c r="E15" s="199"/>
      <c r="F15" s="199"/>
      <c r="G15" s="199"/>
      <c r="H15" s="200"/>
    </row>
    <row r="16" spans="1:8" s="14" customFormat="1">
      <c r="A16" s="87" t="s">
        <v>135</v>
      </c>
      <c r="B16" s="88" t="s">
        <v>171</v>
      </c>
      <c r="C16" s="89" t="s">
        <v>172</v>
      </c>
      <c r="D16" s="90" t="s">
        <v>137</v>
      </c>
      <c r="E16" s="90" t="s">
        <v>138</v>
      </c>
      <c r="F16" s="90" t="s">
        <v>139</v>
      </c>
      <c r="G16" s="90" t="s">
        <v>140</v>
      </c>
      <c r="H16" s="91" t="s">
        <v>141</v>
      </c>
    </row>
    <row r="17" spans="1:8">
      <c r="A17" s="192" t="s">
        <v>131</v>
      </c>
      <c r="B17" s="193">
        <f>'Planilha Orçamentária '!H22</f>
        <v>42861.934000000001</v>
      </c>
      <c r="C17" s="194">
        <f>'[2]Planilha Orçamentária '!I22</f>
        <v>0.29038445686936193</v>
      </c>
      <c r="D17" s="76">
        <v>1</v>
      </c>
      <c r="E17" s="201"/>
      <c r="F17" s="201"/>
      <c r="G17" s="201"/>
      <c r="H17" s="201"/>
    </row>
    <row r="18" spans="1:8">
      <c r="A18" s="192"/>
      <c r="B18" s="193"/>
      <c r="C18" s="194"/>
      <c r="D18" s="77">
        <f>B17</f>
        <v>42861.934000000001</v>
      </c>
      <c r="E18" s="201"/>
      <c r="F18" s="201"/>
      <c r="G18" s="201"/>
      <c r="H18" s="201"/>
    </row>
    <row r="19" spans="1:8">
      <c r="A19" s="202" t="s">
        <v>132</v>
      </c>
      <c r="B19" s="203">
        <f>'Planilha Orçamentária '!H29</f>
        <v>3701.3732</v>
      </c>
      <c r="C19" s="204">
        <f>'[2]Planilha Orçamentária '!I29</f>
        <v>2.5076359045133431E-2</v>
      </c>
      <c r="D19" s="195"/>
      <c r="E19" s="76">
        <v>1</v>
      </c>
      <c r="F19" s="201"/>
      <c r="G19" s="201"/>
      <c r="H19" s="201"/>
    </row>
    <row r="20" spans="1:8">
      <c r="A20" s="202"/>
      <c r="B20" s="203"/>
      <c r="C20" s="204"/>
      <c r="D20" s="195"/>
      <c r="E20" s="78">
        <f>B19</f>
        <v>3701.3732</v>
      </c>
      <c r="F20" s="201"/>
      <c r="G20" s="201"/>
      <c r="H20" s="201"/>
    </row>
    <row r="21" spans="1:8">
      <c r="A21" s="192" t="s">
        <v>133</v>
      </c>
      <c r="B21" s="193">
        <f>'Planilha Orçamentária '!H36</f>
        <v>13035.9887</v>
      </c>
      <c r="C21" s="194">
        <f>'[2]Planilha Orçamentária '!I36</f>
        <v>8.8317258348739922E-2</v>
      </c>
      <c r="D21" s="195"/>
      <c r="E21" s="195"/>
      <c r="F21" s="76">
        <v>1</v>
      </c>
      <c r="G21" s="201"/>
      <c r="H21" s="201"/>
    </row>
    <row r="22" spans="1:8">
      <c r="A22" s="192"/>
      <c r="B22" s="193"/>
      <c r="C22" s="194"/>
      <c r="D22" s="195"/>
      <c r="E22" s="195"/>
      <c r="F22" s="78">
        <f>B21</f>
        <v>13035.9887</v>
      </c>
      <c r="G22" s="201"/>
      <c r="H22" s="201"/>
    </row>
    <row r="23" spans="1:8">
      <c r="A23" s="192" t="s">
        <v>134</v>
      </c>
      <c r="B23" s="193">
        <f>'Planilha Orçamentária '!H46</f>
        <v>120553.35020000002</v>
      </c>
      <c r="C23" s="194">
        <f>'[2]Planilha Orçamentária '!I45</f>
        <v>0.48092442006470471</v>
      </c>
      <c r="D23" s="195"/>
      <c r="E23" s="195"/>
      <c r="F23" s="76">
        <v>0.5</v>
      </c>
      <c r="G23" s="76">
        <v>0.5</v>
      </c>
      <c r="H23" s="201"/>
    </row>
    <row r="24" spans="1:8">
      <c r="A24" s="192"/>
      <c r="B24" s="193"/>
      <c r="C24" s="194"/>
      <c r="D24" s="195"/>
      <c r="E24" s="195"/>
      <c r="F24" s="79">
        <f>B23/2</f>
        <v>60276.675100000008</v>
      </c>
      <c r="G24" s="79">
        <f>F24</f>
        <v>60276.675100000008</v>
      </c>
      <c r="H24" s="201"/>
    </row>
    <row r="25" spans="1:8">
      <c r="A25" s="192" t="s">
        <v>175</v>
      </c>
      <c r="B25" s="193">
        <f>'Planilha Orçamentária '!H53</f>
        <v>4119.5335999999998</v>
      </c>
      <c r="C25" s="194">
        <f>'[2]Planilha Orçamentária '!I52</f>
        <v>2.7909345551021734E-2</v>
      </c>
      <c r="D25" s="196"/>
      <c r="E25" s="196"/>
      <c r="F25" s="196"/>
      <c r="G25" s="76">
        <v>1</v>
      </c>
      <c r="H25" s="201"/>
    </row>
    <row r="26" spans="1:8">
      <c r="A26" s="192"/>
      <c r="B26" s="193"/>
      <c r="C26" s="194"/>
      <c r="D26" s="196"/>
      <c r="E26" s="196"/>
      <c r="F26" s="196"/>
      <c r="G26" s="79">
        <f>B25</f>
        <v>4119.5335999999998</v>
      </c>
      <c r="H26" s="201"/>
    </row>
    <row r="27" spans="1:8">
      <c r="A27" s="192" t="s">
        <v>174</v>
      </c>
      <c r="B27" s="193">
        <f>'Planilha Orçamentária '!H69</f>
        <v>10970.390000000001</v>
      </c>
      <c r="C27" s="194">
        <f>'[2]Planilha Orçamentária '!I68</f>
        <v>7.4323075150903833E-2</v>
      </c>
      <c r="D27" s="196"/>
      <c r="E27" s="196"/>
      <c r="F27" s="196"/>
      <c r="G27" s="76">
        <v>0.3</v>
      </c>
      <c r="H27" s="76">
        <v>0.7</v>
      </c>
    </row>
    <row r="28" spans="1:8">
      <c r="A28" s="192"/>
      <c r="B28" s="193"/>
      <c r="C28" s="194"/>
      <c r="D28" s="196"/>
      <c r="E28" s="196"/>
      <c r="F28" s="196"/>
      <c r="G28" s="79">
        <f>B27*0.3</f>
        <v>3291.1170000000002</v>
      </c>
      <c r="H28" s="79">
        <f>B27-G28</f>
        <v>7679.273000000001</v>
      </c>
    </row>
    <row r="29" spans="1:8">
      <c r="A29" s="192" t="s">
        <v>173</v>
      </c>
      <c r="B29" s="193">
        <f>'Planilha Orçamentária '!H75</f>
        <v>1928.46</v>
      </c>
      <c r="C29" s="194">
        <f>'[2]Planilha Orçamentária '!I74</f>
        <v>1.3065084970134333E-2</v>
      </c>
      <c r="D29" s="197"/>
      <c r="E29" s="197"/>
      <c r="F29" s="197"/>
      <c r="G29" s="197"/>
      <c r="H29" s="76">
        <v>1</v>
      </c>
    </row>
    <row r="30" spans="1:8">
      <c r="A30" s="192"/>
      <c r="B30" s="193"/>
      <c r="C30" s="194"/>
      <c r="D30" s="197"/>
      <c r="E30" s="197"/>
      <c r="F30" s="197"/>
      <c r="G30" s="197"/>
      <c r="H30" s="78">
        <f>B29</f>
        <v>1928.46</v>
      </c>
    </row>
    <row r="31" spans="1:8">
      <c r="A31" s="114" t="s">
        <v>136</v>
      </c>
      <c r="B31" s="94">
        <f>SUM(B17:B30)</f>
        <v>197171.02970000001</v>
      </c>
      <c r="C31" s="115">
        <f>SUM(C17:C29)</f>
        <v>1</v>
      </c>
      <c r="D31" s="195"/>
      <c r="E31" s="195"/>
      <c r="F31" s="195"/>
      <c r="G31" s="195"/>
      <c r="H31" s="195"/>
    </row>
    <row r="32" spans="1:8">
      <c r="A32" s="190" t="s">
        <v>149</v>
      </c>
      <c r="B32" s="190"/>
      <c r="C32" s="190"/>
      <c r="D32" s="77">
        <f>D18</f>
        <v>42861.934000000001</v>
      </c>
      <c r="E32" s="77">
        <f>E20</f>
        <v>3701.3732</v>
      </c>
      <c r="F32" s="77">
        <f>SUM(F22,F24)</f>
        <v>73312.663800000009</v>
      </c>
      <c r="G32" s="77">
        <f>SUM(G24,G26,G28)</f>
        <v>67687.325700000016</v>
      </c>
      <c r="H32" s="77">
        <f>SUM(H28,H30)</f>
        <v>9607.7330000000002</v>
      </c>
    </row>
    <row r="33" spans="1:8">
      <c r="A33" s="190" t="s">
        <v>198</v>
      </c>
      <c r="B33" s="190"/>
      <c r="C33" s="190"/>
      <c r="D33" s="116">
        <f>D32*1.277</f>
        <v>54734.689717999994</v>
      </c>
      <c r="E33" s="116">
        <f t="shared" ref="E33:G33" si="0">E32*1.277</f>
        <v>4726.6535764</v>
      </c>
      <c r="F33" s="116">
        <f t="shared" si="0"/>
        <v>93620.271672600007</v>
      </c>
      <c r="G33" s="116">
        <f t="shared" si="0"/>
        <v>86436.714918900019</v>
      </c>
      <c r="H33" s="116">
        <f>H32*1.277</f>
        <v>12269.075041</v>
      </c>
    </row>
    <row r="34" spans="1:8">
      <c r="A34" s="190" t="s">
        <v>150</v>
      </c>
      <c r="B34" s="190"/>
      <c r="C34" s="190"/>
      <c r="D34" s="77">
        <f>D32</f>
        <v>42861.934000000001</v>
      </c>
      <c r="E34" s="77">
        <f>D34+E32</f>
        <v>46563.307200000003</v>
      </c>
      <c r="F34" s="77">
        <f t="shared" ref="F34:H34" si="1">E34+F32</f>
        <v>119875.97100000002</v>
      </c>
      <c r="G34" s="77">
        <f t="shared" si="1"/>
        <v>187563.29670000004</v>
      </c>
      <c r="H34" s="77">
        <f t="shared" si="1"/>
        <v>197171.02970000004</v>
      </c>
    </row>
    <row r="35" spans="1:8">
      <c r="A35" s="191" t="s">
        <v>199</v>
      </c>
      <c r="B35" s="191"/>
      <c r="C35" s="191"/>
      <c r="D35" s="117">
        <f>D34*1.277</f>
        <v>54734.689717999994</v>
      </c>
      <c r="E35" s="117">
        <f t="shared" ref="E35:H35" si="2">E34*1.277</f>
        <v>59461.343294400001</v>
      </c>
      <c r="F35" s="117">
        <f t="shared" si="2"/>
        <v>153081.614967</v>
      </c>
      <c r="G35" s="117">
        <f t="shared" si="2"/>
        <v>239518.32988590002</v>
      </c>
      <c r="H35" s="117">
        <f t="shared" si="2"/>
        <v>251787.40492690002</v>
      </c>
    </row>
    <row r="55" spans="1:1">
      <c r="A55" s="85"/>
    </row>
  </sheetData>
  <mergeCells count="36">
    <mergeCell ref="A13:H13"/>
    <mergeCell ref="A15:H15"/>
    <mergeCell ref="A17:A18"/>
    <mergeCell ref="B17:B18"/>
    <mergeCell ref="C17:C18"/>
    <mergeCell ref="E17:E18"/>
    <mergeCell ref="F17:F20"/>
    <mergeCell ref="G17:G22"/>
    <mergeCell ref="H17:H26"/>
    <mergeCell ref="A19:A20"/>
    <mergeCell ref="B19:B20"/>
    <mergeCell ref="C19:C20"/>
    <mergeCell ref="D19:D20"/>
    <mergeCell ref="A21:A22"/>
    <mergeCell ref="B21:B22"/>
    <mergeCell ref="C21:C22"/>
    <mergeCell ref="D21:E24"/>
    <mergeCell ref="A23:A24"/>
    <mergeCell ref="B23:B24"/>
    <mergeCell ref="C23:C24"/>
    <mergeCell ref="D29:G30"/>
    <mergeCell ref="D31:H31"/>
    <mergeCell ref="A25:A26"/>
    <mergeCell ref="B25:B26"/>
    <mergeCell ref="C25:C26"/>
    <mergeCell ref="D25:F28"/>
    <mergeCell ref="A27:A28"/>
    <mergeCell ref="B27:B28"/>
    <mergeCell ref="C27:C28"/>
    <mergeCell ref="A32:C32"/>
    <mergeCell ref="A33:C33"/>
    <mergeCell ref="A34:C34"/>
    <mergeCell ref="A35:C35"/>
    <mergeCell ref="A29:A30"/>
    <mergeCell ref="B29:B30"/>
    <mergeCell ref="C29:C30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3"/>
  <sheetViews>
    <sheetView view="pageBreakPreview" zoomScale="60" workbookViewId="0">
      <selection activeCell="J15" sqref="J15"/>
    </sheetView>
  </sheetViews>
  <sheetFormatPr defaultRowHeight="15"/>
  <cols>
    <col min="1" max="1" width="19.42578125" style="3" customWidth="1"/>
    <col min="2" max="2" width="13" style="3" customWidth="1"/>
    <col min="3" max="3" width="59.7109375" style="3" customWidth="1"/>
    <col min="4" max="4" width="10.85546875" style="3" customWidth="1"/>
    <col min="5" max="5" width="17.28515625" style="3" customWidth="1"/>
    <col min="6" max="6" width="18.85546875" style="3" customWidth="1"/>
    <col min="7" max="7" width="23.85546875" style="3" customWidth="1"/>
    <col min="8" max="16384" width="9.140625" style="3"/>
  </cols>
  <sheetData>
    <row r="3" spans="1:7">
      <c r="E3" s="95" t="s">
        <v>189</v>
      </c>
    </row>
    <row r="4" spans="1:7">
      <c r="D4" s="14"/>
      <c r="E4" s="95" t="s">
        <v>190</v>
      </c>
    </row>
    <row r="5" spans="1:7">
      <c r="E5" s="95" t="s">
        <v>191</v>
      </c>
    </row>
    <row r="6" spans="1:7">
      <c r="E6" s="96" t="s">
        <v>192</v>
      </c>
    </row>
    <row r="7" spans="1:7">
      <c r="E7" s="95" t="s">
        <v>193</v>
      </c>
    </row>
    <row r="8" spans="1:7" ht="15.75" thickBot="1"/>
    <row r="9" spans="1:7" ht="15.75" thickBot="1">
      <c r="A9" s="208" t="s">
        <v>84</v>
      </c>
      <c r="B9" s="209"/>
      <c r="C9" s="210" t="s">
        <v>180</v>
      </c>
      <c r="D9" s="211"/>
      <c r="E9" s="211"/>
      <c r="F9" s="212"/>
      <c r="G9" s="97" t="s">
        <v>178</v>
      </c>
    </row>
    <row r="10" spans="1:7" ht="27.75" customHeight="1">
      <c r="A10" s="98" t="s">
        <v>181</v>
      </c>
      <c r="B10" s="99" t="s">
        <v>0</v>
      </c>
      <c r="C10" s="100" t="s">
        <v>182</v>
      </c>
      <c r="D10" s="101" t="s">
        <v>17</v>
      </c>
      <c r="E10" s="102" t="s">
        <v>183</v>
      </c>
      <c r="F10" s="103" t="s">
        <v>184</v>
      </c>
      <c r="G10" s="104" t="s">
        <v>185</v>
      </c>
    </row>
    <row r="11" spans="1:7" ht="15.75" customHeight="1">
      <c r="A11" s="105" t="s">
        <v>9</v>
      </c>
      <c r="B11" s="106">
        <v>2707</v>
      </c>
      <c r="C11" s="107" t="s">
        <v>186</v>
      </c>
      <c r="D11" s="108" t="s">
        <v>187</v>
      </c>
      <c r="E11" s="109">
        <v>40</v>
      </c>
      <c r="F11" s="110">
        <f>(81.36*1.277)</f>
        <v>103.89671999999999</v>
      </c>
      <c r="G11" s="111">
        <f>E11*F11</f>
        <v>4155.8687999999993</v>
      </c>
    </row>
    <row r="12" spans="1:7" ht="45.75" customHeight="1" thickBot="1">
      <c r="A12" s="206" t="s">
        <v>194</v>
      </c>
      <c r="B12" s="207"/>
      <c r="C12" s="207"/>
      <c r="D12" s="207"/>
      <c r="E12" s="207"/>
      <c r="F12" s="207"/>
      <c r="G12" s="112">
        <f>SUM(G11:G11)</f>
        <v>4155.8687999999993</v>
      </c>
    </row>
    <row r="13" spans="1:7" ht="15.75" thickBot="1"/>
    <row r="14" spans="1:7" ht="15.75" thickBot="1">
      <c r="A14" s="208" t="s">
        <v>201</v>
      </c>
      <c r="B14" s="209"/>
      <c r="C14" s="210" t="s">
        <v>202</v>
      </c>
      <c r="D14" s="211"/>
      <c r="E14" s="211"/>
      <c r="F14" s="212"/>
      <c r="G14" s="97" t="s">
        <v>178</v>
      </c>
    </row>
    <row r="15" spans="1:7" ht="15.75">
      <c r="A15" s="98" t="s">
        <v>181</v>
      </c>
      <c r="B15" s="99" t="s">
        <v>0</v>
      </c>
      <c r="C15" s="100" t="s">
        <v>182</v>
      </c>
      <c r="D15" s="101" t="s">
        <v>17</v>
      </c>
      <c r="E15" s="102" t="s">
        <v>183</v>
      </c>
      <c r="F15" s="103" t="s">
        <v>184</v>
      </c>
      <c r="G15" s="104" t="s">
        <v>185</v>
      </c>
    </row>
    <row r="16" spans="1:7" ht="28.5">
      <c r="A16" s="123" t="s">
        <v>203</v>
      </c>
      <c r="B16" s="124" t="s">
        <v>204</v>
      </c>
      <c r="C16" s="125" t="s">
        <v>205</v>
      </c>
      <c r="D16" s="126" t="s">
        <v>206</v>
      </c>
      <c r="E16" s="127">
        <v>1</v>
      </c>
      <c r="F16" s="128">
        <f>G32</f>
        <v>305.78000000000003</v>
      </c>
      <c r="G16" s="129">
        <f>TRUNC(F16*E16,2)</f>
        <v>305.77999999999997</v>
      </c>
    </row>
    <row r="17" spans="1:7">
      <c r="A17" s="130"/>
      <c r="B17" s="130"/>
      <c r="C17" s="131"/>
      <c r="D17" s="130"/>
      <c r="E17" s="132"/>
      <c r="F17" s="133"/>
      <c r="G17" s="134"/>
    </row>
    <row r="18" spans="1:7">
      <c r="A18" s="135"/>
      <c r="B18" s="135"/>
      <c r="C18" s="136" t="s">
        <v>207</v>
      </c>
      <c r="D18" s="135"/>
      <c r="E18" s="137"/>
      <c r="F18" s="138"/>
      <c r="G18" s="139">
        <f>SUM(G19:G20)</f>
        <v>10.94</v>
      </c>
    </row>
    <row r="19" spans="1:7">
      <c r="A19" s="140"/>
      <c r="B19" s="141" t="s">
        <v>208</v>
      </c>
      <c r="C19" s="136" t="s">
        <v>209</v>
      </c>
      <c r="D19" s="135" t="s">
        <v>187</v>
      </c>
      <c r="E19" s="142">
        <v>0.5</v>
      </c>
      <c r="F19" s="143">
        <v>21.874199999999998</v>
      </c>
      <c r="G19" s="139">
        <f>ROUND(F19*E19,2)</f>
        <v>10.94</v>
      </c>
    </row>
    <row r="20" spans="1:7">
      <c r="A20" s="140"/>
      <c r="B20" s="141"/>
      <c r="C20" s="136"/>
      <c r="D20" s="135"/>
      <c r="E20" s="142"/>
      <c r="F20" s="144"/>
      <c r="G20" s="139">
        <f>ROUND(F20*E20,2)</f>
        <v>0</v>
      </c>
    </row>
    <row r="21" spans="1:7">
      <c r="A21" s="140"/>
      <c r="B21" s="145"/>
      <c r="C21" s="136" t="s">
        <v>210</v>
      </c>
      <c r="D21" s="135"/>
      <c r="E21" s="142">
        <v>0</v>
      </c>
      <c r="F21" s="133"/>
      <c r="G21" s="139">
        <f>SUM(G22:G23)</f>
        <v>12</v>
      </c>
    </row>
    <row r="22" spans="1:7">
      <c r="A22" s="140"/>
      <c r="B22" s="141" t="s">
        <v>211</v>
      </c>
      <c r="C22" s="136" t="s">
        <v>212</v>
      </c>
      <c r="D22" s="135" t="s">
        <v>187</v>
      </c>
      <c r="E22" s="142">
        <v>1.5</v>
      </c>
      <c r="F22" s="143">
        <v>5.6</v>
      </c>
      <c r="G22" s="139">
        <f>ROUND(F22*E22,2)</f>
        <v>8.4</v>
      </c>
    </row>
    <row r="23" spans="1:7">
      <c r="A23" s="140"/>
      <c r="B23" s="141" t="s">
        <v>213</v>
      </c>
      <c r="C23" s="136" t="s">
        <v>214</v>
      </c>
      <c r="D23" s="135" t="s">
        <v>187</v>
      </c>
      <c r="E23" s="142">
        <v>0.5</v>
      </c>
      <c r="F23" s="143">
        <v>7.2</v>
      </c>
      <c r="G23" s="139">
        <f>ROUND(F23*E23,2)</f>
        <v>3.6</v>
      </c>
    </row>
    <row r="24" spans="1:7">
      <c r="A24" s="140"/>
      <c r="B24" s="141" t="s">
        <v>215</v>
      </c>
      <c r="C24" s="136" t="s">
        <v>216</v>
      </c>
      <c r="D24" s="135" t="s">
        <v>187</v>
      </c>
      <c r="E24" s="142">
        <v>1.5</v>
      </c>
      <c r="F24" s="143">
        <v>7.2</v>
      </c>
      <c r="G24" s="139">
        <f>ROUND(F24*E24,2)</f>
        <v>10.8</v>
      </c>
    </row>
    <row r="25" spans="1:7">
      <c r="A25" s="140"/>
      <c r="B25" s="145"/>
      <c r="C25" s="136" t="s">
        <v>217</v>
      </c>
      <c r="D25" s="135" t="s">
        <v>7</v>
      </c>
      <c r="E25" s="205">
        <v>90.25</v>
      </c>
      <c r="F25" s="205"/>
      <c r="G25" s="139"/>
    </row>
    <row r="26" spans="1:7">
      <c r="A26" s="140"/>
      <c r="B26" s="145"/>
      <c r="C26" s="136"/>
      <c r="D26" s="135"/>
      <c r="E26" s="142"/>
      <c r="F26" s="146"/>
      <c r="G26" s="147"/>
    </row>
    <row r="27" spans="1:7">
      <c r="A27" s="140"/>
      <c r="B27" s="145"/>
      <c r="C27" s="136" t="s">
        <v>218</v>
      </c>
      <c r="D27" s="135"/>
      <c r="E27" s="142"/>
      <c r="F27" s="146"/>
      <c r="G27" s="139">
        <f>SUM(G28:G29)</f>
        <v>282.84000000000003</v>
      </c>
    </row>
    <row r="28" spans="1:7">
      <c r="A28" s="140"/>
      <c r="B28" s="148" t="s">
        <v>219</v>
      </c>
      <c r="C28" s="136" t="s">
        <v>220</v>
      </c>
      <c r="D28" s="135" t="s">
        <v>125</v>
      </c>
      <c r="E28" s="142">
        <v>1</v>
      </c>
      <c r="F28" s="143">
        <v>268.16000000000003</v>
      </c>
      <c r="G28" s="139">
        <f>ROUND(F28*E28,2)</f>
        <v>268.16000000000003</v>
      </c>
    </row>
    <row r="29" spans="1:7">
      <c r="A29" s="140"/>
      <c r="B29" s="141" t="s">
        <v>221</v>
      </c>
      <c r="C29" s="136" t="s">
        <v>222</v>
      </c>
      <c r="D29" s="135" t="s">
        <v>223</v>
      </c>
      <c r="E29" s="142">
        <v>0.35</v>
      </c>
      <c r="F29" s="143">
        <v>41.94</v>
      </c>
      <c r="G29" s="139">
        <f>ROUND(F29*E29,2)</f>
        <v>14.68</v>
      </c>
    </row>
    <row r="30" spans="1:7">
      <c r="A30" s="135"/>
      <c r="B30" s="135"/>
      <c r="C30" s="136" t="s">
        <v>224</v>
      </c>
      <c r="D30" s="135"/>
      <c r="E30" s="132"/>
      <c r="F30" s="146"/>
      <c r="G30" s="139">
        <f>G27+G21+G18</f>
        <v>305.78000000000003</v>
      </c>
    </row>
    <row r="31" spans="1:7">
      <c r="A31" s="135"/>
      <c r="B31" s="135"/>
      <c r="C31" s="136" t="s">
        <v>225</v>
      </c>
      <c r="D31" s="135" t="s">
        <v>7</v>
      </c>
      <c r="E31" s="132"/>
      <c r="F31" s="146"/>
      <c r="G31" s="139">
        <f>ROUND(G30*E31/100,2)</f>
        <v>0</v>
      </c>
    </row>
    <row r="32" spans="1:7">
      <c r="A32" s="135"/>
      <c r="B32" s="135"/>
      <c r="C32" s="136" t="s">
        <v>226</v>
      </c>
      <c r="D32" s="135"/>
      <c r="E32" s="137"/>
      <c r="F32" s="146"/>
      <c r="G32" s="139">
        <f>+G31+G30</f>
        <v>305.78000000000003</v>
      </c>
    </row>
    <row r="33" spans="1:7">
      <c r="A33" s="135"/>
      <c r="B33" s="135"/>
      <c r="C33" s="136"/>
      <c r="D33" s="135"/>
      <c r="E33" s="137"/>
      <c r="F33" s="146"/>
      <c r="G33" s="139"/>
    </row>
  </sheetData>
  <mergeCells count="6">
    <mergeCell ref="E25:F25"/>
    <mergeCell ref="A12:F12"/>
    <mergeCell ref="A9:B9"/>
    <mergeCell ref="C9:F9"/>
    <mergeCell ref="A14:B14"/>
    <mergeCell ref="C14:F14"/>
  </mergeCells>
  <pageMargins left="0.511811024" right="0.511811024" top="0.78740157499999996" bottom="0.78740157499999996" header="0.31496062000000002" footer="0.31496062000000002"/>
  <pageSetup paperSize="9" scale="4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Orçamentária </vt:lpstr>
      <vt:lpstr>Cronograma </vt:lpstr>
      <vt:lpstr>Comp.Admin.Local</vt:lpstr>
      <vt:lpstr>Comp.Admin.Local!Area_de_impressao</vt:lpstr>
      <vt:lpstr>'Cronograma '!Area_de_impressao</vt:lpstr>
      <vt:lpstr>'Planilha Orçamentária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Vieira</dc:creator>
  <cp:lastModifiedBy>Karina</cp:lastModifiedBy>
  <cp:lastPrinted>2016-09-16T10:47:33Z</cp:lastPrinted>
  <dcterms:created xsi:type="dcterms:W3CDTF">2016-03-11T20:39:21Z</dcterms:created>
  <dcterms:modified xsi:type="dcterms:W3CDTF">2016-09-16T10:47:38Z</dcterms:modified>
</cp:coreProperties>
</file>