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EstaPasta_de_trabalho" defaultThemeVersion="124226"/>
  <mc:AlternateContent xmlns:mc="http://schemas.openxmlformats.org/markup-compatibility/2006">
    <mc:Choice Requires="x15">
      <x15ac:absPath xmlns:x15ac="http://schemas.microsoft.com/office/spreadsheetml/2010/11/ac" url="\\lua\SMVO_LICITACAO\LICITAÇÃO\LICITAÇÃO - 2023\EDITAIS\TOMADA DE PREÇOS\TP 25-2023 - URBANIZAÇÃO PRAÇA NOSSA SENHORA DA GUIA\MIDIA DIGITAL\"/>
    </mc:Choice>
  </mc:AlternateContent>
  <xr:revisionPtr revIDLastSave="0" documentId="8_{FD2F15DA-04F0-4B00-B46E-80F4C030BB8A}" xr6:coauthVersionLast="47" xr6:coauthVersionMax="47" xr10:uidLastSave="{00000000-0000-0000-0000-000000000000}"/>
  <bookViews>
    <workbookView xWindow="-120" yWindow="-120" windowWidth="29040" windowHeight="15840" tabRatio="871" activeTab="2" xr2:uid="{00000000-000D-0000-FFFF-FFFF00000000}"/>
  </bookViews>
  <sheets>
    <sheet name="1-RESUMO" sheetId="48" r:id="rId1"/>
    <sheet name="MEMORIAL DE CÁLCULO" sheetId="49" r:id="rId2"/>
    <sheet name="2-ORÇAMENTO" sheetId="41" r:id="rId3"/>
    <sheet name="3-CRONOGRAMA" sheetId="33" r:id="rId4"/>
    <sheet name="COMP. PROPRIA" sheetId="43" r:id="rId5"/>
    <sheet name="4-BDI" sheetId="45" r:id="rId6"/>
  </sheets>
  <externalReferences>
    <externalReference r:id="rId7"/>
    <externalReference r:id="rId8"/>
  </externalReferences>
  <definedNames>
    <definedName name="_xlnm._FilterDatabase" localSheetId="2" hidden="1">'2-ORÇAMENTO'!$A$1:$K$63</definedName>
    <definedName name="_xlnm.Print_Area" localSheetId="0">'1-RESUMO'!$B$2:$E$31</definedName>
    <definedName name="_xlnm.Print_Area" localSheetId="2">'2-ORÇAMENTO'!$B$2:$K$77</definedName>
    <definedName name="_xlnm.Print_Area" localSheetId="3">'3-CRONOGRAMA'!$B$2:$I$33</definedName>
    <definedName name="_xlnm.Print_Area" localSheetId="5">'4-BDI'!$B$2:$D$48</definedName>
    <definedName name="_xlnm.Print_Area" localSheetId="4">'COMP. PROPRIA'!$B$2:$I$70</definedName>
    <definedName name="armadura">[1]Plan2!$A$48:$A$50</definedName>
    <definedName name="caixapassagem">[1]Plan2!$A$25:$A$28</definedName>
    <definedName name="concretodosado">[1]Plan2!$A$42:$A$46</definedName>
    <definedName name="concretoobra">[1]Plan2!$A$37:$A$40</definedName>
    <definedName name="dmt">[1]Plan2!$A$1:$A$3</definedName>
    <definedName name="emassamento">[1]Plan2!$A$92:$A$94</definedName>
    <definedName name="escavação">[1]Plan2!$A$5:$A$6</definedName>
    <definedName name="escavacaoestaca">[1]Plan2!$A$52:$A$54</definedName>
    <definedName name="escavaçãotubulão">[1]Plan2!$A$33:$A$35</definedName>
    <definedName name="formacompensada">[1]Plan2!$A$56:$A$61</definedName>
    <definedName name="formamadeira">[1]Plan2!$A$63:$A$65</definedName>
    <definedName name="lavatorio">[1]Plan2!$A$70:$A$71</definedName>
    <definedName name="piacozinha">[1]Plan2!$A$73:$A$75</definedName>
    <definedName name="PINTURA">[1]Plan2!$A$96:$A$100</definedName>
    <definedName name="Print_Area" localSheetId="0">'1-RESUMO'!$B$2:$E$31</definedName>
    <definedName name="Print_Area" localSheetId="2">'2-ORÇAMENTO'!$B$2:$K$76</definedName>
    <definedName name="Print_Area" localSheetId="3">'3-CRONOGRAMA'!$B$2:$I$33</definedName>
    <definedName name="Print_Area" localSheetId="5">'4-BDI'!$B$2:$D$49</definedName>
    <definedName name="Print_Area" localSheetId="4">'COMP. PROPRIA'!$B$2:$L$69</definedName>
    <definedName name="Print_Titles" localSheetId="2">'2-ORÇAMENTO'!$9:$9</definedName>
    <definedName name="ralo">[1]Plan2!$A$30:$A$31</definedName>
    <definedName name="registro">[1]Plan2!$A$77:$A$78</definedName>
    <definedName name="torneira">[1]Plan2!$A$84:$A$87</definedName>
    <definedName name="tubobranco">[1]Plan2!$A$14:$A$17</definedName>
    <definedName name="tuboconcreto">[1]Plan2!$A$8:$A$12</definedName>
    <definedName name="tuboreforçado">[1]Plan2!$A$19:$A$23</definedName>
    <definedName name="valvula">[1]Plan2!$A$80:$A$82</definedName>
    <definedName name="vaso">[1]Plan2!$A$89:$A$90</definedName>
  </definedNames>
  <calcPr calcId="191029"/>
  <fileRecoveryPr autoRecover="0"/>
</workbook>
</file>

<file path=xl/calcChain.xml><?xml version="1.0" encoding="utf-8"?>
<calcChain xmlns="http://schemas.openxmlformats.org/spreadsheetml/2006/main">
  <c r="E10" i="49" l="1"/>
  <c r="C25" i="48"/>
  <c r="B25" i="48"/>
  <c r="C25" i="33"/>
  <c r="B25" i="33"/>
  <c r="B11" i="33"/>
  <c r="C11" i="33"/>
  <c r="B13" i="33"/>
  <c r="C13" i="33"/>
  <c r="B15" i="33"/>
  <c r="C15" i="33"/>
  <c r="B17" i="33"/>
  <c r="C17" i="33"/>
  <c r="B19" i="33"/>
  <c r="C19" i="33"/>
  <c r="B21" i="33"/>
  <c r="C21" i="33"/>
  <c r="B23" i="33"/>
  <c r="C23" i="33"/>
  <c r="C46" i="45"/>
  <c r="C47" i="45"/>
  <c r="I63" i="43"/>
  <c r="I61" i="43"/>
  <c r="I59" i="43"/>
  <c r="I57" i="43"/>
  <c r="I55" i="43"/>
  <c r="I53" i="43"/>
  <c r="I51" i="43"/>
  <c r="I50" i="43"/>
  <c r="I48" i="43"/>
  <c r="I47" i="43"/>
  <c r="I45" i="43"/>
  <c r="I43" i="43"/>
  <c r="I41" i="43"/>
  <c r="I39" i="43"/>
  <c r="I65" i="43"/>
  <c r="I67" i="43"/>
  <c r="I66" i="43"/>
  <c r="I68" i="43"/>
  <c r="I70" i="43"/>
  <c r="J68" i="41"/>
  <c r="J61" i="41"/>
  <c r="J60" i="41"/>
  <c r="J18" i="41" l="1"/>
  <c r="J69" i="41"/>
  <c r="H66" i="41"/>
  <c r="J66" i="41" l="1"/>
  <c r="J46" i="41" l="1"/>
  <c r="J35" i="41"/>
  <c r="J39" i="41"/>
  <c r="J30" i="41"/>
  <c r="I33" i="43"/>
  <c r="I32" i="43"/>
  <c r="I31" i="43"/>
  <c r="I28" i="43"/>
  <c r="I27" i="43"/>
  <c r="I26" i="43"/>
  <c r="I25" i="43"/>
  <c r="I22" i="43"/>
  <c r="I21" i="43"/>
  <c r="I18" i="43"/>
  <c r="I17" i="43"/>
  <c r="I16" i="43"/>
  <c r="I15" i="43"/>
  <c r="I12" i="43"/>
  <c r="I11" i="43"/>
  <c r="J43" i="41"/>
  <c r="J11" i="41"/>
  <c r="I69" i="43"/>
  <c r="I37" i="43"/>
  <c r="I35" i="43" s="1"/>
  <c r="H67" i="41" s="1"/>
  <c r="J67" i="41" l="1"/>
  <c r="J70" i="41" s="1"/>
  <c r="C23" i="48"/>
  <c r="B23" i="48" l="1"/>
  <c r="C21" i="48"/>
  <c r="B21" i="48"/>
  <c r="J31" i="41" l="1"/>
  <c r="I30" i="43" l="1"/>
  <c r="J37" i="41" l="1"/>
  <c r="J38" i="41" l="1"/>
  <c r="J26" i="41" l="1"/>
  <c r="J25" i="41" l="1"/>
  <c r="J24" i="41"/>
  <c r="J62" i="41" l="1"/>
  <c r="J59" i="41"/>
  <c r="J58" i="41"/>
  <c r="J54" i="41"/>
  <c r="J52" i="41"/>
  <c r="J53" i="41"/>
  <c r="J51" i="41"/>
  <c r="J45" i="41"/>
  <c r="J44" i="41"/>
  <c r="I20" i="43"/>
  <c r="I10" i="43"/>
  <c r="H17" i="41" s="1"/>
  <c r="J63" i="41" l="1"/>
  <c r="J55" i="41"/>
  <c r="J17" i="41"/>
  <c r="H28" i="41"/>
  <c r="I24" i="43"/>
  <c r="J29" i="41"/>
  <c r="I14" i="43"/>
  <c r="H27" i="41" s="1"/>
  <c r="J27" i="41" s="1"/>
  <c r="J47" i="41" l="1"/>
  <c r="J28" i="41"/>
  <c r="J32" i="41" s="1"/>
  <c r="J48" i="41" l="1"/>
  <c r="E8" i="49" l="1"/>
  <c r="E6" i="49"/>
  <c r="J16" i="41" l="1"/>
  <c r="J19" i="41" l="1"/>
  <c r="J20" i="41"/>
  <c r="B17" i="48" l="1"/>
  <c r="B11" i="48"/>
  <c r="B13" i="48"/>
  <c r="B15" i="48"/>
  <c r="B19" i="48"/>
  <c r="B7" i="48" l="1"/>
  <c r="B6" i="48"/>
  <c r="B5" i="48"/>
  <c r="B4" i="48"/>
  <c r="B3" i="48"/>
  <c r="C19" i="48" l="1"/>
  <c r="C15" i="48" l="1"/>
  <c r="C17" i="48"/>
  <c r="J21" i="41" l="1"/>
  <c r="J12" i="41"/>
  <c r="J13" i="41" s="1"/>
  <c r="B4" i="33"/>
  <c r="B5" i="33"/>
  <c r="B6" i="33"/>
  <c r="B7" i="33"/>
  <c r="B3" i="33"/>
  <c r="J36" i="41" l="1"/>
  <c r="J40" i="41" s="1"/>
  <c r="D9" i="45" l="1"/>
  <c r="C13" i="48" l="1"/>
  <c r="C11" i="48" l="1"/>
  <c r="D23" i="45"/>
  <c r="D17" i="45"/>
  <c r="D27" i="45" l="1"/>
  <c r="D29" i="45" s="1"/>
  <c r="E29" i="45" s="1"/>
  <c r="I58" i="41" l="1"/>
  <c r="I43" i="41"/>
  <c r="K43" i="41" s="1"/>
  <c r="I54" i="41"/>
  <c r="I69" i="41"/>
  <c r="K69" i="41" s="1"/>
  <c r="I53" i="41"/>
  <c r="I68" i="41"/>
  <c r="K68" i="41" s="1"/>
  <c r="I62" i="41"/>
  <c r="I61" i="41"/>
  <c r="K61" i="41" s="1"/>
  <c r="I60" i="41"/>
  <c r="K60" i="41" s="1"/>
  <c r="I59" i="41"/>
  <c r="K59" i="41" s="1"/>
  <c r="I18" i="41"/>
  <c r="K18" i="41" s="1"/>
  <c r="I66" i="41"/>
  <c r="K66" i="41" s="1"/>
  <c r="I39" i="41"/>
  <c r="K39" i="41" s="1"/>
  <c r="I46" i="41"/>
  <c r="K46" i="41" s="1"/>
  <c r="I35" i="41"/>
  <c r="K35" i="41" s="1"/>
  <c r="I11" i="41"/>
  <c r="K11" i="41" s="1"/>
  <c r="I30" i="41"/>
  <c r="K30" i="41" s="1"/>
  <c r="I67" i="41"/>
  <c r="K67" i="41" s="1"/>
  <c r="I31" i="41"/>
  <c r="K31" i="41" s="1"/>
  <c r="I37" i="41"/>
  <c r="K37" i="41" s="1"/>
  <c r="I38" i="41"/>
  <c r="K38" i="41" s="1"/>
  <c r="I26" i="41"/>
  <c r="K26" i="41" s="1"/>
  <c r="I51" i="41"/>
  <c r="K51" i="41" s="1"/>
  <c r="I45" i="41"/>
  <c r="K45" i="41" s="1"/>
  <c r="I44" i="41"/>
  <c r="K44" i="41" s="1"/>
  <c r="K58" i="41"/>
  <c r="K54" i="41"/>
  <c r="K53" i="41"/>
  <c r="I25" i="41"/>
  <c r="K25" i="41" s="1"/>
  <c r="I24" i="41"/>
  <c r="K24" i="41" s="1"/>
  <c r="I17" i="41"/>
  <c r="K17" i="41" s="1"/>
  <c r="I52" i="41"/>
  <c r="K52" i="41" s="1"/>
  <c r="I29" i="41"/>
  <c r="K29" i="41" s="1"/>
  <c r="I47" i="41"/>
  <c r="K47" i="41" s="1"/>
  <c r="I28" i="41"/>
  <c r="K28" i="41" s="1"/>
  <c r="I27" i="41"/>
  <c r="K27" i="41" s="1"/>
  <c r="I16" i="41"/>
  <c r="K16" i="41" s="1"/>
  <c r="I19" i="41"/>
  <c r="K19" i="41" s="1"/>
  <c r="I20" i="41"/>
  <c r="K20" i="41" s="1"/>
  <c r="I12" i="41"/>
  <c r="K12" i="41" s="1"/>
  <c r="I36" i="41"/>
  <c r="K36" i="41" s="1"/>
  <c r="K70" i="41" l="1"/>
  <c r="K48" i="41"/>
  <c r="D19" i="33" s="1"/>
  <c r="H19" i="33" s="1"/>
  <c r="I19" i="33"/>
  <c r="G19" i="33"/>
  <c r="K55" i="41"/>
  <c r="D21" i="33" s="1"/>
  <c r="K32" i="41"/>
  <c r="D15" i="33" s="1"/>
  <c r="K62" i="41"/>
  <c r="K63" i="41" s="1"/>
  <c r="D23" i="33" s="1"/>
  <c r="J72" i="41"/>
  <c r="K40" i="41"/>
  <c r="D17" i="33" s="1"/>
  <c r="K21" i="41"/>
  <c r="K13" i="41"/>
  <c r="D11" i="33" s="1"/>
  <c r="D25" i="33" l="1"/>
  <c r="D25" i="48"/>
  <c r="F19" i="33"/>
  <c r="H11" i="33"/>
  <c r="I11" i="33"/>
  <c r="G11" i="33"/>
  <c r="F11" i="33"/>
  <c r="I17" i="33"/>
  <c r="G17" i="33"/>
  <c r="H17" i="33"/>
  <c r="F17" i="33"/>
  <c r="D13" i="48"/>
  <c r="D13" i="33"/>
  <c r="D29" i="33" s="1"/>
  <c r="E21" i="33" s="1"/>
  <c r="F15" i="33"/>
  <c r="I15" i="33"/>
  <c r="H15" i="33"/>
  <c r="G15" i="33"/>
  <c r="H23" i="33"/>
  <c r="I23" i="33"/>
  <c r="G23" i="33"/>
  <c r="F23" i="33"/>
  <c r="G21" i="33"/>
  <c r="H21" i="33"/>
  <c r="I21" i="33"/>
  <c r="F21" i="33"/>
  <c r="K73" i="41"/>
  <c r="D23" i="48"/>
  <c r="D21" i="48"/>
  <c r="D19" i="48"/>
  <c r="D15" i="48"/>
  <c r="D11" i="48"/>
  <c r="D17" i="48"/>
  <c r="I25" i="33" l="1"/>
  <c r="H25" i="33"/>
  <c r="G25" i="33"/>
  <c r="F25" i="33"/>
  <c r="I13" i="33"/>
  <c r="F13" i="33"/>
  <c r="F27" i="33" s="1"/>
  <c r="F29" i="33" s="1"/>
  <c r="G13" i="33"/>
  <c r="G27" i="33" s="1"/>
  <c r="G29" i="33" s="1"/>
  <c r="H13" i="33"/>
  <c r="H27" i="33" s="1"/>
  <c r="H29" i="33" s="1"/>
  <c r="I27" i="33"/>
  <c r="I29" i="33" s="1"/>
  <c r="E23" i="33"/>
  <c r="E13" i="33"/>
  <c r="E19" i="33"/>
  <c r="E15" i="33"/>
  <c r="E17" i="33"/>
  <c r="E11" i="33"/>
  <c r="E25" i="33"/>
  <c r="D27" i="48"/>
  <c r="E21" i="48" s="1"/>
  <c r="F28" i="33" l="1"/>
  <c r="I28" i="33"/>
  <c r="G28" i="33"/>
  <c r="H28" i="33"/>
  <c r="E29" i="33"/>
  <c r="E19" i="48"/>
  <c r="E11" i="48"/>
  <c r="E15" i="48"/>
  <c r="E13" i="48"/>
  <c r="E17" i="48"/>
  <c r="E23" i="48"/>
  <c r="E25" i="48"/>
  <c r="E27"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Marcelo França Martins</author>
  </authors>
  <commentList>
    <comment ref="B2" authorId="0" shapeId="0" xr:uid="{00000000-0006-0000-0500-000001000000}">
      <text>
        <r>
          <rPr>
            <b/>
            <sz val="9"/>
            <color indexed="81"/>
            <rFont val="Segoe UI"/>
            <family val="2"/>
          </rPr>
          <t>Marcelo França Martins:</t>
        </r>
        <r>
          <rPr>
            <sz val="9"/>
            <color indexed="81"/>
            <rFont val="Segoe UI"/>
            <family val="2"/>
          </rPr>
          <t xml:space="preserve">
VAMOS TRABALHAR COM OS DADOS PRÉ-ESTABELECIDOS NO ACORDO DO TCU
</t>
        </r>
      </text>
    </comment>
    <comment ref="C20" authorId="0" shapeId="0" xr:uid="{00000000-0006-0000-0500-000002000000}">
      <text>
        <r>
          <rPr>
            <b/>
            <sz val="9"/>
            <color indexed="81"/>
            <rFont val="Segoe UI"/>
            <family val="2"/>
          </rPr>
          <t>Marcelo França Martins:</t>
        </r>
        <r>
          <rPr>
            <sz val="9"/>
            <color indexed="81"/>
            <rFont val="Segoe UI"/>
            <family val="2"/>
          </rPr>
          <t xml:space="preserve">
SEMPRE PESQUISAR A LEI VIGENTE NO MUNICIPIO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ão1" type="4" refreshedVersion="2" background="1" saveData="1">
    <webPr sourceData="1" parsePre="1" consecutive="1" xl2000="1" url="file:///C:/Documents%20and%20Settings/Alice%20Ens/Meus%20documentos/Documentos%20Alice%20em%20'alice1'%20(Z)/Edlene/UFMT/Instituto%20de%20computa%E7%E3o%202o%20etapa/Relat%F3rios/RelatorioMateriais.html" htmlTables="1">
      <tables count="1">
        <x v="2"/>
      </tables>
    </webPr>
  </connection>
</connections>
</file>

<file path=xl/sharedStrings.xml><?xml version="1.0" encoding="utf-8"?>
<sst xmlns="http://schemas.openxmlformats.org/spreadsheetml/2006/main" count="499" uniqueCount="254">
  <si>
    <t>FONTE</t>
  </si>
  <si>
    <t>ITEM</t>
  </si>
  <si>
    <t>CÓDIGO</t>
  </si>
  <si>
    <t>ESPECIFICAÇÃO</t>
  </si>
  <si>
    <t>UNID.</t>
  </si>
  <si>
    <t>QUANT.</t>
  </si>
  <si>
    <t>1.1</t>
  </si>
  <si>
    <t>SINAPI</t>
  </si>
  <si>
    <t>TOTAL</t>
  </si>
  <si>
    <t xml:space="preserve">  VALOR TOTAL DA OBRA COM BDI</t>
  </si>
  <si>
    <t>DESCRIÇÃO / ETAPA</t>
  </si>
  <si>
    <t>PERÍODO DE EXECUÇÃO DA OBRA</t>
  </si>
  <si>
    <t>VALOR (R$)</t>
  </si>
  <si>
    <t>(%)</t>
  </si>
  <si>
    <t>mês 01</t>
  </si>
  <si>
    <t>M</t>
  </si>
  <si>
    <t xml:space="preserve">  VALOR TOTAL DA OBRA SEM BDI</t>
  </si>
  <si>
    <t>TOTAL ACUMULADO MENSAL</t>
  </si>
  <si>
    <t>VALOR TOTAL ACUMULADO SEM BDI</t>
  </si>
  <si>
    <t>DESCRIÇÃO</t>
  </si>
  <si>
    <t>H</t>
  </si>
  <si>
    <t>SERVENTE COM ENCARGOS COMPLEMENTARES</t>
  </si>
  <si>
    <t>7.1</t>
  </si>
  <si>
    <t>M3</t>
  </si>
  <si>
    <t>1.2</t>
  </si>
  <si>
    <t>UN</t>
  </si>
  <si>
    <t>CRONOGRAMA FÍSICO-FINANCEIRO</t>
  </si>
  <si>
    <t>CHP</t>
  </si>
  <si>
    <t>PEDREIRO COM ENCARGOS COMPLEMENTARES</t>
  </si>
  <si>
    <t>M2</t>
  </si>
  <si>
    <t>ELETRICISTA COM ENCARGOS COMPLEMENTARES</t>
  </si>
  <si>
    <t>REGULARIZAÇÃO DE SUPERFICIE DE CONCRETO APARENTE</t>
  </si>
  <si>
    <t>ENCARREGADO GERAL COM ENCARGOS COMPLEMENTARES</t>
  </si>
  <si>
    <t>ENGENHEIRO CIVIL DE OBRA JUNIOR COM ENCARGOS COMPLEMENTARES</t>
  </si>
  <si>
    <t>(COMPOSIÇÃO REPRESENTATIVA) DO SERVIÇO DE INSTALAÇÃO DE TUBOS DE PVC, SOLDÁVEL, ÁGUA FRIA, DN 25 MM (INSTALADO EM RAMAL, SUB-RAMAL, RAMAL DE DISTRIBUIÇÃO OU PRUMADA), INCLUSIVE CONEXÕES, CORTES E FIXAÇÕES, PARA PRÉDIOS. AF_10/2015</t>
  </si>
  <si>
    <t>2.1</t>
  </si>
  <si>
    <t>COMPOSIÇÃO</t>
  </si>
  <si>
    <t>P. UNIT. SEM BDI (R$)</t>
  </si>
  <si>
    <t>P. TOTAL SEM BDI (R$)</t>
  </si>
  <si>
    <t>TIPO</t>
  </si>
  <si>
    <t>REFERENCIA</t>
  </si>
  <si>
    <t>UNIDADE</t>
  </si>
  <si>
    <t>PREÇO. UNI</t>
  </si>
  <si>
    <t>PREÇO. TOT</t>
  </si>
  <si>
    <t>CÓDIGO DA COMPOSIÇÃO</t>
  </si>
  <si>
    <t>COEF.</t>
  </si>
  <si>
    <t>1.0</t>
  </si>
  <si>
    <t>2.0</t>
  </si>
  <si>
    <t>4.0</t>
  </si>
  <si>
    <t>6.0</t>
  </si>
  <si>
    <t>7.0</t>
  </si>
  <si>
    <t>COMPOSIÇÃO DO BDI OBRAS</t>
  </si>
  <si>
    <t>%</t>
  </si>
  <si>
    <t>GRUPO A</t>
  </si>
  <si>
    <t>A1</t>
  </si>
  <si>
    <r>
      <t xml:space="preserve">(AC) ADMINISTRAÇÃO CENTRAL - </t>
    </r>
    <r>
      <rPr>
        <sz val="12"/>
        <color rgb="FF000000"/>
        <rFont val="Arial Narrow"/>
        <family val="2"/>
      </rPr>
      <t>VARIA CONFORME O PORTE DA NÚMERO DE OBRAS EM ANDAMENTO, VOLUME FINANCEIRO DAS OBRAS A INICIAREM, ETC,  EM CADA   EM CADA EMPRESA - (ACORDAO 2622/2013 - 3,0% A 5,5%)</t>
    </r>
  </si>
  <si>
    <t>TOTAL DO GRUPO A  =</t>
  </si>
  <si>
    <t>GRUPO B</t>
  </si>
  <si>
    <t>B1</t>
  </si>
  <si>
    <r>
      <t xml:space="preserve">(DF) DESPESAS FINANCEIRAS - </t>
    </r>
    <r>
      <rPr>
        <sz val="12"/>
        <color rgb="FF000000"/>
        <rFont val="Arial Narrow"/>
        <family val="2"/>
      </rPr>
      <t>(ACORDAO 2622/2013 - 0,59% A 1,39%)</t>
    </r>
  </si>
  <si>
    <t>B2</t>
  </si>
  <si>
    <r>
      <t xml:space="preserve">(S)   SEGUROS - </t>
    </r>
    <r>
      <rPr>
        <sz val="12"/>
        <color rgb="FF000000"/>
        <rFont val="Arial Narrow"/>
        <family val="2"/>
      </rPr>
      <t xml:space="preserve">(ACORDAO 2622/2013 </t>
    </r>
    <r>
      <rPr>
        <b/>
        <u/>
        <sz val="12"/>
        <color rgb="FFFF0000"/>
        <rFont val="Arial Narrow"/>
        <family val="2"/>
      </rPr>
      <t>SEGURO + GARANTIA</t>
    </r>
    <r>
      <rPr>
        <b/>
        <sz val="12"/>
        <color rgb="FF000000"/>
        <rFont val="Arial Narrow"/>
        <family val="2"/>
      </rPr>
      <t xml:space="preserve"> </t>
    </r>
    <r>
      <rPr>
        <sz val="12"/>
        <color rgb="FF000000"/>
        <rFont val="Arial Narrow"/>
        <family val="2"/>
      </rPr>
      <t>- 0,8% A 1,0%)</t>
    </r>
  </si>
  <si>
    <r>
      <t xml:space="preserve">(G)   GARANTIAS - </t>
    </r>
    <r>
      <rPr>
        <sz val="12"/>
        <color rgb="FF000000"/>
        <rFont val="Arial Narrow"/>
        <family val="2"/>
      </rPr>
      <t xml:space="preserve">(ACORDAO 2622/2013 </t>
    </r>
    <r>
      <rPr>
        <b/>
        <u/>
        <sz val="12"/>
        <color rgb="FFFF0000"/>
        <rFont val="Arial Narrow"/>
        <family val="2"/>
      </rPr>
      <t>SEGURO + GARANTIA</t>
    </r>
    <r>
      <rPr>
        <sz val="12"/>
        <color rgb="FF000000"/>
        <rFont val="Arial Narrow"/>
        <family val="2"/>
      </rPr>
      <t xml:space="preserve"> - 0,8% A 1,0%)</t>
    </r>
  </si>
  <si>
    <t>B3</t>
  </si>
  <si>
    <r>
      <t xml:space="preserve">(R)   TAXA DE RISCO E IMPREVISTOS - </t>
    </r>
    <r>
      <rPr>
        <sz val="12"/>
        <color theme="1"/>
        <rFont val="Arial Narrow"/>
        <family val="2"/>
      </rPr>
      <t>(ACORDAO 2622/2013 0,97% A 1,27%)</t>
    </r>
  </si>
  <si>
    <t>B4</t>
  </si>
  <si>
    <r>
      <rPr>
        <b/>
        <sz val="12"/>
        <rFont val="Arial Narrow"/>
        <family val="2"/>
      </rPr>
      <t xml:space="preserve">(L)    LUCRO </t>
    </r>
    <r>
      <rPr>
        <sz val="12"/>
        <color rgb="FF000000"/>
        <rFont val="Arial Narrow"/>
        <family val="2"/>
      </rPr>
      <t>(ACORDAO 2622/2013 6,16% A 8,96%)</t>
    </r>
  </si>
  <si>
    <t>TOTAL DO GRUPO B  =</t>
  </si>
  <si>
    <t>GRUPO C</t>
  </si>
  <si>
    <t>C1</t>
  </si>
  <si>
    <t>C2</t>
  </si>
  <si>
    <t>%MÃO DE OBRA</t>
  </si>
  <si>
    <t>C3</t>
  </si>
  <si>
    <t>ISS DO MUNICÍPIO (Verificar la LEI do Múnicipio da Execução da Obra)</t>
  </si>
  <si>
    <t>C4</t>
  </si>
  <si>
    <t>SUBTOTAL ISS (C2 X C3) =</t>
  </si>
  <si>
    <t>C5</t>
  </si>
  <si>
    <t>PIS</t>
  </si>
  <si>
    <t>C6</t>
  </si>
  <si>
    <t>COFINS</t>
  </si>
  <si>
    <t>TOTAL DO GRUPO C  =</t>
  </si>
  <si>
    <t>TOTAL BDI (ACORDAO 2369/2011)</t>
  </si>
  <si>
    <r>
      <t xml:space="preserve"> BDI = </t>
    </r>
    <r>
      <rPr>
        <u/>
        <sz val="12"/>
        <rFont val="Cambria"/>
        <family val="1"/>
        <scheme val="major"/>
      </rPr>
      <t>(1+AC+S+R+G)x(1+DF)X(1+L))</t>
    </r>
    <r>
      <rPr>
        <sz val="12"/>
        <rFont val="Cambria"/>
        <family val="1"/>
        <scheme val="major"/>
      </rPr>
      <t xml:space="preserve">  -1
                                  1-I
Onde: 
AC = taxa representativa das despesas de rateio da Administração Central;
S = taxa representativa de Seguros;
R = taxa representativa de Riscos;
G = taxa representativa de Garantias;
DF = taxa representativa das Despesas Financeiras;
L = taxa representativa do Lucro;
I = taxa representativa da incidência de Impostos. 
  Observação:
  i)   Composição do BDI, intervalos admissíveis e Fórmula de cálculo nos termos do Acórdão 2369/2011 do TCU.</t>
    </r>
  </si>
  <si>
    <t>P.UNI.COM BDI(R$)</t>
  </si>
  <si>
    <t>P. TOTAL COM BDI (R$)</t>
  </si>
  <si>
    <t>PROPRIA</t>
  </si>
  <si>
    <t>C7</t>
  </si>
  <si>
    <t>CPRB</t>
  </si>
  <si>
    <r>
      <t xml:space="preserve">ISS - </t>
    </r>
    <r>
      <rPr>
        <sz val="12"/>
        <color rgb="FF000000"/>
        <rFont val="Arial Narrow"/>
        <family val="2"/>
      </rPr>
      <t>(ISS% CONSIDERANDO 40% DE MATRIAL) - LEI do Múnicipio da Execução da Obra</t>
    </r>
  </si>
  <si>
    <t>3.0</t>
  </si>
  <si>
    <t xml:space="preserve">KG    </t>
  </si>
  <si>
    <t xml:space="preserve">M3    </t>
  </si>
  <si>
    <t xml:space="preserve">UN    </t>
  </si>
  <si>
    <t xml:space="preserve">M     </t>
  </si>
  <si>
    <t xml:space="preserve">M2    </t>
  </si>
  <si>
    <t>GUINDAUTO HIDRÁULICO, CAPACIDADE MÁXIMA DE CARGA 6200 KG, MOMENTO MÁXIMO DE CARGA 11,7 TM, ALCANCE MÁXIMO HORIZONTAL 9,70 M, INCLUSIVE CAMINHÃO TOCO PBT 16.000 KG, POTÊNCIA DE 189 CV - CHP DIURNO. AF_06/2014</t>
  </si>
  <si>
    <t xml:space="preserve">MES   </t>
  </si>
  <si>
    <t>CABO DE COBRE FLEXÍVEL ISOLADO, 4 MM², ANTI-CHAMA 450/750 V, PARA CIRCUITOS TERMINAIS - FORNECIMENTO E INSTALAÇÃO. AF_12/2015</t>
  </si>
  <si>
    <t>EXECUÇÃO DE PASSEIO EM PISO INTERTRAVADO, COM BLOCO RETANGULAR COLORIDO DE 20 X 10 CM, ESPESSURA 6 CM. AF_12/2015</t>
  </si>
  <si>
    <t>EXECUÇÃO DE PASSEIO (CALÇADA) OU PISO DE CONCRETO COM CONCRETO MOLDADO IN LOCO, USINADO, ACABAMENTO CONVENCIONAL, ESPESSURA 6 CM, ARMADO. AF_07/2016</t>
  </si>
  <si>
    <t>LASTRO COM MATERIAL GRANULAR, APLICAÇÃO EM BLOCOS DE COROAMENTO, ESPESSURA DE *5 CM*. AF_08/2017</t>
  </si>
  <si>
    <t>5.0</t>
  </si>
  <si>
    <t>PORCENTAGEM PREVISTA</t>
  </si>
  <si>
    <r>
      <t>MUNICÍPIO:</t>
    </r>
    <r>
      <rPr>
        <sz val="11"/>
        <rFont val="Arial"/>
        <family val="2"/>
      </rPr>
      <t xml:space="preserve"> VÁRZEA GRANDE - MT</t>
    </r>
  </si>
  <si>
    <t>PLANILHA ORÇAMENTÁRIA</t>
  </si>
  <si>
    <t xml:space="preserve">TOTAL DO ITEM </t>
  </si>
  <si>
    <t>TOTAL DO ITEM</t>
  </si>
  <si>
    <t>RESUMO</t>
  </si>
  <si>
    <t xml:space="preserve">VALOR TOTAL </t>
  </si>
  <si>
    <t>REVOLVIMENTO E LIMPEZA MANUAL DE SOLO. AF_05/2018</t>
  </si>
  <si>
    <t>PAISAGISMO</t>
  </si>
  <si>
    <t>4.2</t>
  </si>
  <si>
    <t>5.1</t>
  </si>
  <si>
    <t>5.2</t>
  </si>
  <si>
    <t>6.1</t>
  </si>
  <si>
    <t>UND</t>
  </si>
  <si>
    <t>KIT CAVALETE PARA MEDIÇÃO DE ÁGUA - ENTRADA PRINCIPAL, EM PVC SOLDÁVEL DN 25 (¾")   FORNECIMENTO E INSTALAÇÃO (EXCLUSIVE HIDRÔMETRO). AF_11/2016</t>
  </si>
  <si>
    <t>3.2</t>
  </si>
  <si>
    <t>TORNEIRA CROMADA 1/2 OU 3/4 PARA TANQUE, PADRÃO POPULAR - FORNECIMENTO E INSTALAÇÃO. AF_01/2020</t>
  </si>
  <si>
    <t>CARGA, MANOBRA E DESCARGA DE ENTULHO EM CAMINHÃO BASCULANTE 6 M³ - CARGA COM ESCAVADEIRA HIDRÁULICA  (CAÇAMBA DE 0,80 M³ / 111 HP) E DESCARGA LIVRE (UNIDADE: M3). AF_07/2020</t>
  </si>
  <si>
    <t>ELETRODUTO RÍGIDO ROSCÁVEL, PVC, DN 50 MM (1 1/2"), PARA REDE ENTERRADA DE DISTRIBUIÇÃO DE ENERGIA ELÉTRICA - FORNECIMENTO E INSTALAÇÃO. AF_12/2021</t>
  </si>
  <si>
    <t>5.3</t>
  </si>
  <si>
    <t>CIMENTO PORTLAND COMPOSTO CP II-32</t>
  </si>
  <si>
    <t>GRAUTE CIMENTICIO PARA USO GERAL</t>
  </si>
  <si>
    <t>JUNTA PLASTICA DE DILATACAO PARA PISOS, COR CINZA, 17 X 3 MM (ALTURA X ESPESSURA)</t>
  </si>
  <si>
    <t>LOCACAO DE CONTAINER 2,30 X 6,00 M, ALT. 2,50 M, COM 1 SANITARIO, PARA ESCRITORIO, COMPLETO, SEM DIVISORIAS INTERNAS (NAO INCLUI MOBILIZACAO/DESMOBILIZACAO)</t>
  </si>
  <si>
    <t>LUMINARIA DE LED PARA ILUMINACAO PUBLICA, DE 98 W ATE 137 W, INVOLUCRO EM ALUMINIO OU ACO INOX</t>
  </si>
  <si>
    <t>PISO PODOTATIL DE CONCRETO - DIRECIONAL E ALERTA, *40 X 40 X 2,5* CM</t>
  </si>
  <si>
    <t>PLACA DE OBRA (PARA CONSTRUCAO CIVIL) EM CHAPA GALVANIZADA *N. 22*, ADESIVADA, DE *2,4 X 1,2* M (SEM POSTES PARA FIXACAO)</t>
  </si>
  <si>
    <t>POSTE CONICO CONTINUO EM ACO GALVANIZADO, RETO, ENGASTADO,  H = 7 M, DIAMETRO INFERIOR = *125* MM</t>
  </si>
  <si>
    <t>TERRA VEGETAL (GRANEL)</t>
  </si>
  <si>
    <t>ADMINISTRAÇÃO DE OBRA</t>
  </si>
  <si>
    <t>MEMORIAL DE CÁLCULO</t>
  </si>
  <si>
    <t>HORAS/DIA</t>
  </si>
  <si>
    <t>MÊS</t>
  </si>
  <si>
    <t>TEMPO DE OBRA PREVISTO</t>
  </si>
  <si>
    <t>MESES</t>
  </si>
  <si>
    <t>DIAS/MÊS</t>
  </si>
  <si>
    <t>ÁREA DO TERRENO- M²</t>
  </si>
  <si>
    <t>2.2</t>
  </si>
  <si>
    <t>2.3</t>
  </si>
  <si>
    <t>ÁREA</t>
  </si>
  <si>
    <t>2.4</t>
  </si>
  <si>
    <t>2.5</t>
  </si>
  <si>
    <t>LOCAÇÃO DE CONTAINER (MOBILIZAÇÃO E DESMOBILIZAÇÃO)</t>
  </si>
  <si>
    <t>MERCADO</t>
  </si>
  <si>
    <t>MOBILIZAÇÃO E DESMOBILIZAÇÃO</t>
  </si>
  <si>
    <t>CP-ELE-01</t>
  </si>
  <si>
    <t>PISOS E CALÇADAS</t>
  </si>
  <si>
    <t>3.1</t>
  </si>
  <si>
    <t>INSUMO</t>
  </si>
  <si>
    <t>3.4</t>
  </si>
  <si>
    <t>CP-LO-01</t>
  </si>
  <si>
    <t>CP-PI-01</t>
  </si>
  <si>
    <t>3.5</t>
  </si>
  <si>
    <t>JUNTA PLASTICA DE DILATAÇÃO PARA PISO DE CONCRETO - FORNECIMENTO E INSTALAÇÃO</t>
  </si>
  <si>
    <t>CP-PI-02</t>
  </si>
  <si>
    <t>3.7</t>
  </si>
  <si>
    <t>3.8</t>
  </si>
  <si>
    <t>4.3</t>
  </si>
  <si>
    <t>5.4</t>
  </si>
  <si>
    <t xml:space="preserve">INSTALAÇÕES ELÉTRICAS </t>
  </si>
  <si>
    <t>INSTALAÇÕES HIDRAULICAS</t>
  </si>
  <si>
    <t>6.2</t>
  </si>
  <si>
    <t>6.3</t>
  </si>
  <si>
    <t>6.4</t>
  </si>
  <si>
    <t>7.2</t>
  </si>
  <si>
    <t>ENODES SOARES FERREIRA</t>
  </si>
  <si>
    <t>ARQUITETO E URBANISTA CAU: A56-503-2</t>
  </si>
  <si>
    <t>mês 02</t>
  </si>
  <si>
    <t>mês 03</t>
  </si>
  <si>
    <t>POSTE AÇO GALVANIZADO CONICO TUBULAR 9,00M PARA PRAÇA PUPLICA, INCLUSO LUMINÁRIA/LAMPADA DE LED 100W - FORNECIMENTO E INSTALAÇÃO E PINTURA</t>
  </si>
  <si>
    <t>4.4</t>
  </si>
  <si>
    <t>BANCO DE CONCRETO - FONECIMENTO E INSTALAÇÃO</t>
  </si>
  <si>
    <t>CP-BANCO</t>
  </si>
  <si>
    <t>BANCO DE CONCRETO COM ENCOSTO EM PEÇA ÚNICA</t>
  </si>
  <si>
    <t>SERVIÇOS PRELIMINARES</t>
  </si>
  <si>
    <t>7.5</t>
  </si>
  <si>
    <t>3.3</t>
  </si>
  <si>
    <t>mês 04</t>
  </si>
  <si>
    <t>SERVIÇO</t>
  </si>
  <si>
    <t>PLANTIO DE GRAMA ESMERALDA OU SÃO CARLOS OU CURITIBANA, EM PLACAS. AF_05/2022</t>
  </si>
  <si>
    <t>OBRA: CONSTRUÇÃO PRAÇA JARDIM GUANABARA, JARDIM BOTÂNICO E BRASIL 21</t>
  </si>
  <si>
    <t>ENDEREÇO: AV. PAULINO PINTO DE GODOY</t>
  </si>
  <si>
    <t>LOCAL: PRAÇA LINAER JARDIM GUANABARA, BOTÂNICO E BRASIL 21- AV. PAULINO PINTO DE GODOY</t>
  </si>
  <si>
    <t>GUIA (MEIO-FIO) E SARJETA CONJUGADOS DE CONCRETO, MOLDADA IN LOCO EM TRECHO CURVO COM EXTRUSORA, 60 CM BASE (15 CM BASE DA GUIA + 45 CM BASE DA SARJETA) X 26 CM ALTURA. AF_06/2016</t>
  </si>
  <si>
    <t>ENTRADA DE ENERGIA ELÉTRICA, SUBTERRÂNEA, TRIFÁSICA, COM CAIXA DE EMBUTIR, CABO DE 16 MM2 E DISJUNTOR DIN 50A (NÃO INCLUSA MURETA DE ALVENARIA). AF_07/2020</t>
  </si>
  <si>
    <t>LOCAL: ROTATÓRIA DO AEROPORTO</t>
  </si>
  <si>
    <t>ENDEREÇO: AV FILINTO MULLER, AV. JOÃO PONCE DE ARRUDA, AV ARTHUR BERNARDES</t>
  </si>
  <si>
    <t>ALVENARIAS</t>
  </si>
  <si>
    <t>PISO EM GRANITO APLICADO EM AMBIENTES INTERNOS. AF_09/2020</t>
  </si>
  <si>
    <t>IMPERMEABILIZAÇÃO DE PAREDES COM ARGAMASSA DE CIMENTO E AREIA, COM ADITIVO IMPERMEABILIZANTE, E = 2CM. AF_06/2018</t>
  </si>
  <si>
    <t>CAIXA ENTERRADA HIDRÁULICA RETANGULAR EM ALVENARIA COM TIJOLOS CERÂMICOS MACIÇOS, DIMENSÕES INTERNAS: 1X1X0,6 M PARA REDE DE ESGOTO. AF_12/2020</t>
  </si>
  <si>
    <t>ALVENARIA DE VEDAÇÃO DE BLOCOS CERÂMICOS MACIÇOS DE 5X10X20CM (ESPESSURA 10CM) E ARGAMASSA DE ASSENTAMENTO COM PREPARO EM BETONEIRA. AF_05/2020</t>
  </si>
  <si>
    <t>CONCRETO FCK = 20MPA, TRAÇO 1:2,7:3 (EM MASSA SECA DE CIMENTO/ AREIA MÉDIA/ BRITA 1) - PREPARO MECÂNICO COM BETONEIRA 600 L. AF_05/2021</t>
  </si>
  <si>
    <t>PLANTIO DE PALMEIRA COM ALTURA DE MUDA MENOR OU IGUAL A 2,00 M. AF_05/2018</t>
  </si>
  <si>
    <t>LUMINÁRIA DE LED PARA ILUMINAÇÃO PÚBLICA, DE 33 W ATÉ 50 W - FORNECIMENTO E INSTALAÇÃO. AF_08/2020</t>
  </si>
  <si>
    <t>TAPUME COM TELHA METÁLICA. AF_05/2018</t>
  </si>
  <si>
    <t>OBRA: CONSTRUÇÃO PRAÇA N. SRA. DA GUIA</t>
  </si>
  <si>
    <t>7.3</t>
  </si>
  <si>
    <t>DIVERSOS</t>
  </si>
  <si>
    <t>PLACA DE INAUGURACAO METALICA, *40* CM X *60* CM</t>
  </si>
  <si>
    <r>
      <t xml:space="preserve">DATA BASE: </t>
    </r>
    <r>
      <rPr>
        <sz val="11"/>
        <rFont val="Arial"/>
        <family val="2"/>
      </rPr>
      <t xml:space="preserve">SINAPI MAIO - COM DESONERAÇÃO / 2023 - </t>
    </r>
    <r>
      <rPr>
        <b/>
        <sz val="11"/>
        <rFont val="Arial"/>
        <family val="2"/>
      </rPr>
      <t>BDI - 28,24%</t>
    </r>
  </si>
  <si>
    <t>3.6</t>
  </si>
  <si>
    <t>4.1</t>
  </si>
  <si>
    <t>REVESTIMENTO CERÂMICO PARA PAREDES EXTERNAS EM PASTILHAS DE PORCELANA 5 X 5 CM (PLACAS DE 30 X 30 CM), ALINHADAS A PRUMO. AF_02/2023</t>
  </si>
  <si>
    <t>POSTE AÇO GALVANIZADO CONICO TUBULAR 9,00M PARA PRAÇA PUBLICA, INCLUSO LUMINÁRIA/LAMPADA DE LED 100W - FORNECIMENTO E INSTALAÇÃO E PINTURA</t>
  </si>
  <si>
    <t>KIT DE REGISTRO DE PRESSÃO BRUTO DE LATÃO ¾", INCLUSIVE CONEXÕES, ROSCÁVEL, INSTALADO EM RAMAL DE ÁGUA FRIA - FORNECIMENTO E INSTALAÇÃO. AF_12/2014</t>
  </si>
  <si>
    <t>8.3</t>
  </si>
  <si>
    <t>PLANTIO DE FORRAÇÃO. AF_05/2018</t>
  </si>
  <si>
    <t>8.4</t>
  </si>
  <si>
    <t>PLANTIO DE ARBUSTO OU  CERCA VIVA. AF_05/2018</t>
  </si>
  <si>
    <t>7.4</t>
  </si>
  <si>
    <t>8.0</t>
  </si>
  <si>
    <t>8.1</t>
  </si>
  <si>
    <t>PLACA DE INAUGURACAO EM BRONZE *35X 50*CM</t>
  </si>
  <si>
    <t>BICO ASPERSOR DE JATO AERADO MODELO CHAMPAGNEIII-BICO ASPERSOR DE JATO AERADO COM SAÍDA DE ASPERSÃO DE 2”, FABRICADO EM LIGA DE ESPECIAL DE BRONZE, COM ACABAMENTO EM CROMO, BOCAL DE ASPERSÃO CONFECCIONADO EM LATÃO, SISTEMA DE AERAÇÃO POR MEIO DE SIFÃO DIRETO, PARA FORMAÇÃO DE UM JATO DE FLOCOS DE ESPUMA D'ÁGUA DE GRANDE IMPACTO VISUAL.</t>
  </si>
  <si>
    <t>ENCANADOR OU BOMBEIRO HIDRÁULICO COM ENCARGOS COMPLEMENTARES</t>
  </si>
  <si>
    <t>AUXILIAR DE ENCANADOR OU BOMBEIRO HIDRÁULICO COM ENCARGOS COMPLEMENTARES</t>
  </si>
  <si>
    <t>AJUDANTE DE PEDREIRO COM ENCARGOS COMPLEMENTARES</t>
  </si>
  <si>
    <t>ENGENHEIRO SANITARISTA COM ENCARGOS COMPLEMENTARES</t>
  </si>
  <si>
    <t>BICOS ASPERSORES DE JATOS AERADOS</t>
  </si>
  <si>
    <t>CONUNTO MOTOBOMBAS</t>
  </si>
  <si>
    <t>MÃO DE OBRA ESPECÍFICA</t>
  </si>
  <si>
    <t>CONJUNTO MOTO BOMBA CENTRÍFUGO TRIFÁSICO DE 5,0CV- CONJUNTO MOTO BOMBA, COMPOSTO POR UM MOTOR ELÉTRICO TRIFÁSICO DE 5,0CV, TENSÃO NOMINAL DE 220/380V E UMA BOMBA CENTRÍFUGA, VEDADA COM SELO MECÂNICO, PARA SERVIÇO CONTÍNUO, DE ALTA VAZÃO E PRESSÃO ADEQUADA PARA A FUNÇÃO, DAS MELHORES MARCAS DE FABRICAÇÃO NACIONAL. (JATOS AERADOS)</t>
  </si>
  <si>
    <t>CONJUNTO DE FILTRAGEM DE ÁGUA</t>
  </si>
  <si>
    <t>CP- CHAFARIZ</t>
  </si>
  <si>
    <t>FILTRO AQT BR-30 – CONJUNTO DE FILTRAGEM D’ÁGUA COMPOSTO UM TANQUE FABRICADO SEM MATERIAL TERMOPLÁSTICO, POLIETILENOROTOMOLDADO, VÁLVULAS ABS COM DISTRIBUIDOR EM BRONZE, GARANTEM MAIOR QUALIDADE COM TRÊS POSIÇÕES PARA AS OPERAÇÕES DE FILTRAR, RECIRCULAR, LAVAR, EQUIPADO COM CONJUNTO MOTO BOMBA DE RECIRCULAÇÃO D’ÁGUADE 1/3CV E VAZÃO DE 3,8M³/H, OBEDECENDO AS NORMAS DA ABNT.</t>
  </si>
  <si>
    <t>CP - CHAFARIZ</t>
  </si>
  <si>
    <t>DISPOSITIVO DE ASPIRAÇÃO</t>
  </si>
  <si>
    <t>DISPOSITIVO DE ASPIRAÇÃO QUADRADO HIDRO DAQ-50 LINX- DISPOSITIVO DE ASPIRAÇÃO CONFECCIONADO EM AÇO INOXIDÁVEL FORJADO, EQUIPADO COM TAMPA METÁLICA E BOCAL COM DIÂMETRO DE 1 1/2” COM ACABAMENTO QUADRADO POLIDO.</t>
  </si>
  <si>
    <t>DISPOSITIVO DE RETORNO DE ÁGUA FILTRADA</t>
  </si>
  <si>
    <t>DISPOSITIVO DE RETORNO QUADRADO HIDRO DRQ-50 LINX- DISPOSITIVO DE RETORNO CONFECCIONADO EM AÇO INOXIDÁVEL FORJADO, COM DIÂMETRO DE 11/2”, REGULADOR DE VAZÃO E ACABAMENTO QUADRADO POLIDO.</t>
  </si>
  <si>
    <t>GRELHAS DE SUCÇÃO E DRENAGEM</t>
  </si>
  <si>
    <t>GRELHA DE SUCÇÃO MASTER L150 INX-GRELHA PROTETORA DE SUCÇÃO, MEDINDO 500X300MM, FABRICADA EM ESTRUTURA DE LATÃO CROMADO E TELAS EM MALHAS LOSANGULARES EXPANDIDAS DE AÇO INOXIDÁVEL, COM ÁREA DE FILTRAGEM DE 0,15M², DE GRANULOMETRIA CONTROLADA, PRÓPRIA PARA USO COLETIVO DE CONJUNTOS MOTO BOMBAS, PARA PROTEÇÃO DESTES CONTRA PARTÍCULAS DE GRANULOMETRIA SUPERIOR A TRÊS MILÍMETROS.</t>
  </si>
  <si>
    <t xml:space="preserve">GRELHA DE DRENAGEM MASTER P225 INX-GRELHA DE DRENAGEM, MEDINDO 150X150MM, CONFECCIONADA EM ESTRUTURA DE AÇO INOXIDÁVEL FORJADO COM ACABAMENTO POLIDO E EQUIPADA COM TELA INTERNA DE SEGURANÇA QUE EVITA ACIDENTE COMO A SUCÇÃO DE CABELO DOS USUÁRIOS, CONFECCIONADA EM MALHAS LOSANGULARES EXPANDIDAS DE AÇO INOXIDÁVEL. </t>
  </si>
  <si>
    <t>VÁLVULAS DE CONTROLE DE NÍVEIS</t>
  </si>
  <si>
    <t xml:space="preserve">VÁLVULA CONTROLADORA DE NÍVEL MÁXIMO VCNA 30INX- VÁLVULA CONTROLADORA DE NÍVEL MÁXIMO DE ESPELHO D'ÁGUA FABRICADA EM AÇO INOXIDÁVEL AISI 304 POLIDO COM BITOLA DE 50,0 MILÍMETROS. </t>
  </si>
  <si>
    <t>VÁLVULA CONTROLADORA DE NÍVEL MÍNIMO VCNB 30- VÁLVULA CONTROLADORA DE NÍVEL MÍNIMO DE ESPELHO D'ÁGUA, FABRICADA EM BRONZE E COBRE, ACIONADA POR SISTEMA DE BÓIA METÁLICA BALANCEADA, COM BITOLA DE 32,0 MILÍMETROS.</t>
  </si>
  <si>
    <t>PROJETORES DE LUZ SUBAQUATICAS</t>
  </si>
  <si>
    <t>PROJETOR DE LUZ SUBAQUÁTICO AQT SUPER POWER ODL LIGHT 1000 SPOT RGB INX-PROJETOR DE LUZ SUBAQUÁTICO, CONFECCIONADO EM AÇO INOXIDÁVEL AISI304 POLIDO E EQUIPADO COM LENTE DIFUSORA EM POLICARBONATO COM GEOMETRIA EXCLUSIVA QUE PERMITE FEIXE DE LUZ COM MAIOR ABERTURA, COBERTURA, INTENSIDADE E ALCANCE, E BASE DE FIXAÇÃO DIRECIONÁVEL, EQUIPADO AINDA COM MEGA LED ODL (OPTIMIZED DIGITAL LIGHTING) DE 10,0W, DE ALTORENDIMENTO, ACIONADO PELO SISTEMA DE CONTROLE RGB QUE PERMITE ATÉ 256 CORES DIFERENTES E EFEITOS ESPECIAIS. (JATOS AERADOS)</t>
  </si>
  <si>
    <t>MUFLAS SUBAQUATICAS</t>
  </si>
  <si>
    <t>MUFLA SUBAQUÁTICA INDIVIDUAL VECTOR 10T- MUFLA SUBAQUÁTICA INDIVIDUAL, FABRICADA EM LIGA ESPECIAL DE ALUMÍNIO EQUIPADA COM REVOLUCIONÁRIO PRENSA-CABO DE ÚLTIMA GERAÇÃO COM SISTEMA DE ALETAS MOVEIS DE PRENSAGEM E ANÉIS DE VEDAÇÃO APLICADOS, EM BORRACHA NITRÍLICA, FABRICADOS EM LATÃO, 100% GARANTIDOS CONTRA VAZAMENTOS COM UMA SAÍDA BLINDADA PARA PROJETORES DE LUZ SUBAQUÁTICOS. (JATOS AERADOS)</t>
  </si>
  <si>
    <t>MÓDULOS TRANSFORMADORES</t>
  </si>
  <si>
    <t>MÓDULO TRANSFORMADOR ESTABILIZADO PARA PROJETORES DE LUZ SUBAQUÁTICOS MODELO MTHE-100/12IB- MÓDULO TRANSFORMADOR DE ENERGIA ELÉTRICA ESTABILIZADO PARA PROJETORES SUPER POWER ODLLIGHT 1000 SPOT RGB INX, BLINDADO DE 220VX12V, COM CAPACIDADE DE 100W, PARA ADAPTAÇÃO EXTERNA A PAINEL DE COMANDO E PROTEÇÃO, EQUIPADO COM SISTEMA DE COMANDO DE CORES E EVOLUÇÕES RGB COM CONTROLE REMOTO.</t>
  </si>
  <si>
    <t xml:space="preserve">SISTEMAS E VENTILAÇÃO FORÇADA </t>
  </si>
  <si>
    <t>SISTEMA DE VENTILAÇÃO FORÇADA HIDRO VENT20- SISTEMA DE VENTILAÇÃO FORÇADA DE CASA DE MÁQUINAS COMPOSTO POR DOIS EXAUSTORES INDUSTRIAIS DE 20,0 CENTÍMETROS DE DIÂMETRO COM REVERSOR DE ROTAÇÃO, EQUIPADOS COM MOTORES ELÉTRICOS DE 1/6CV, TENSÃO NOMINAL DE 220V, ROTAÇÃO DE 1680 RPM E CAPACIDADE DE RENOVAÇÃO DE AR DE 1.200 M3/H.</t>
  </si>
  <si>
    <t>SISTEMA DE CLORAÇÃO</t>
  </si>
  <si>
    <t>DOSADOR DE CLORO AUTOMÁTICO HIDRO CLORO 5000- SISTEMA DE CLORAÇÃO AUTOMÁTICO, QUE INJETA CLORO NA ÁGUA A FONTE LUMINOSA SEMPRE QUE ESTA ESTÁ EM FUNCIONAMENTO, EVITANDO ASSIM A PROLIFERAÇÃO DE LARVAS DE INSETOS E OUTROS MICROORGANISMOS INDESEJÁVEIS, PROPORCIONANDO SEMPRE A MANUTENÇÃO DE UM NÍVEL ADEQUADO DE CLORO NA ÁGUA DA FONTE LUMINOSA.</t>
  </si>
  <si>
    <t>PAINEL DE COMANDO E PROTEÇÃO</t>
  </si>
  <si>
    <t>PAINEL DE COMANDO ELÉTRICO PERSONALIZADO -PAINEL DE PROTEÇÃO E COMANDO E PROTEÇÃO ELÉTRICO, TRIFÁSICO, TENSÃO NOMINAL DE 220/380V, INSTALADO EM GABINETE METÁLICO APROPRIADO, PINTADO COM TINTA ANTICORROSIVA, COM PORTA E TRINCO, CONTENDO TODAS AS CHAVES GERAIS E SECCIONAIS, BOTOEIRAS, SINALIZADORES LUMINOSOS TIPO "LEDS", FUSÍVEIS, CONTATORES E DEMAIS COMPONENTES ELÉTRICOS DE INTERLIGAÇÃO PARA O PERFEITO FUNCIONAMENTO DOS EFEITOS ORNAMENTAIS E RECREATIVOS EM ÁGUA COM PROTEÇÃO TOTAL DOS EQUIPAMENTOS. EQUIPADO COM SISTEMA DE PROTEÇÃO TOTAL DOS CONJUNTOS MOTOBOMBAS E PROJETORES DE LUZ CONTRA FALTA DE FASE.</t>
  </si>
  <si>
    <t>CHAFARIZ</t>
  </si>
  <si>
    <t>8.2</t>
  </si>
  <si>
    <t>ESPESSURA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</si>
</sst>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R$&quot;\ * #,##0.00_-;\-&quot;R$&quot;\ * #,##0.00_-;_-&quot;R$&quot;\ * &quot;-&quot;??_-;_-@_-"/>
    <numFmt numFmtId="164" formatCode="_(&quot;R$&quot;* #,##0.00_);_(&quot;R$&quot;* \(#,##0.00\);_(&quot;R$&quot;* &quot;-&quot;??_);_(@_)"/>
    <numFmt numFmtId="165" formatCode="_(* #,##0.00_);_(* \(#,##0.00\);_(* &quot;-&quot;??_);_(@_)"/>
    <numFmt numFmtId="166" formatCode="#,##0.00;[Red]#,##0.00"/>
    <numFmt numFmtId="167" formatCode="00"/>
    <numFmt numFmtId="168" formatCode="0.0"/>
    <numFmt numFmtId="169" formatCode="&quot;R$ &quot;#,##0_);\(&quot;R$ &quot;#,##0\)"/>
    <numFmt numFmtId="170" formatCode="_(* #,##0.0000_);_(* \(#,##0.0000\);_(* &quot;-&quot;??_);_(@_)"/>
    <numFmt numFmtId="171" formatCode="_(* #,##0.000_);_(* \(#,##0.000\);_(* &quot;-&quot;??_);_(@_)"/>
    <numFmt numFmtId="172" formatCode="_-[$R$-416]\ * #,##0.00_-;\-[$R$-416]\ * #,##0.00_-;_-[$R$-416]\ * &quot;-&quot;??_-;_-@_-"/>
  </numFmts>
  <fonts count="8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9"/>
      <name val="Arial"/>
      <family val="2"/>
    </font>
    <font>
      <sz val="10"/>
      <color indexed="17"/>
      <name val="Arial"/>
      <family val="2"/>
    </font>
    <font>
      <b/>
      <sz val="10"/>
      <color indexed="34"/>
      <name val="Arial"/>
      <family val="2"/>
    </font>
    <font>
      <b/>
      <sz val="10"/>
      <color indexed="9"/>
      <name val="Arial"/>
      <family val="2"/>
    </font>
    <font>
      <sz val="10"/>
      <color indexed="34"/>
      <name val="Arial"/>
      <family val="2"/>
    </font>
    <font>
      <sz val="10"/>
      <color indexed="32"/>
      <name val="Arial"/>
      <family val="2"/>
    </font>
    <font>
      <sz val="10"/>
      <color indexed="36"/>
      <name val="Arial"/>
      <family val="2"/>
    </font>
    <font>
      <sz val="10"/>
      <color indexed="37"/>
      <name val="Arial"/>
      <family val="2"/>
    </font>
    <font>
      <b/>
      <sz val="10"/>
      <color indexed="22"/>
      <name val="Arial"/>
      <family val="2"/>
    </font>
    <font>
      <sz val="10"/>
      <color indexed="10"/>
      <name val="Arial"/>
      <family val="2"/>
    </font>
    <font>
      <i/>
      <sz val="10"/>
      <color indexed="23"/>
      <name val="Arial"/>
      <family val="2"/>
    </font>
    <font>
      <b/>
      <sz val="18"/>
      <color indexed="32"/>
      <name val="Cambria"/>
      <family val="1"/>
    </font>
    <font>
      <b/>
      <sz val="15"/>
      <color indexed="32"/>
      <name val="Arial"/>
      <family val="2"/>
    </font>
    <font>
      <b/>
      <sz val="13"/>
      <color indexed="32"/>
      <name val="Arial"/>
      <family val="2"/>
    </font>
    <font>
      <b/>
      <sz val="11"/>
      <color indexed="32"/>
      <name val="Arial"/>
      <family val="2"/>
    </font>
    <font>
      <b/>
      <sz val="10"/>
      <name val="Arial"/>
      <family val="2"/>
    </font>
    <font>
      <b/>
      <sz val="11"/>
      <name val="Arial"/>
      <family val="2"/>
    </font>
    <font>
      <sz val="10"/>
      <name val="Arial"/>
      <family val="2"/>
    </font>
    <font>
      <b/>
      <sz val="12"/>
      <name val="Arial"/>
      <family val="2"/>
    </font>
    <font>
      <b/>
      <sz val="13"/>
      <name val="Arial"/>
      <family val="2"/>
    </font>
    <font>
      <sz val="14"/>
      <name val="Arial"/>
      <family val="2"/>
    </font>
    <font>
      <b/>
      <sz val="14"/>
      <name val="Arial"/>
      <family val="2"/>
    </font>
    <font>
      <sz val="8"/>
      <name val="Arial"/>
      <family val="2"/>
    </font>
    <font>
      <sz val="11"/>
      <name val="Arial"/>
      <family val="2"/>
    </font>
    <font>
      <sz val="10"/>
      <name val="Arial"/>
      <family val="2"/>
    </font>
    <font>
      <sz val="11"/>
      <color indexed="8"/>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rgb="FF000000"/>
      <name val="Arial"/>
      <family val="2"/>
    </font>
    <font>
      <b/>
      <sz val="11"/>
      <name val="Calibri"/>
      <family val="2"/>
      <scheme val="minor"/>
    </font>
    <font>
      <sz val="11"/>
      <name val="Calibri"/>
      <family val="2"/>
      <scheme val="minor"/>
    </font>
    <font>
      <b/>
      <u/>
      <sz val="11"/>
      <color theme="1"/>
      <name val="Calibri"/>
      <family val="2"/>
      <scheme val="minor"/>
    </font>
    <font>
      <b/>
      <sz val="14"/>
      <name val="Arial Narrow"/>
      <family val="2"/>
    </font>
    <font>
      <b/>
      <sz val="12"/>
      <color rgb="FF000000"/>
      <name val="Arial Narrow"/>
      <family val="2"/>
    </font>
    <font>
      <b/>
      <sz val="11"/>
      <color theme="1"/>
      <name val="Arial Narrow"/>
      <family val="2"/>
    </font>
    <font>
      <sz val="12"/>
      <color theme="1"/>
      <name val="Arial Narrow"/>
      <family val="2"/>
    </font>
    <font>
      <b/>
      <sz val="12"/>
      <color theme="1"/>
      <name val="Arial Narrow"/>
      <family val="2"/>
    </font>
    <font>
      <sz val="12"/>
      <color rgb="FF000000"/>
      <name val="Arial Narrow"/>
      <family val="2"/>
    </font>
    <font>
      <b/>
      <sz val="12"/>
      <color rgb="FFFF0000"/>
      <name val="Arial Narrow"/>
      <family val="2"/>
    </font>
    <font>
      <b/>
      <u/>
      <sz val="12"/>
      <color rgb="FFFF0000"/>
      <name val="Arial Narrow"/>
      <family val="2"/>
    </font>
    <font>
      <b/>
      <sz val="12"/>
      <name val="Arial Narrow"/>
      <family val="2"/>
    </font>
    <font>
      <sz val="12"/>
      <name val="Cambria"/>
      <family val="1"/>
      <scheme val="major"/>
    </font>
    <font>
      <u/>
      <sz val="12"/>
      <name val="Cambria"/>
      <family val="1"/>
      <scheme val="major"/>
    </font>
    <font>
      <sz val="9"/>
      <color indexed="81"/>
      <name val="Segoe UI"/>
      <family val="2"/>
    </font>
    <font>
      <b/>
      <sz val="9"/>
      <color indexed="81"/>
      <name val="Segoe UI"/>
      <family val="2"/>
    </font>
    <font>
      <u/>
      <sz val="10"/>
      <name val="Arial"/>
      <family val="2"/>
    </font>
    <font>
      <b/>
      <sz val="14"/>
      <name val="Calibri"/>
      <family val="2"/>
      <scheme val="minor"/>
    </font>
    <font>
      <sz val="10"/>
      <name val="Arial"/>
      <family val="2"/>
    </font>
    <font>
      <b/>
      <sz val="12"/>
      <name val="Calibri"/>
      <family val="2"/>
      <scheme val="minor"/>
    </font>
    <font>
      <sz val="12"/>
      <name val="Calibri"/>
      <family val="2"/>
      <scheme val="minor"/>
    </font>
    <font>
      <b/>
      <u/>
      <sz val="11"/>
      <name val="Calibri"/>
      <family val="2"/>
      <scheme val="minor"/>
    </font>
    <font>
      <sz val="10"/>
      <color rgb="FF000000"/>
      <name val="Arial"/>
      <family val="1"/>
    </font>
    <font>
      <sz val="10"/>
      <color rgb="FF000000"/>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11"/>
        <bgColor indexed="11"/>
      </patternFill>
    </fill>
    <fill>
      <patternFill patternType="solid">
        <fgColor indexed="43"/>
      </patternFill>
    </fill>
    <fill>
      <patternFill patternType="solid">
        <fgColor indexed="3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36"/>
        <bgColor indexed="36"/>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22"/>
        <b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10"/>
        <bgColor indexed="10"/>
      </patternFill>
    </fill>
    <fill>
      <patternFill patternType="solid">
        <fgColor indexed="50"/>
      </patternFill>
    </fill>
    <fill>
      <patternFill patternType="solid">
        <fgColor indexed="5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00B050"/>
        <bgColor rgb="FF999933"/>
      </patternFill>
    </fill>
    <fill>
      <patternFill patternType="solid">
        <fgColor theme="0" tint="-0.34998626667073579"/>
        <bgColor indexed="64"/>
      </patternFill>
    </fill>
    <fill>
      <patternFill patternType="solid">
        <fgColor rgb="FFFFFFFF"/>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0"/>
      </left>
      <right style="double">
        <color indexed="0"/>
      </right>
      <top style="double">
        <color indexed="0"/>
      </top>
      <bottom style="double">
        <color indexed="0"/>
      </bottom>
      <diagonal/>
    </border>
    <border>
      <left style="double">
        <color indexed="63"/>
      </left>
      <right style="double">
        <color indexed="63"/>
      </right>
      <top style="double">
        <color indexed="63"/>
      </top>
      <bottom style="double">
        <color indexed="63"/>
      </bottom>
      <diagonal/>
    </border>
    <border>
      <left/>
      <right/>
      <top/>
      <bottom style="double">
        <color indexed="34"/>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0"/>
      </left>
      <right style="thin">
        <color indexed="0"/>
      </right>
      <top style="thin">
        <color indexed="0"/>
      </top>
      <bottom style="thin">
        <color indexed="0"/>
      </bottom>
      <diagonal/>
    </border>
    <border>
      <left/>
      <right/>
      <top/>
      <bottom style="thick">
        <color indexed="3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32"/>
      </top>
      <bottom style="double">
        <color indexed="3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156">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5" fillId="2" borderId="0" applyNumberFormat="0" applyFont="0" applyFill="0" applyProtection="0"/>
    <xf numFmtId="0" fontId="4" fillId="8" borderId="0" applyNumberFormat="0" applyBorder="0" applyAlignment="0" applyProtection="0"/>
    <xf numFmtId="0" fontId="5" fillId="3" borderId="0" applyNumberFormat="0" applyFont="0" applyFill="0" applyProtection="0"/>
    <xf numFmtId="0" fontId="4" fillId="9" borderId="0" applyNumberFormat="0" applyBorder="0" applyAlignment="0" applyProtection="0"/>
    <xf numFmtId="0" fontId="5" fillId="4" borderId="0" applyNumberFormat="0" applyFont="0" applyFill="0" applyProtection="0"/>
    <xf numFmtId="0" fontId="4" fillId="10" borderId="0" applyNumberFormat="0" applyBorder="0" applyAlignment="0" applyProtection="0"/>
    <xf numFmtId="0" fontId="5" fillId="2" borderId="0" applyNumberFormat="0" applyFont="0" applyFill="0" applyProtection="0"/>
    <xf numFmtId="0" fontId="4" fillId="7" borderId="0" applyNumberFormat="0" applyBorder="0" applyAlignment="0" applyProtection="0"/>
    <xf numFmtId="0" fontId="5" fillId="4" borderId="0" applyNumberFormat="0" applyFont="0" applyFill="0" applyProtection="0"/>
    <xf numFmtId="0" fontId="4" fillId="6" borderId="0" applyNumberFormat="0" applyBorder="0" applyAlignment="0" applyProtection="0"/>
    <xf numFmtId="0" fontId="5" fillId="3" borderId="0" applyNumberFormat="0" applyFont="0" applyFill="0" applyProtection="0"/>
    <xf numFmtId="0" fontId="4" fillId="10"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2" borderId="0" applyNumberFormat="0" applyFont="0" applyFill="0" applyProtection="0"/>
    <xf numFmtId="0" fontId="4" fillId="6" borderId="0" applyNumberFormat="0" applyBorder="0" applyAlignment="0" applyProtection="0"/>
    <xf numFmtId="0" fontId="5" fillId="9" borderId="0" applyNumberFormat="0" applyFont="0" applyFill="0" applyProtection="0"/>
    <xf numFmtId="0" fontId="4" fillId="9" borderId="0" applyNumberFormat="0" applyBorder="0" applyAlignment="0" applyProtection="0"/>
    <xf numFmtId="0" fontId="5" fillId="13" borderId="0" applyNumberFormat="0" applyFont="0" applyFill="0" applyProtection="0"/>
    <xf numFmtId="0" fontId="4" fillId="14" borderId="0" applyNumberFormat="0" applyBorder="0" applyAlignment="0" applyProtection="0"/>
    <xf numFmtId="0" fontId="5" fillId="2" borderId="0" applyNumberFormat="0" applyFont="0" applyFill="0" applyProtection="0"/>
    <xf numFmtId="0" fontId="4" fillId="3" borderId="0" applyNumberFormat="0" applyBorder="0" applyAlignment="0" applyProtection="0"/>
    <xf numFmtId="0" fontId="5" fillId="2" borderId="0" applyNumberFormat="0" applyFont="0" applyFill="0" applyProtection="0"/>
    <xf numFmtId="0" fontId="4" fillId="6" borderId="0" applyNumberFormat="0" applyBorder="0" applyAlignment="0" applyProtection="0"/>
    <xf numFmtId="0" fontId="5" fillId="15" borderId="0" applyNumberFormat="0" applyFont="0" applyFill="0" applyProtection="0"/>
    <xf numFmtId="0" fontId="4" fillId="10" borderId="0" applyNumberFormat="0" applyBorder="0" applyAlignment="0" applyProtection="0"/>
    <xf numFmtId="0" fontId="33" fillId="16" borderId="0" applyNumberFormat="0" applyBorder="0" applyAlignment="0" applyProtection="0"/>
    <xf numFmtId="0" fontId="33" fillId="9" borderId="0" applyNumberFormat="0" applyBorder="0" applyAlignment="0" applyProtection="0"/>
    <xf numFmtId="0" fontId="33" fillId="11"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6" fillId="16" borderId="0" applyNumberFormat="0" applyFont="0" applyFill="0" applyProtection="0"/>
    <xf numFmtId="0" fontId="33" fillId="6" borderId="0" applyNumberFormat="0" applyBorder="0" applyAlignment="0" applyProtection="0"/>
    <xf numFmtId="0" fontId="6" fillId="9" borderId="0" applyNumberFormat="0" applyFont="0" applyFill="0" applyProtection="0"/>
    <xf numFmtId="0" fontId="33" fillId="20" borderId="0" applyNumberFormat="0" applyBorder="0" applyAlignment="0" applyProtection="0"/>
    <xf numFmtId="0" fontId="6" fillId="13" borderId="0" applyNumberFormat="0" applyFont="0" applyFill="0" applyProtection="0"/>
    <xf numFmtId="0" fontId="33" fillId="12" borderId="0" applyNumberFormat="0" applyBorder="0" applyAlignment="0" applyProtection="0"/>
    <xf numFmtId="0" fontId="6" fillId="21" borderId="0" applyNumberFormat="0" applyFont="0" applyFill="0" applyProtection="0"/>
    <xf numFmtId="0" fontId="33" fillId="3" borderId="0" applyNumberFormat="0" applyBorder="0" applyAlignment="0" applyProtection="0"/>
    <xf numFmtId="0" fontId="6" fillId="18" borderId="0" applyNumberFormat="0" applyFont="0" applyFill="0" applyProtection="0"/>
    <xf numFmtId="0" fontId="33" fillId="6" borderId="0" applyNumberFormat="0" applyBorder="0" applyAlignment="0" applyProtection="0"/>
    <xf numFmtId="0" fontId="6" fillId="15" borderId="0" applyNumberFormat="0" applyFont="0" applyFill="0" applyProtection="0"/>
    <xf numFmtId="0" fontId="33" fillId="9"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0" borderId="0" applyNumberFormat="0" applyBorder="0" applyAlignment="0" applyProtection="0"/>
    <xf numFmtId="0" fontId="34" fillId="3" borderId="0" applyNumberFormat="0" applyBorder="0" applyAlignment="0" applyProtection="0"/>
    <xf numFmtId="0" fontId="7" fillId="4" borderId="0" applyNumberFormat="0" applyFont="0" applyFill="0" applyProtection="0"/>
    <xf numFmtId="0" fontId="38" fillId="6" borderId="0" applyNumberFormat="0" applyBorder="0" applyAlignment="0" applyProtection="0"/>
    <xf numFmtId="0" fontId="35" fillId="25" borderId="1" applyNumberFormat="0" applyAlignment="0" applyProtection="0"/>
    <xf numFmtId="0" fontId="8" fillId="26" borderId="1" applyNumberFormat="0" applyFont="0" applyProtection="0"/>
    <xf numFmtId="0" fontId="49" fillId="27" borderId="1" applyNumberFormat="0" applyAlignment="0" applyProtection="0"/>
    <xf numFmtId="0" fontId="9" fillId="28" borderId="2" applyNumberFormat="0" applyFont="0" applyProtection="0"/>
    <xf numFmtId="0" fontId="36" fillId="28" borderId="3" applyNumberFormat="0" applyAlignment="0" applyProtection="0"/>
    <xf numFmtId="0" fontId="10" fillId="0" borderId="4" applyNumberFormat="0" applyFont="0" applyAlignment="0" applyProtection="0"/>
    <xf numFmtId="0" fontId="48" fillId="0" borderId="5" applyNumberFormat="0" applyFill="0" applyAlignment="0" applyProtection="0"/>
    <xf numFmtId="0" fontId="36" fillId="28" borderId="3" applyNumberFormat="0" applyAlignment="0" applyProtection="0"/>
    <xf numFmtId="3" fontId="5" fillId="0" borderId="0" applyFont="0" applyFill="0" applyBorder="0" applyAlignment="0" applyProtection="0"/>
    <xf numFmtId="3" fontId="5" fillId="0" borderId="0" applyFont="0" applyFill="0" applyBorder="0" applyAlignment="0" applyProtection="0"/>
    <xf numFmtId="0" fontId="6" fillId="22" borderId="0" applyNumberFormat="0" applyFont="0" applyFill="0" applyProtection="0"/>
    <xf numFmtId="0" fontId="33" fillId="29" borderId="0" applyNumberFormat="0" applyBorder="0" applyAlignment="0" applyProtection="0"/>
    <xf numFmtId="0" fontId="6" fillId="30" borderId="0" applyNumberFormat="0" applyFont="0" applyFill="0" applyProtection="0"/>
    <xf numFmtId="0" fontId="33" fillId="20" borderId="0" applyNumberFormat="0" applyBorder="0" applyAlignment="0" applyProtection="0"/>
    <xf numFmtId="0" fontId="6" fillId="31" borderId="0" applyNumberFormat="0" applyFont="0" applyFill="0" applyProtection="0"/>
    <xf numFmtId="0" fontId="33" fillId="12" borderId="0" applyNumberFormat="0" applyBorder="0" applyAlignment="0" applyProtection="0"/>
    <xf numFmtId="0" fontId="6" fillId="21" borderId="0" applyNumberFormat="0" applyFont="0" applyFill="0" applyProtection="0"/>
    <xf numFmtId="0" fontId="33" fillId="32" borderId="0" applyNumberFormat="0" applyBorder="0" applyAlignment="0" applyProtection="0"/>
    <xf numFmtId="0" fontId="6" fillId="18" borderId="0" applyNumberFormat="0" applyFont="0" applyFill="0" applyProtection="0"/>
    <xf numFmtId="0" fontId="33" fillId="18" borderId="0" applyNumberFormat="0" applyBorder="0" applyAlignment="0" applyProtection="0"/>
    <xf numFmtId="0" fontId="6" fillId="23" borderId="0" applyNumberFormat="0" applyFont="0" applyFill="0" applyProtection="0"/>
    <xf numFmtId="0" fontId="33" fillId="23" borderId="0" applyNumberFormat="0" applyBorder="0" applyAlignment="0" applyProtection="0"/>
    <xf numFmtId="0" fontId="11" fillId="3" borderId="1" applyNumberFormat="0" applyFont="0" applyProtection="0"/>
    <xf numFmtId="0" fontId="42" fillId="14" borderId="1" applyNumberFormat="0" applyAlignment="0" applyProtection="0"/>
    <xf numFmtId="0" fontId="4" fillId="0" borderId="0"/>
    <xf numFmtId="0" fontId="37" fillId="0" borderId="0" applyNumberFormat="0" applyFill="0" applyBorder="0" applyAlignment="0" applyProtection="0"/>
    <xf numFmtId="0" fontId="38" fillId="4" borderId="0" applyNumberFormat="0" applyBorder="0" applyAlignment="0" applyProtection="0"/>
    <xf numFmtId="0" fontId="39" fillId="0" borderId="6" applyNumberFormat="0" applyFill="0" applyAlignment="0" applyProtection="0"/>
    <xf numFmtId="0" fontId="40" fillId="0" borderId="7" applyNumberFormat="0" applyFill="0" applyAlignment="0" applyProtection="0"/>
    <xf numFmtId="0" fontId="41" fillId="0" borderId="8" applyNumberFormat="0" applyFill="0" applyAlignment="0" applyProtection="0"/>
    <xf numFmtId="0" fontId="41" fillId="0" borderId="0" applyNumberFormat="0" applyFill="0" applyBorder="0" applyAlignment="0" applyProtection="0"/>
    <xf numFmtId="0" fontId="12" fillId="3" borderId="0" applyNumberFormat="0" applyFont="0" applyFill="0" applyProtection="0"/>
    <xf numFmtId="0" fontId="34" fillId="5" borderId="0" applyNumberFormat="0" applyBorder="0" applyAlignment="0" applyProtection="0"/>
    <xf numFmtId="0" fontId="42" fillId="7" borderId="1" applyNumberFormat="0" applyAlignment="0" applyProtection="0"/>
    <xf numFmtId="0" fontId="43" fillId="0" borderId="9" applyNumberFormat="0" applyFill="0" applyAlignment="0" applyProtection="0"/>
    <xf numFmtId="164" fontId="3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3" fillId="10" borderId="0" applyNumberFormat="0" applyFont="0" applyFill="0" applyProtection="0"/>
    <xf numFmtId="0" fontId="50" fillId="14" borderId="0" applyNumberFormat="0" applyBorder="0" applyAlignment="0" applyProtection="0"/>
    <xf numFmtId="0" fontId="44" fillId="14" borderId="0" applyNumberFormat="0" applyBorder="0" applyAlignment="0" applyProtection="0"/>
    <xf numFmtId="0" fontId="5" fillId="0" borderId="0"/>
    <xf numFmtId="0" fontId="55" fillId="0" borderId="0"/>
    <xf numFmtId="0" fontId="5" fillId="0" borderId="0"/>
    <xf numFmtId="0" fontId="5" fillId="0" borderId="0"/>
    <xf numFmtId="0" fontId="5" fillId="0" borderId="0"/>
    <xf numFmtId="0" fontId="5" fillId="10" borderId="10" applyNumberFormat="0" applyFont="0" applyBorder="0" applyProtection="0"/>
    <xf numFmtId="0" fontId="32" fillId="10" borderId="10" applyNumberFormat="0" applyFont="0" applyAlignment="0" applyProtection="0"/>
    <xf numFmtId="0" fontId="4" fillId="10" borderId="10" applyNumberFormat="0" applyFont="0" applyAlignment="0" applyProtection="0"/>
    <xf numFmtId="0" fontId="45" fillId="25" borderId="11" applyNumberFormat="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4" fillId="26" borderId="12" applyNumberFormat="0" applyFont="0" applyProtection="0"/>
    <xf numFmtId="0" fontId="45" fillId="27" borderId="11"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9" fontId="5" fillId="0" borderId="0" applyFont="0" applyFill="0" applyBorder="0" applyAlignment="0" applyProtection="0"/>
    <xf numFmtId="0" fontId="15" fillId="0" borderId="0" applyNumberFormat="0" applyFont="0" applyFill="0" applyAlignment="0" applyProtection="0"/>
    <xf numFmtId="0" fontId="48" fillId="0" borderId="0" applyNumberFormat="0" applyFill="0" applyBorder="0" applyAlignment="0" applyProtection="0"/>
    <xf numFmtId="0" fontId="16" fillId="0" borderId="0" applyNumberFormat="0" applyFont="0" applyFill="0" applyAlignment="0" applyProtection="0"/>
    <xf numFmtId="0" fontId="37" fillId="0" borderId="0" applyNumberFormat="0" applyFill="0" applyBorder="0" applyAlignment="0" applyProtection="0"/>
    <xf numFmtId="0" fontId="46" fillId="0" borderId="0" applyNumberFormat="0" applyFill="0" applyBorder="0" applyAlignment="0" applyProtection="0"/>
    <xf numFmtId="0" fontId="17" fillId="0" borderId="0" applyNumberFormat="0" applyFont="0" applyFill="0" applyAlignment="0" applyProtection="0"/>
    <xf numFmtId="0" fontId="18" fillId="0" borderId="13" applyNumberFormat="0" applyFont="0" applyAlignment="0" applyProtection="0"/>
    <xf numFmtId="0" fontId="52" fillId="0" borderId="14" applyNumberFormat="0" applyFill="0" applyAlignment="0" applyProtection="0"/>
    <xf numFmtId="0" fontId="19" fillId="0" borderId="7" applyNumberFormat="0" applyFont="0" applyAlignment="0" applyProtection="0"/>
    <xf numFmtId="0" fontId="53" fillId="0" borderId="15" applyNumberFormat="0" applyFill="0" applyAlignment="0" applyProtection="0"/>
    <xf numFmtId="0" fontId="20" fillId="0" borderId="13" applyNumberFormat="0" applyFont="0" applyAlignment="0" applyProtection="0"/>
    <xf numFmtId="0" fontId="54" fillId="0" borderId="16" applyNumberFormat="0" applyFill="0" applyAlignment="0" applyProtection="0"/>
    <xf numFmtId="0" fontId="20" fillId="0" borderId="0" applyNumberFormat="0" applyFont="0" applyFill="0" applyAlignment="0" applyProtection="0"/>
    <xf numFmtId="0" fontId="54" fillId="0" borderId="0" applyNumberFormat="0" applyFill="0" applyBorder="0" applyAlignment="0" applyProtection="0"/>
    <xf numFmtId="0" fontId="51" fillId="0" borderId="0" applyNumberFormat="0" applyFill="0" applyBorder="0" applyAlignment="0" applyProtection="0"/>
    <xf numFmtId="0" fontId="21" fillId="0" borderId="17" applyNumberFormat="0" applyFont="0" applyAlignment="0" applyProtection="0"/>
    <xf numFmtId="0" fontId="47" fillId="0" borderId="18" applyNumberFormat="0" applyFill="0" applyAlignment="0" applyProtection="0"/>
    <xf numFmtId="165" fontId="31" fillId="0" borderId="0" applyFont="0" applyFill="0" applyBorder="0" applyAlignment="0" applyProtection="0"/>
    <xf numFmtId="169" fontId="5" fillId="0" borderId="0" applyFont="0" applyFill="0" applyBorder="0" applyAlignment="0" applyProtection="0"/>
    <xf numFmtId="165" fontId="5" fillId="0" borderId="0" applyFont="0" applyFill="0" applyBorder="0" applyAlignment="0" applyProtection="0"/>
    <xf numFmtId="0" fontId="48" fillId="0" borderId="0" applyNumberFormat="0" applyFill="0" applyBorder="0" applyAlignment="0" applyProtection="0"/>
    <xf numFmtId="0" fontId="3" fillId="0" borderId="0"/>
    <xf numFmtId="0" fontId="74" fillId="0" borderId="0"/>
    <xf numFmtId="0" fontId="2" fillId="0" borderId="0"/>
    <xf numFmtId="0" fontId="1" fillId="0" borderId="0"/>
    <xf numFmtId="165" fontId="5" fillId="0" borderId="0" applyFont="0" applyFill="0" applyBorder="0" applyAlignment="0" applyProtection="0"/>
    <xf numFmtId="44" fontId="1"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cellStyleXfs>
  <cellXfs count="370">
    <xf numFmtId="0" fontId="0" fillId="0" borderId="0" xfId="0"/>
    <xf numFmtId="165" fontId="0" fillId="0" borderId="0" xfId="119" applyFont="1"/>
    <xf numFmtId="10" fontId="0" fillId="0" borderId="0" xfId="0" applyNumberFormat="1"/>
    <xf numFmtId="0" fontId="0" fillId="0" borderId="0" xfId="0" applyAlignment="1">
      <alignment wrapText="1"/>
    </xf>
    <xf numFmtId="164" fontId="0" fillId="0" borderId="0" xfId="99" applyFont="1"/>
    <xf numFmtId="164" fontId="24" fillId="0" borderId="34" xfId="99" applyFont="1" applyBorder="1" applyAlignment="1">
      <alignment horizontal="center" vertical="justify"/>
    </xf>
    <xf numFmtId="0" fontId="24" fillId="0" borderId="39" xfId="0" applyFont="1" applyBorder="1" applyAlignment="1">
      <alignment horizontal="center" vertical="justify"/>
    </xf>
    <xf numFmtId="0" fontId="22" fillId="0" borderId="39" xfId="0" applyFont="1" applyBorder="1" applyAlignment="1">
      <alignment horizontal="center"/>
    </xf>
    <xf numFmtId="0" fontId="56" fillId="37" borderId="20" xfId="0" applyFont="1" applyFill="1" applyBorder="1" applyAlignment="1">
      <alignment horizontal="center" vertical="center"/>
    </xf>
    <xf numFmtId="1" fontId="56" fillId="37" borderId="19" xfId="0" applyNumberFormat="1" applyFont="1" applyFill="1" applyBorder="1" applyAlignment="1">
      <alignment horizontal="center" vertical="center" wrapText="1"/>
    </xf>
    <xf numFmtId="167" fontId="56" fillId="37" borderId="19" xfId="0" applyNumberFormat="1" applyFont="1" applyFill="1" applyBorder="1" applyAlignment="1">
      <alignment horizontal="center" vertical="center" wrapText="1"/>
    </xf>
    <xf numFmtId="166" fontId="56" fillId="37" borderId="19" xfId="0" applyNumberFormat="1" applyFont="1" applyFill="1" applyBorder="1" applyAlignment="1">
      <alignment horizontal="left" vertical="center" wrapText="1"/>
    </xf>
    <xf numFmtId="166" fontId="56" fillId="37" borderId="19" xfId="0" applyNumberFormat="1" applyFont="1" applyFill="1" applyBorder="1" applyAlignment="1">
      <alignment horizontal="center" vertical="center"/>
    </xf>
    <xf numFmtId="165" fontId="56" fillId="37" borderId="19" xfId="119" applyFont="1" applyFill="1" applyBorder="1" applyAlignment="1">
      <alignment horizontal="center" vertical="center"/>
    </xf>
    <xf numFmtId="164" fontId="56" fillId="37" borderId="19" xfId="99" applyFont="1" applyFill="1" applyBorder="1" applyAlignment="1">
      <alignment horizontal="center" vertical="center"/>
    </xf>
    <xf numFmtId="0" fontId="57" fillId="0" borderId="20" xfId="0" applyFont="1" applyBorder="1" applyAlignment="1">
      <alignment horizontal="center" vertical="center" wrapText="1"/>
    </xf>
    <xf numFmtId="0" fontId="5" fillId="0" borderId="0" xfId="0" applyFont="1" applyAlignment="1">
      <alignment horizontal="center" vertical="center"/>
    </xf>
    <xf numFmtId="0" fontId="0" fillId="0" borderId="31" xfId="0" applyBorder="1"/>
    <xf numFmtId="164" fontId="26" fillId="0" borderId="0" xfId="99" applyFont="1"/>
    <xf numFmtId="0" fontId="0" fillId="0" borderId="28" xfId="0" applyBorder="1"/>
    <xf numFmtId="0" fontId="0" fillId="0" borderId="0" xfId="0" applyAlignment="1">
      <alignment horizontal="center" vertical="center"/>
    </xf>
    <xf numFmtId="0" fontId="0" fillId="0" borderId="29" xfId="0" applyBorder="1" applyAlignment="1">
      <alignment horizontal="center" vertical="center"/>
    </xf>
    <xf numFmtId="0" fontId="58" fillId="0" borderId="29" xfId="0" applyFont="1" applyBorder="1"/>
    <xf numFmtId="0" fontId="58" fillId="0" borderId="29" xfId="0" applyFont="1" applyBorder="1" applyAlignment="1">
      <alignment wrapText="1"/>
    </xf>
    <xf numFmtId="0" fontId="58" fillId="0" borderId="0" xfId="0" applyFont="1" applyAlignment="1">
      <alignment vertical="center"/>
    </xf>
    <xf numFmtId="0" fontId="58" fillId="0" borderId="29" xfId="0" applyFont="1" applyBorder="1" applyAlignment="1">
      <alignment vertical="center"/>
    </xf>
    <xf numFmtId="0" fontId="5" fillId="0" borderId="31" xfId="0" applyFont="1" applyBorder="1" applyAlignment="1">
      <alignment horizontal="center"/>
    </xf>
    <xf numFmtId="0" fontId="61" fillId="35" borderId="19" xfId="0" applyFont="1" applyFill="1" applyBorder="1" applyAlignment="1">
      <alignment horizontal="center" vertical="center"/>
    </xf>
    <xf numFmtId="10" fontId="62" fillId="34" borderId="19" xfId="115" applyNumberFormat="1" applyFont="1" applyFill="1" applyBorder="1" applyAlignment="1">
      <alignment horizontal="center"/>
    </xf>
    <xf numFmtId="0" fontId="63" fillId="34" borderId="19" xfId="0" applyFont="1" applyFill="1" applyBorder="1" applyAlignment="1">
      <alignment horizontal="center" vertical="center"/>
    </xf>
    <xf numFmtId="0" fontId="60" fillId="34" borderId="19" xfId="0" applyFont="1" applyFill="1" applyBorder="1" applyAlignment="1">
      <alignment vertical="center" wrapText="1"/>
    </xf>
    <xf numFmtId="10" fontId="65" fillId="34" borderId="19" xfId="115" applyNumberFormat="1" applyFont="1" applyFill="1" applyBorder="1" applyAlignment="1">
      <alignment horizontal="center" vertical="center"/>
    </xf>
    <xf numFmtId="0" fontId="60" fillId="34" borderId="19" xfId="0" applyFont="1" applyFill="1" applyBorder="1" applyAlignment="1">
      <alignment horizontal="right" vertical="center" wrapText="1"/>
    </xf>
    <xf numFmtId="10" fontId="63" fillId="34" borderId="19" xfId="115" applyNumberFormat="1" applyFont="1" applyFill="1" applyBorder="1" applyAlignment="1">
      <alignment horizontal="center" vertical="center"/>
    </xf>
    <xf numFmtId="0" fontId="63" fillId="34" borderId="19" xfId="0" applyFont="1" applyFill="1" applyBorder="1" applyAlignment="1">
      <alignment vertical="center" wrapText="1"/>
    </xf>
    <xf numFmtId="0" fontId="60" fillId="34" borderId="19" xfId="0" applyFont="1" applyFill="1" applyBorder="1" applyAlignment="1">
      <alignment vertical="center"/>
    </xf>
    <xf numFmtId="0" fontId="60" fillId="36" borderId="19" xfId="0" applyFont="1" applyFill="1" applyBorder="1" applyAlignment="1">
      <alignment vertical="center" wrapText="1"/>
    </xf>
    <xf numFmtId="0" fontId="64" fillId="34" borderId="19" xfId="0" applyFont="1" applyFill="1" applyBorder="1" applyAlignment="1">
      <alignment horizontal="right" vertical="center"/>
    </xf>
    <xf numFmtId="9" fontId="64" fillId="34" borderId="19" xfId="0" applyNumberFormat="1" applyFont="1" applyFill="1" applyBorder="1" applyAlignment="1">
      <alignment horizontal="right" vertical="center"/>
    </xf>
    <xf numFmtId="9" fontId="60" fillId="34" borderId="19" xfId="0" applyNumberFormat="1" applyFont="1" applyFill="1" applyBorder="1" applyAlignment="1">
      <alignment horizontal="right" vertical="center"/>
    </xf>
    <xf numFmtId="10" fontId="62" fillId="34" borderId="19" xfId="115" applyNumberFormat="1" applyFont="1" applyFill="1" applyBorder="1" applyAlignment="1">
      <alignment horizontal="center" vertical="center"/>
    </xf>
    <xf numFmtId="0" fontId="62" fillId="34" borderId="19" xfId="0" applyFont="1" applyFill="1" applyBorder="1"/>
    <xf numFmtId="164" fontId="56" fillId="37" borderId="19" xfId="99" applyFont="1" applyFill="1" applyBorder="1" applyAlignment="1">
      <alignment horizontal="right" vertical="center"/>
    </xf>
    <xf numFmtId="164" fontId="56" fillId="33" borderId="19" xfId="99" applyFont="1" applyFill="1" applyBorder="1" applyAlignment="1">
      <alignment horizontal="right" vertical="center"/>
    </xf>
    <xf numFmtId="0" fontId="5" fillId="0" borderId="0" xfId="0" applyFont="1"/>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21" fillId="0" borderId="0" xfId="0" applyFont="1" applyAlignment="1">
      <alignment vertical="center"/>
    </xf>
    <xf numFmtId="0" fontId="21" fillId="0" borderId="39" xfId="0" applyFont="1" applyBorder="1" applyAlignment="1">
      <alignment horizontal="center" vertical="center"/>
    </xf>
    <xf numFmtId="1" fontId="21" fillId="0" borderId="34" xfId="0" applyNumberFormat="1" applyFont="1" applyBorder="1" applyAlignment="1">
      <alignment horizontal="center" vertical="center"/>
    </xf>
    <xf numFmtId="0" fontId="5" fillId="0" borderId="31" xfId="0" applyFont="1" applyBorder="1" applyAlignment="1">
      <alignment horizontal="center" vertical="center"/>
    </xf>
    <xf numFmtId="1" fontId="5" fillId="0" borderId="0" xfId="0" applyNumberFormat="1" applyFont="1" applyAlignment="1">
      <alignment horizontal="center" vertical="center"/>
    </xf>
    <xf numFmtId="0" fontId="5" fillId="0" borderId="0" xfId="0" applyFont="1" applyAlignment="1">
      <alignment horizontal="left" wrapText="1"/>
    </xf>
    <xf numFmtId="164" fontId="5" fillId="0" borderId="0" xfId="99" applyFont="1"/>
    <xf numFmtId="0" fontId="21" fillId="38" borderId="19" xfId="0" applyFont="1" applyFill="1" applyBorder="1" applyAlignment="1">
      <alignment horizontal="left" vertical="center" wrapText="1"/>
    </xf>
    <xf numFmtId="0" fontId="21" fillId="38" borderId="19" xfId="0" applyFont="1" applyFill="1" applyBorder="1" applyAlignment="1">
      <alignment horizontal="center" vertical="center" wrapText="1"/>
    </xf>
    <xf numFmtId="1" fontId="5" fillId="0" borderId="19" xfId="0" applyNumberFormat="1" applyFont="1" applyBorder="1" applyAlignment="1">
      <alignment horizontal="center" vertical="center"/>
    </xf>
    <xf numFmtId="170" fontId="0" fillId="0" borderId="0" xfId="119" applyNumberFormat="1" applyFont="1"/>
    <xf numFmtId="164" fontId="5" fillId="0" borderId="0" xfId="99" applyFont="1" applyAlignment="1">
      <alignment horizontal="center" vertical="center"/>
    </xf>
    <xf numFmtId="0" fontId="29" fillId="0" borderId="0" xfId="0" applyFont="1" applyAlignment="1">
      <alignment horizontal="center"/>
    </xf>
    <xf numFmtId="1" fontId="29" fillId="0" borderId="0" xfId="0" applyNumberFormat="1" applyFont="1"/>
    <xf numFmtId="0" fontId="29" fillId="0" borderId="0" xfId="0" applyFont="1"/>
    <xf numFmtId="0" fontId="29" fillId="0" borderId="0" xfId="0" applyFont="1" applyAlignment="1">
      <alignment horizontal="left" wrapText="1"/>
    </xf>
    <xf numFmtId="0" fontId="29" fillId="0" borderId="0" xfId="0" applyFont="1" applyAlignment="1">
      <alignment horizontal="center" vertical="center"/>
    </xf>
    <xf numFmtId="165" fontId="29" fillId="0" borderId="0" xfId="119" applyFont="1" applyAlignment="1">
      <alignment horizontal="center" vertical="center"/>
    </xf>
    <xf numFmtId="164" fontId="29" fillId="0" borderId="0" xfId="99" applyFont="1" applyAlignment="1">
      <alignment horizontal="center" vertical="center"/>
    </xf>
    <xf numFmtId="164" fontId="29" fillId="0" borderId="0" xfId="99" applyFont="1" applyAlignment="1">
      <alignment vertical="center"/>
    </xf>
    <xf numFmtId="164" fontId="56" fillId="37" borderId="21" xfId="99" applyFont="1" applyFill="1" applyBorder="1" applyAlignment="1">
      <alignment horizontal="right" vertical="center"/>
    </xf>
    <xf numFmtId="0" fontId="29" fillId="35" borderId="0" xfId="0" applyFont="1" applyFill="1"/>
    <xf numFmtId="44" fontId="29" fillId="0" borderId="0" xfId="0" applyNumberFormat="1" applyFont="1"/>
    <xf numFmtId="0" fontId="29" fillId="37" borderId="0" xfId="0" applyFont="1" applyFill="1"/>
    <xf numFmtId="0" fontId="29" fillId="0" borderId="0" xfId="0" applyFont="1" applyAlignment="1">
      <alignment vertical="center" wrapText="1"/>
    </xf>
    <xf numFmtId="1" fontId="21" fillId="38" borderId="25" xfId="0" applyNumberFormat="1" applyFont="1" applyFill="1" applyBorder="1" applyAlignment="1">
      <alignment horizontal="center" vertical="center" wrapText="1"/>
    </xf>
    <xf numFmtId="1" fontId="21" fillId="38" borderId="24" xfId="0" applyNumberFormat="1" applyFont="1" applyFill="1" applyBorder="1" applyAlignment="1">
      <alignment horizontal="center" vertical="center" wrapText="1"/>
    </xf>
    <xf numFmtId="164" fontId="56" fillId="33" borderId="21" xfId="99" applyFont="1" applyFill="1" applyBorder="1" applyAlignment="1">
      <alignment horizontal="right" vertical="center"/>
    </xf>
    <xf numFmtId="164" fontId="56" fillId="37" borderId="42" xfId="99" applyFont="1" applyFill="1" applyBorder="1" applyAlignment="1">
      <alignment horizontal="right" vertical="center"/>
    </xf>
    <xf numFmtId="0" fontId="29" fillId="0" borderId="31" xfId="0" applyFont="1" applyBorder="1" applyAlignment="1">
      <alignment horizontal="center"/>
    </xf>
    <xf numFmtId="164" fontId="29" fillId="0" borderId="28" xfId="99" applyFont="1" applyBorder="1" applyAlignment="1">
      <alignment vertical="center"/>
    </xf>
    <xf numFmtId="0" fontId="29" fillId="0" borderId="32" xfId="0" applyFont="1" applyBorder="1" applyAlignment="1">
      <alignment horizontal="center"/>
    </xf>
    <xf numFmtId="0" fontId="29" fillId="0" borderId="29" xfId="0" applyFont="1" applyBorder="1" applyAlignment="1">
      <alignment horizontal="center" vertical="center"/>
    </xf>
    <xf numFmtId="165" fontId="29" fillId="0" borderId="29" xfId="119" applyFont="1" applyBorder="1" applyAlignment="1">
      <alignment horizontal="center" vertical="center"/>
    </xf>
    <xf numFmtId="164" fontId="29" fillId="0" borderId="29" xfId="99" applyFont="1" applyBorder="1" applyAlignment="1">
      <alignment horizontal="center" vertical="center"/>
    </xf>
    <xf numFmtId="164" fontId="29" fillId="0" borderId="29" xfId="99" applyFont="1" applyBorder="1" applyAlignment="1">
      <alignment vertical="center"/>
    </xf>
    <xf numFmtId="164" fontId="29" fillId="0" borderId="30" xfId="99" applyFont="1" applyBorder="1" applyAlignment="1">
      <alignment vertical="center"/>
    </xf>
    <xf numFmtId="0" fontId="0" fillId="0" borderId="56" xfId="0" applyBorder="1"/>
    <xf numFmtId="164" fontId="26" fillId="0" borderId="59" xfId="99" applyFont="1" applyBorder="1" applyAlignment="1">
      <alignment horizontal="center"/>
    </xf>
    <xf numFmtId="164" fontId="26" fillId="0" borderId="27" xfId="99" applyFont="1" applyBorder="1" applyAlignment="1">
      <alignment horizontal="center"/>
    </xf>
    <xf numFmtId="164" fontId="26" fillId="0" borderId="54" xfId="99" applyFont="1" applyBorder="1"/>
    <xf numFmtId="164" fontId="26" fillId="0" borderId="60" xfId="99" applyFont="1" applyBorder="1"/>
    <xf numFmtId="164" fontId="27" fillId="0" borderId="39" xfId="99" applyFont="1" applyBorder="1"/>
    <xf numFmtId="0" fontId="5" fillId="0" borderId="32" xfId="0" applyFont="1" applyBorder="1" applyAlignment="1">
      <alignment horizontal="center"/>
    </xf>
    <xf numFmtId="164" fontId="56" fillId="33" borderId="33" xfId="99" applyFont="1" applyFill="1" applyBorder="1" applyAlignment="1">
      <alignment horizontal="center" vertical="center"/>
    </xf>
    <xf numFmtId="1" fontId="56" fillId="33" borderId="22" xfId="99" applyNumberFormat="1" applyFont="1" applyFill="1" applyBorder="1" applyAlignment="1">
      <alignment horizontal="center" vertical="center" wrapText="1"/>
    </xf>
    <xf numFmtId="164" fontId="56" fillId="33" borderId="22" xfId="99" applyFont="1" applyFill="1" applyBorder="1" applyAlignment="1">
      <alignment horizontal="center" vertical="center" wrapText="1"/>
    </xf>
    <xf numFmtId="164" fontId="56" fillId="33" borderId="22" xfId="99" applyFont="1" applyFill="1" applyBorder="1" applyAlignment="1">
      <alignment horizontal="center" vertical="center"/>
    </xf>
    <xf numFmtId="165" fontId="56" fillId="33" borderId="22" xfId="119" applyFont="1" applyFill="1" applyBorder="1" applyAlignment="1">
      <alignment horizontal="center" vertical="center"/>
    </xf>
    <xf numFmtId="164" fontId="56" fillId="33" borderId="58" xfId="99" applyFont="1" applyFill="1" applyBorder="1" applyAlignment="1">
      <alignment horizontal="center" vertical="center" wrapText="1"/>
    </xf>
    <xf numFmtId="0" fontId="5" fillId="0" borderId="29" xfId="0" applyFont="1" applyBorder="1" applyAlignment="1">
      <alignment horizontal="center" vertical="center"/>
    </xf>
    <xf numFmtId="10" fontId="27" fillId="0" borderId="40" xfId="114" applyNumberFormat="1" applyFont="1" applyBorder="1" applyAlignment="1">
      <alignment horizontal="center"/>
    </xf>
    <xf numFmtId="0" fontId="58" fillId="0" borderId="28" xfId="0" applyFont="1" applyBorder="1"/>
    <xf numFmtId="0" fontId="58" fillId="0" borderId="30" xfId="0" applyFont="1" applyBorder="1"/>
    <xf numFmtId="0" fontId="21" fillId="0" borderId="0" xfId="0" applyFont="1"/>
    <xf numFmtId="0" fontId="72" fillId="0" borderId="0" xfId="0" applyFont="1"/>
    <xf numFmtId="165" fontId="26" fillId="0" borderId="21" xfId="119" applyFont="1" applyBorder="1" applyAlignment="1">
      <alignment horizontal="center"/>
    </xf>
    <xf numFmtId="10" fontId="26" fillId="33" borderId="21" xfId="0" applyNumberFormat="1" applyFont="1" applyFill="1" applyBorder="1" applyAlignment="1">
      <alignment horizontal="center"/>
    </xf>
    <xf numFmtId="164" fontId="27" fillId="0" borderId="48" xfId="99" applyFont="1" applyBorder="1" applyAlignment="1">
      <alignment horizontal="center"/>
    </xf>
    <xf numFmtId="164" fontId="0" fillId="0" borderId="0" xfId="99" applyFont="1" applyBorder="1"/>
    <xf numFmtId="164" fontId="26" fillId="0" borderId="0" xfId="99" applyFont="1" applyBorder="1"/>
    <xf numFmtId="0" fontId="58" fillId="0" borderId="0" xfId="0" applyFont="1"/>
    <xf numFmtId="0" fontId="5" fillId="0" borderId="0" xfId="0" applyFont="1" applyAlignment="1">
      <alignment horizontal="center"/>
    </xf>
    <xf numFmtId="0" fontId="5" fillId="0" borderId="0" xfId="0" applyFont="1" applyAlignment="1">
      <alignment horizontal="right" vertical="center"/>
    </xf>
    <xf numFmtId="2" fontId="5" fillId="0" borderId="0" xfId="0" applyNumberFormat="1" applyFont="1" applyAlignment="1">
      <alignment horizontal="center"/>
    </xf>
    <xf numFmtId="164" fontId="21" fillId="38" borderId="19" xfId="152" applyFont="1" applyFill="1" applyBorder="1" applyAlignment="1">
      <alignment horizontal="center" vertical="center" wrapText="1"/>
    </xf>
    <xf numFmtId="164" fontId="21" fillId="38" borderId="21" xfId="152" applyFont="1" applyFill="1" applyBorder="1" applyAlignment="1">
      <alignment horizontal="center" vertical="center"/>
    </xf>
    <xf numFmtId="164" fontId="5" fillId="0" borderId="21" xfId="152" applyFont="1" applyBorder="1" applyAlignment="1">
      <alignment horizontal="center" vertical="center"/>
    </xf>
    <xf numFmtId="164" fontId="5" fillId="0" borderId="28" xfId="152" applyFont="1" applyBorder="1" applyAlignment="1">
      <alignment horizontal="center" vertical="center"/>
    </xf>
    <xf numFmtId="1" fontId="21" fillId="38" borderId="37" xfId="0" applyNumberFormat="1" applyFont="1" applyFill="1" applyBorder="1" applyAlignment="1">
      <alignment horizontal="center" vertical="center" wrapText="1"/>
    </xf>
    <xf numFmtId="165" fontId="5" fillId="0" borderId="19" xfId="119" applyFont="1" applyBorder="1" applyAlignment="1">
      <alignment horizontal="center" vertical="center" wrapText="1"/>
    </xf>
    <xf numFmtId="165" fontId="5" fillId="0" borderId="0" xfId="119" applyFont="1" applyBorder="1" applyAlignment="1">
      <alignment horizontal="center" vertical="center"/>
    </xf>
    <xf numFmtId="0" fontId="5" fillId="0" borderId="22" xfId="0" applyFont="1" applyBorder="1" applyAlignment="1">
      <alignment horizontal="center" vertical="center"/>
    </xf>
    <xf numFmtId="1" fontId="5" fillId="0" borderId="22" xfId="0" applyNumberFormat="1" applyFont="1" applyBorder="1" applyAlignment="1">
      <alignment horizontal="center" vertical="center"/>
    </xf>
    <xf numFmtId="1" fontId="21" fillId="38" borderId="34" xfId="0" applyNumberFormat="1" applyFont="1" applyFill="1" applyBorder="1" applyAlignment="1">
      <alignment horizontal="center" vertical="center" wrapText="1"/>
    </xf>
    <xf numFmtId="0" fontId="5" fillId="37" borderId="35" xfId="0" applyFont="1" applyFill="1" applyBorder="1" applyAlignment="1">
      <alignment horizontal="center" vertical="center"/>
    </xf>
    <xf numFmtId="0" fontId="5" fillId="0" borderId="33" xfId="0" applyFont="1" applyBorder="1" applyAlignment="1">
      <alignment horizontal="center" vertical="center"/>
    </xf>
    <xf numFmtId="1" fontId="21" fillId="38" borderId="35" xfId="0" applyNumberFormat="1" applyFont="1" applyFill="1" applyBorder="1" applyAlignment="1">
      <alignment horizontal="center" vertical="center" wrapText="1"/>
    </xf>
    <xf numFmtId="1" fontId="21" fillId="38" borderId="44" xfId="0" applyNumberFormat="1" applyFont="1" applyFill="1" applyBorder="1" applyAlignment="1">
      <alignment horizontal="center" vertical="center" wrapText="1"/>
    </xf>
    <xf numFmtId="0" fontId="21" fillId="38" borderId="41" xfId="0" applyFont="1" applyFill="1" applyBorder="1" applyAlignment="1">
      <alignment horizontal="left" vertical="center" wrapText="1"/>
    </xf>
    <xf numFmtId="0" fontId="21" fillId="38" borderId="41" xfId="0" applyFont="1" applyFill="1" applyBorder="1" applyAlignment="1">
      <alignment horizontal="center" vertical="center" wrapText="1"/>
    </xf>
    <xf numFmtId="165" fontId="21" fillId="38" borderId="41" xfId="119" applyFont="1" applyFill="1" applyBorder="1" applyAlignment="1">
      <alignment horizontal="center" vertical="center" wrapText="1"/>
    </xf>
    <xf numFmtId="164" fontId="21" fillId="38" borderId="41" xfId="152" applyFont="1" applyFill="1" applyBorder="1" applyAlignment="1">
      <alignment horizontal="center" vertical="center" wrapText="1"/>
    </xf>
    <xf numFmtId="164" fontId="21" fillId="38" borderId="42" xfId="152" applyFont="1" applyFill="1" applyBorder="1" applyAlignment="1">
      <alignment horizontal="center" vertical="center"/>
    </xf>
    <xf numFmtId="0" fontId="21" fillId="37" borderId="34" xfId="0" applyFont="1" applyFill="1" applyBorder="1" applyAlignment="1">
      <alignment horizontal="center" vertical="center"/>
    </xf>
    <xf numFmtId="1" fontId="5" fillId="37" borderId="44" xfId="0" applyNumberFormat="1" applyFont="1" applyFill="1" applyBorder="1" applyAlignment="1">
      <alignment horizontal="center" vertical="center"/>
    </xf>
    <xf numFmtId="0" fontId="21" fillId="37" borderId="41" xfId="0" applyFont="1" applyFill="1" applyBorder="1" applyAlignment="1">
      <alignment horizontal="left" wrapText="1"/>
    </xf>
    <xf numFmtId="0" fontId="21" fillId="37" borderId="41" xfId="0" applyFont="1" applyFill="1" applyBorder="1" applyAlignment="1">
      <alignment horizontal="center" vertical="center"/>
    </xf>
    <xf numFmtId="165" fontId="5" fillId="37" borderId="41" xfId="119" applyFont="1" applyFill="1" applyBorder="1" applyAlignment="1">
      <alignment horizontal="center" vertical="center"/>
    </xf>
    <xf numFmtId="164" fontId="5" fillId="37" borderId="41" xfId="152" applyFont="1" applyFill="1" applyBorder="1"/>
    <xf numFmtId="164" fontId="21" fillId="37" borderId="42" xfId="152" applyFont="1" applyFill="1" applyBorder="1" applyAlignment="1">
      <alignment horizontal="center" vertical="center"/>
    </xf>
    <xf numFmtId="1" fontId="75" fillId="38" borderId="34" xfId="0" applyNumberFormat="1" applyFont="1" applyFill="1" applyBorder="1" applyAlignment="1">
      <alignment horizontal="center" vertical="center" wrapText="1"/>
    </xf>
    <xf numFmtId="1" fontId="75" fillId="38" borderId="35" xfId="0" applyNumberFormat="1" applyFont="1" applyFill="1" applyBorder="1" applyAlignment="1">
      <alignment horizontal="center" vertical="center" wrapText="1"/>
    </xf>
    <xf numFmtId="1" fontId="75" fillId="38" borderId="44" xfId="0" applyNumberFormat="1" applyFont="1" applyFill="1" applyBorder="1" applyAlignment="1">
      <alignment horizontal="center" vertical="center" wrapText="1"/>
    </xf>
    <xf numFmtId="0" fontId="75" fillId="38" borderId="41" xfId="0" applyFont="1" applyFill="1" applyBorder="1" applyAlignment="1">
      <alignment horizontal="left" vertical="center" wrapText="1"/>
    </xf>
    <xf numFmtId="0" fontId="75" fillId="38" borderId="41" xfId="0" applyFont="1" applyFill="1" applyBorder="1" applyAlignment="1">
      <alignment horizontal="center" vertical="center" wrapText="1"/>
    </xf>
    <xf numFmtId="165" fontId="75" fillId="38" borderId="41" xfId="119" applyFont="1" applyFill="1" applyBorder="1" applyAlignment="1">
      <alignment horizontal="center" vertical="center" wrapText="1"/>
    </xf>
    <xf numFmtId="164" fontId="75" fillId="38" borderId="41" xfId="152" applyFont="1" applyFill="1" applyBorder="1" applyAlignment="1">
      <alignment horizontal="center" vertical="center" wrapText="1"/>
    </xf>
    <xf numFmtId="164" fontId="75" fillId="38" borderId="42" xfId="152" applyFont="1" applyFill="1" applyBorder="1" applyAlignment="1">
      <alignment horizontal="center" vertical="center"/>
    </xf>
    <xf numFmtId="171" fontId="21" fillId="38" borderId="19" xfId="119" applyNumberFormat="1" applyFont="1" applyFill="1" applyBorder="1" applyAlignment="1">
      <alignment horizontal="center" vertical="center" wrapText="1"/>
    </xf>
    <xf numFmtId="0" fontId="5" fillId="0" borderId="57" xfId="0" applyFont="1" applyBorder="1" applyAlignment="1">
      <alignment horizontal="center" vertical="center"/>
    </xf>
    <xf numFmtId="0" fontId="5" fillId="0" borderId="26" xfId="0" applyFont="1" applyBorder="1" applyAlignment="1">
      <alignment horizontal="center" vertical="center"/>
    </xf>
    <xf numFmtId="0" fontId="0" fillId="0" borderId="32" xfId="0" applyBorder="1" applyAlignment="1">
      <alignment horizontal="center" vertical="center"/>
    </xf>
    <xf numFmtId="0" fontId="5" fillId="0" borderId="30" xfId="0" applyFont="1" applyBorder="1" applyAlignment="1">
      <alignment horizontal="center" vertical="center"/>
    </xf>
    <xf numFmtId="0" fontId="5" fillId="0" borderId="26" xfId="0" applyFont="1" applyBorder="1" applyAlignment="1">
      <alignment horizontal="center" vertical="center" wrapText="1"/>
    </xf>
    <xf numFmtId="0" fontId="0" fillId="0" borderId="29" xfId="0" applyBorder="1"/>
    <xf numFmtId="0" fontId="21" fillId="0" borderId="56" xfId="0" applyFont="1" applyBorder="1" applyAlignment="1">
      <alignment horizontal="center" vertical="center"/>
    </xf>
    <xf numFmtId="0" fontId="26" fillId="37" borderId="0" xfId="0" applyFont="1" applyFill="1" applyAlignment="1">
      <alignment horizontal="center"/>
    </xf>
    <xf numFmtId="0" fontId="21" fillId="37" borderId="67" xfId="0" applyFont="1" applyFill="1" applyBorder="1" applyAlignment="1">
      <alignment horizontal="center" vertical="center"/>
    </xf>
    <xf numFmtId="0" fontId="5" fillId="37" borderId="68" xfId="0" applyFont="1" applyFill="1" applyBorder="1" applyAlignment="1">
      <alignment horizontal="center" vertical="center"/>
    </xf>
    <xf numFmtId="1" fontId="5" fillId="37" borderId="68" xfId="0" applyNumberFormat="1" applyFont="1" applyFill="1" applyBorder="1" applyAlignment="1">
      <alignment horizontal="center" vertical="center"/>
    </xf>
    <xf numFmtId="165" fontId="21" fillId="37" borderId="19" xfId="119" applyFont="1" applyFill="1" applyBorder="1" applyAlignment="1">
      <alignment horizontal="center" vertical="center" wrapText="1"/>
    </xf>
    <xf numFmtId="164" fontId="21" fillId="37" borderId="45" xfId="152" applyFont="1" applyFill="1" applyBorder="1" applyAlignment="1">
      <alignment horizontal="center" vertical="center"/>
    </xf>
    <xf numFmtId="0" fontId="5" fillId="0" borderId="19" xfId="0" applyFont="1" applyBorder="1" applyAlignment="1">
      <alignment horizontal="left" wrapText="1"/>
    </xf>
    <xf numFmtId="165" fontId="21" fillId="38" borderId="19" xfId="119" applyFont="1" applyFill="1" applyBorder="1" applyAlignment="1">
      <alignment horizontal="center" vertical="center" wrapText="1"/>
    </xf>
    <xf numFmtId="0" fontId="5" fillId="0" borderId="69" xfId="0" applyFont="1" applyBorder="1" applyAlignment="1">
      <alignment horizontal="center" vertical="center"/>
    </xf>
    <xf numFmtId="2" fontId="5" fillId="0" borderId="70" xfId="0" applyNumberFormat="1" applyFont="1" applyBorder="1" applyAlignment="1">
      <alignment horizontal="center" vertical="center"/>
    </xf>
    <xf numFmtId="0" fontId="5" fillId="0" borderId="70" xfId="0" applyFont="1" applyBorder="1" applyAlignment="1">
      <alignment horizontal="center" vertical="center"/>
    </xf>
    <xf numFmtId="0" fontId="0" fillId="0" borderId="71" xfId="0" applyBorder="1"/>
    <xf numFmtId="0" fontId="5" fillId="0" borderId="72" xfId="0" applyFont="1" applyBorder="1" applyAlignment="1">
      <alignment horizontal="center" vertical="center" wrapText="1"/>
    </xf>
    <xf numFmtId="0" fontId="21" fillId="0" borderId="0" xfId="0" applyFont="1" applyAlignment="1">
      <alignment horizontal="center" vertical="center"/>
    </xf>
    <xf numFmtId="2" fontId="21" fillId="0" borderId="0" xfId="0" applyNumberFormat="1" applyFont="1" applyAlignment="1">
      <alignment horizontal="center" vertical="center"/>
    </xf>
    <xf numFmtId="0" fontId="58" fillId="0" borderId="0" xfId="0" applyFont="1" applyAlignment="1">
      <alignment wrapText="1"/>
    </xf>
    <xf numFmtId="0" fontId="0" fillId="0" borderId="35" xfId="0" applyBorder="1"/>
    <xf numFmtId="0" fontId="0" fillId="0" borderId="26" xfId="0" applyBorder="1"/>
    <xf numFmtId="165" fontId="5" fillId="0" borderId="0" xfId="119" applyFont="1" applyAlignment="1">
      <alignment horizontal="center" vertical="center"/>
    </xf>
    <xf numFmtId="0" fontId="5" fillId="0" borderId="22" xfId="0" applyFont="1" applyBorder="1" applyAlignment="1">
      <alignment horizontal="left"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164" fontId="5" fillId="0" borderId="0" xfId="152" applyFont="1" applyFill="1" applyBorder="1" applyAlignment="1">
      <alignment horizontal="center" vertical="center" wrapText="1"/>
    </xf>
    <xf numFmtId="0" fontId="5" fillId="0" borderId="19" xfId="0" applyFont="1" applyBorder="1" applyAlignment="1">
      <alignment horizontal="left" vertical="center" wrapText="1"/>
    </xf>
    <xf numFmtId="0" fontId="5" fillId="0" borderId="19" xfId="0" applyFont="1" applyBorder="1" applyAlignment="1">
      <alignment horizontal="center" vertical="center" wrapText="1"/>
    </xf>
    <xf numFmtId="164" fontId="76" fillId="0" borderId="19" xfId="152" applyFont="1" applyFill="1" applyBorder="1" applyAlignment="1">
      <alignment horizontal="left" vertical="center" wrapText="1"/>
    </xf>
    <xf numFmtId="164" fontId="5" fillId="37" borderId="19" xfId="152" applyFont="1" applyFill="1" applyBorder="1" applyAlignment="1">
      <alignment horizontal="center" vertical="center" wrapText="1"/>
    </xf>
    <xf numFmtId="0" fontId="57" fillId="0" borderId="19" xfId="0" applyFont="1" applyBorder="1" applyAlignment="1">
      <alignment horizontal="left" vertical="center" wrapText="1"/>
    </xf>
    <xf numFmtId="0" fontId="57" fillId="0" borderId="19" xfId="0" applyFont="1" applyBorder="1" applyAlignment="1">
      <alignment horizontal="center" vertical="center" wrapText="1"/>
    </xf>
    <xf numFmtId="1" fontId="57" fillId="0" borderId="19" xfId="0" applyNumberFormat="1" applyFont="1" applyBorder="1" applyAlignment="1">
      <alignment horizontal="center" vertical="center" wrapText="1"/>
    </xf>
    <xf numFmtId="0" fontId="77" fillId="0" borderId="0" xfId="0" applyFont="1" applyAlignment="1">
      <alignment vertical="center"/>
    </xf>
    <xf numFmtId="0" fontId="77" fillId="0" borderId="0" xfId="0" applyFont="1" applyAlignment="1">
      <alignment wrapText="1"/>
    </xf>
    <xf numFmtId="0" fontId="77" fillId="0" borderId="0" xfId="0" applyFont="1" applyAlignment="1">
      <alignment horizontal="center" wrapText="1"/>
    </xf>
    <xf numFmtId="0" fontId="77" fillId="0" borderId="29" xfId="0" applyFont="1" applyBorder="1" applyAlignment="1">
      <alignment vertical="center"/>
    </xf>
    <xf numFmtId="0" fontId="77" fillId="0" borderId="29" xfId="0" applyFont="1" applyBorder="1" applyAlignment="1">
      <alignment wrapText="1"/>
    </xf>
    <xf numFmtId="0" fontId="77" fillId="0" borderId="29" xfId="0" applyFont="1" applyBorder="1" applyAlignment="1">
      <alignment horizontal="center" wrapText="1"/>
    </xf>
    <xf numFmtId="165" fontId="57" fillId="0" borderId="19" xfId="119" applyFont="1" applyFill="1" applyBorder="1" applyAlignment="1">
      <alignment vertical="center"/>
    </xf>
    <xf numFmtId="164" fontId="57" fillId="0" borderId="19" xfId="99" applyFont="1" applyFill="1" applyBorder="1" applyAlignment="1">
      <alignment horizontal="left" vertical="center" wrapText="1"/>
    </xf>
    <xf numFmtId="164" fontId="57" fillId="0" borderId="19" xfId="99" applyFont="1" applyFill="1" applyBorder="1" applyAlignment="1">
      <alignment horizontal="center" vertical="center" wrapText="1"/>
    </xf>
    <xf numFmtId="164" fontId="57" fillId="0" borderId="19" xfId="99" applyFont="1" applyFill="1" applyBorder="1" applyAlignment="1">
      <alignment horizontal="left" vertical="center"/>
    </xf>
    <xf numFmtId="164" fontId="57" fillId="0" borderId="21" xfId="99" applyFont="1" applyFill="1" applyBorder="1" applyAlignment="1">
      <alignment horizontal="right" vertical="center"/>
    </xf>
    <xf numFmtId="0" fontId="57" fillId="0" borderId="20" xfId="0" applyFont="1" applyBorder="1" applyAlignment="1">
      <alignment horizontal="center" vertical="center"/>
    </xf>
    <xf numFmtId="165" fontId="57" fillId="0" borderId="19" xfId="119" applyFont="1" applyFill="1" applyBorder="1" applyAlignment="1">
      <alignment horizontal="center" vertical="center"/>
    </xf>
    <xf numFmtId="0" fontId="5" fillId="0" borderId="72" xfId="0" applyFont="1" applyBorder="1" applyAlignment="1">
      <alignment horizontal="center" vertical="center"/>
    </xf>
    <xf numFmtId="0" fontId="5" fillId="0" borderId="70" xfId="0" applyFont="1" applyBorder="1" applyAlignment="1">
      <alignment horizontal="left" vertical="center" wrapText="1"/>
    </xf>
    <xf numFmtId="0" fontId="21" fillId="37" borderId="70" xfId="0" applyFont="1" applyFill="1" applyBorder="1" applyAlignment="1">
      <alignment horizontal="left" vertical="center" wrapText="1"/>
    </xf>
    <xf numFmtId="0" fontId="21" fillId="37" borderId="70" xfId="0" applyFont="1" applyFill="1" applyBorder="1" applyAlignment="1">
      <alignment horizontal="center" vertical="center" wrapText="1"/>
    </xf>
    <xf numFmtId="165" fontId="21" fillId="37" borderId="70" xfId="119" applyFont="1" applyFill="1" applyBorder="1" applyAlignment="1">
      <alignment horizontal="center" vertical="center" wrapText="1"/>
    </xf>
    <xf numFmtId="164" fontId="5" fillId="37" borderId="70" xfId="152" applyFont="1" applyFill="1" applyBorder="1" applyAlignment="1">
      <alignment horizontal="center" vertical="center" wrapText="1"/>
    </xf>
    <xf numFmtId="0" fontId="21" fillId="37" borderId="43" xfId="0" applyFont="1" applyFill="1" applyBorder="1" applyAlignment="1">
      <alignment horizontal="center" vertical="center"/>
    </xf>
    <xf numFmtId="0" fontId="5" fillId="37" borderId="38" xfId="0" applyFont="1" applyFill="1" applyBorder="1" applyAlignment="1">
      <alignment horizontal="center" vertical="center"/>
    </xf>
    <xf numFmtId="1" fontId="5" fillId="37" borderId="38" xfId="0" applyNumberFormat="1" applyFont="1" applyFill="1" applyBorder="1" applyAlignment="1">
      <alignment horizontal="center" vertical="center"/>
    </xf>
    <xf numFmtId="0" fontId="21" fillId="37" borderId="22" xfId="0" applyFont="1" applyFill="1" applyBorder="1" applyAlignment="1">
      <alignment horizontal="left" vertical="center" wrapText="1"/>
    </xf>
    <xf numFmtId="0" fontId="21" fillId="37" borderId="22" xfId="0" applyFont="1" applyFill="1" applyBorder="1" applyAlignment="1">
      <alignment horizontal="center" vertical="center" wrapText="1"/>
    </xf>
    <xf numFmtId="164" fontId="21" fillId="37" borderId="74" xfId="152" applyFont="1" applyFill="1" applyBorder="1" applyAlignment="1">
      <alignment horizontal="center" vertical="center"/>
    </xf>
    <xf numFmtId="0" fontId="78" fillId="40" borderId="19" xfId="0" applyFont="1" applyFill="1" applyBorder="1" applyAlignment="1">
      <alignment horizontal="center" vertical="center" wrapText="1"/>
    </xf>
    <xf numFmtId="0" fontId="78" fillId="40" borderId="19" xfId="0" applyFont="1" applyFill="1" applyBorder="1" applyAlignment="1">
      <alignment horizontal="left" vertical="center" wrapText="1"/>
    </xf>
    <xf numFmtId="4" fontId="5" fillId="0" borderId="19" xfId="0" applyNumberFormat="1" applyFont="1" applyBorder="1" applyAlignment="1">
      <alignment horizontal="right" vertical="center" wrapText="1"/>
    </xf>
    <xf numFmtId="164" fontId="5" fillId="37" borderId="22" xfId="152" applyFont="1" applyFill="1" applyBorder="1" applyAlignment="1">
      <alignment horizontal="center" vertical="center" wrapText="1"/>
    </xf>
    <xf numFmtId="164" fontId="5" fillId="0" borderId="58" xfId="152" applyFont="1" applyFill="1" applyBorder="1" applyAlignment="1">
      <alignment horizontal="center" vertical="center"/>
    </xf>
    <xf numFmtId="165" fontId="21" fillId="37" borderId="22" xfId="119" applyFont="1" applyFill="1" applyBorder="1" applyAlignment="1">
      <alignment horizontal="center" vertical="center" wrapText="1"/>
    </xf>
    <xf numFmtId="165" fontId="5" fillId="0" borderId="19" xfId="119" applyFont="1" applyFill="1" applyBorder="1" applyAlignment="1">
      <alignment horizontal="center" vertical="center" wrapText="1"/>
    </xf>
    <xf numFmtId="164" fontId="5" fillId="0" borderId="19" xfId="152" applyFont="1" applyFill="1" applyBorder="1" applyAlignment="1">
      <alignment horizontal="center" vertical="center"/>
    </xf>
    <xf numFmtId="164" fontId="5" fillId="0" borderId="21" xfId="152" applyFont="1" applyFill="1" applyBorder="1" applyAlignment="1">
      <alignment horizontal="center" vertical="center"/>
    </xf>
    <xf numFmtId="164" fontId="57" fillId="0" borderId="19" xfId="152" applyFont="1" applyFill="1" applyBorder="1" applyAlignment="1">
      <alignment horizontal="left" vertical="center"/>
    </xf>
    <xf numFmtId="164" fontId="57" fillId="0" borderId="21" xfId="152" applyFont="1" applyFill="1" applyBorder="1" applyAlignment="1">
      <alignment horizontal="right" vertical="center"/>
    </xf>
    <xf numFmtId="165" fontId="5" fillId="0" borderId="22" xfId="119" applyFont="1" applyFill="1" applyBorder="1" applyAlignment="1">
      <alignment horizontal="center" vertical="center" wrapText="1"/>
    </xf>
    <xf numFmtId="2" fontId="5" fillId="0" borderId="19" xfId="152" applyNumberFormat="1" applyFont="1" applyFill="1" applyBorder="1" applyAlignment="1">
      <alignment horizontal="right" vertical="center" wrapText="1"/>
    </xf>
    <xf numFmtId="0" fontId="5" fillId="0" borderId="0" xfId="0" applyFont="1" applyAlignment="1">
      <alignment horizontal="left" vertical="center" wrapText="1"/>
    </xf>
    <xf numFmtId="165" fontId="5" fillId="0" borderId="0" xfId="119" applyFont="1" applyFill="1" applyBorder="1" applyAlignment="1">
      <alignment horizontal="center" vertical="center" wrapText="1"/>
    </xf>
    <xf numFmtId="165" fontId="5" fillId="0" borderId="22" xfId="119" applyFont="1" applyFill="1" applyBorder="1" applyAlignment="1">
      <alignment horizontal="center" vertical="center"/>
    </xf>
    <xf numFmtId="164" fontId="5" fillId="0" borderId="22" xfId="152" applyFont="1" applyFill="1" applyBorder="1" applyAlignment="1">
      <alignment horizontal="center" vertical="center"/>
    </xf>
    <xf numFmtId="165" fontId="5" fillId="0" borderId="19" xfId="119" applyFont="1" applyFill="1" applyBorder="1" applyAlignment="1">
      <alignment horizontal="center" vertical="center"/>
    </xf>
    <xf numFmtId="164" fontId="5" fillId="0" borderId="0" xfId="152" applyFont="1" applyBorder="1" applyAlignment="1">
      <alignment horizontal="center" vertical="center" wrapText="1"/>
    </xf>
    <xf numFmtId="165" fontId="76" fillId="0" borderId="22" xfId="119" applyFont="1" applyFill="1" applyBorder="1" applyAlignment="1">
      <alignment horizontal="center" vertical="center" wrapText="1"/>
    </xf>
    <xf numFmtId="165" fontId="76" fillId="0" borderId="19" xfId="119" applyFont="1" applyFill="1" applyBorder="1" applyAlignment="1">
      <alignment horizontal="center" vertical="center" wrapText="1"/>
    </xf>
    <xf numFmtId="164" fontId="5" fillId="0" borderId="19" xfId="152" applyFont="1" applyBorder="1" applyAlignment="1">
      <alignment horizontal="center" vertical="center" wrapText="1"/>
    </xf>
    <xf numFmtId="0" fontId="5" fillId="0" borderId="23" xfId="0" applyFont="1" applyBorder="1" applyAlignment="1">
      <alignment horizontal="center" vertical="center" wrapText="1"/>
    </xf>
    <xf numFmtId="165" fontId="5" fillId="0" borderId="23" xfId="119" applyFont="1" applyFill="1" applyBorder="1" applyAlignment="1">
      <alignment horizontal="center" vertical="center" wrapText="1"/>
    </xf>
    <xf numFmtId="4" fontId="5" fillId="0" borderId="23" xfId="0" applyNumberFormat="1" applyFont="1" applyBorder="1" applyAlignment="1">
      <alignment horizontal="right" vertical="center" wrapText="1"/>
    </xf>
    <xf numFmtId="0" fontId="56" fillId="33" borderId="37" xfId="0" applyFont="1" applyFill="1" applyBorder="1" applyAlignment="1">
      <alignment horizontal="right" vertical="center" wrapText="1"/>
    </xf>
    <xf numFmtId="0" fontId="56" fillId="33" borderId="25" xfId="0" applyFont="1" applyFill="1" applyBorder="1" applyAlignment="1">
      <alignment horizontal="right" vertical="center" wrapText="1"/>
    </xf>
    <xf numFmtId="0" fontId="56" fillId="33" borderId="24" xfId="0" applyFont="1" applyFill="1" applyBorder="1" applyAlignment="1">
      <alignment horizontal="right" vertical="center" wrapText="1"/>
    </xf>
    <xf numFmtId="1" fontId="57" fillId="34" borderId="19" xfId="0" applyNumberFormat="1" applyFont="1" applyFill="1" applyBorder="1" applyAlignment="1">
      <alignment horizontal="center" vertical="center" wrapText="1"/>
    </xf>
    <xf numFmtId="164" fontId="56" fillId="33" borderId="75" xfId="99" applyFont="1" applyFill="1" applyBorder="1" applyAlignment="1">
      <alignment horizontal="right" vertical="center"/>
    </xf>
    <xf numFmtId="164" fontId="56" fillId="37" borderId="19" xfId="152" applyFont="1" applyFill="1" applyBorder="1" applyAlignment="1">
      <alignment horizontal="center" vertical="center"/>
    </xf>
    <xf numFmtId="164" fontId="56" fillId="37" borderId="19" xfId="152" applyFont="1" applyFill="1" applyBorder="1" applyAlignment="1">
      <alignment horizontal="right" vertical="center"/>
    </xf>
    <xf numFmtId="164" fontId="56" fillId="37" borderId="21" xfId="152" applyFont="1" applyFill="1" applyBorder="1" applyAlignment="1">
      <alignment horizontal="right" vertical="center"/>
    </xf>
    <xf numFmtId="164" fontId="57" fillId="0" borderId="19" xfId="99" applyFont="1" applyFill="1" applyBorder="1" applyAlignment="1">
      <alignment horizontal="right" vertical="center" wrapText="1"/>
    </xf>
    <xf numFmtId="172" fontId="5" fillId="0" borderId="19" xfId="0" applyNumberFormat="1" applyFont="1" applyBorder="1" applyAlignment="1">
      <alignment horizontal="right" vertical="center" wrapText="1"/>
    </xf>
    <xf numFmtId="164" fontId="5" fillId="0" borderId="19" xfId="99" applyFont="1" applyFill="1" applyBorder="1" applyAlignment="1">
      <alignment horizontal="right" vertical="center" wrapText="1"/>
    </xf>
    <xf numFmtId="164" fontId="5" fillId="0" borderId="19" xfId="99" applyFont="1" applyBorder="1" applyAlignment="1">
      <alignment horizontal="right" vertical="center" wrapText="1"/>
    </xf>
    <xf numFmtId="0" fontId="79" fillId="0" borderId="0" xfId="0" applyFont="1" applyAlignment="1">
      <alignment horizontal="justify" vertical="center"/>
    </xf>
    <xf numFmtId="0" fontId="79" fillId="0" borderId="0" xfId="0" applyFont="1" applyAlignment="1">
      <alignment horizontal="left" vertical="center" wrapText="1"/>
    </xf>
    <xf numFmtId="0" fontId="5" fillId="0" borderId="0" xfId="0" applyFont="1" applyAlignment="1">
      <alignment horizontal="justify" vertical="center"/>
    </xf>
    <xf numFmtId="0" fontId="5" fillId="0" borderId="50" xfId="0" applyFont="1" applyBorder="1" applyAlignment="1">
      <alignment horizontal="center" vertical="center"/>
    </xf>
    <xf numFmtId="0" fontId="5" fillId="0" borderId="23" xfId="0" applyFont="1" applyBorder="1" applyAlignment="1">
      <alignment horizontal="center" vertical="center"/>
    </xf>
    <xf numFmtId="0" fontId="78" fillId="40" borderId="23" xfId="0" applyFont="1" applyFill="1" applyBorder="1" applyAlignment="1">
      <alignment horizontal="center" vertical="center" wrapText="1"/>
    </xf>
    <xf numFmtId="164" fontId="5" fillId="0" borderId="76" xfId="152" applyFont="1" applyBorder="1" applyAlignment="1">
      <alignment horizontal="center" vertical="center"/>
    </xf>
    <xf numFmtId="0" fontId="5" fillId="0" borderId="19" xfId="0" applyFont="1" applyBorder="1" applyAlignment="1">
      <alignment horizontal="justify" vertical="center"/>
    </xf>
    <xf numFmtId="164" fontId="5" fillId="0" borderId="19" xfId="152" applyFont="1" applyBorder="1" applyAlignment="1">
      <alignment horizontal="center" vertical="center"/>
    </xf>
    <xf numFmtId="0" fontId="79" fillId="0" borderId="19" xfId="0" applyFont="1" applyBorder="1" applyAlignment="1">
      <alignment horizontal="justify" vertical="center" wrapText="1"/>
    </xf>
    <xf numFmtId="164" fontId="5" fillId="0" borderId="77" xfId="152" applyFont="1" applyBorder="1" applyAlignment="1">
      <alignment horizontal="center" vertical="center"/>
    </xf>
    <xf numFmtId="10" fontId="27" fillId="35" borderId="48" xfId="114" applyNumberFormat="1" applyFont="1" applyFill="1" applyBorder="1" applyAlignment="1">
      <alignment horizontal="center"/>
    </xf>
    <xf numFmtId="164" fontId="27" fillId="0" borderId="19" xfId="99" applyFont="1" applyBorder="1"/>
    <xf numFmtId="10" fontId="27" fillId="0" borderId="75" xfId="114" applyNumberFormat="1" applyFont="1" applyBorder="1" applyAlignment="1">
      <alignment horizontal="center"/>
    </xf>
    <xf numFmtId="164" fontId="26" fillId="0" borderId="46" xfId="99" applyFont="1" applyBorder="1" applyAlignment="1">
      <alignment horizontal="center"/>
    </xf>
    <xf numFmtId="0" fontId="5" fillId="0" borderId="73" xfId="0" applyFont="1" applyBorder="1" applyAlignment="1">
      <alignment horizontal="center" vertical="center" wrapText="1"/>
    </xf>
    <xf numFmtId="164" fontId="56" fillId="33" borderId="23" xfId="152" applyFont="1" applyFill="1" applyBorder="1" applyAlignment="1">
      <alignment horizontal="right" vertical="center" wrapText="1"/>
    </xf>
    <xf numFmtId="164" fontId="56" fillId="33" borderId="23" xfId="99" applyFont="1" applyFill="1" applyBorder="1" applyAlignment="1">
      <alignment horizontal="right" vertical="center"/>
    </xf>
    <xf numFmtId="164" fontId="56" fillId="37" borderId="22" xfId="99" applyFont="1" applyFill="1" applyBorder="1" applyAlignment="1">
      <alignment horizontal="right" vertical="center"/>
    </xf>
    <xf numFmtId="164" fontId="56" fillId="37" borderId="58" xfId="99" applyFont="1" applyFill="1" applyBorder="1" applyAlignment="1">
      <alignment horizontal="right" vertical="center"/>
    </xf>
    <xf numFmtId="0" fontId="56" fillId="33" borderId="34" xfId="102" applyFont="1" applyFill="1" applyBorder="1" applyAlignment="1">
      <alignment horizontal="right"/>
    </xf>
    <xf numFmtId="0" fontId="56" fillId="33" borderId="35" xfId="102" applyFont="1" applyFill="1" applyBorder="1" applyAlignment="1">
      <alignment horizontal="right"/>
    </xf>
    <xf numFmtId="164" fontId="56" fillId="33" borderId="44" xfId="152" applyFont="1" applyFill="1" applyBorder="1" applyAlignment="1">
      <alignment horizontal="right" vertical="center" wrapText="1"/>
    </xf>
    <xf numFmtId="164" fontId="56" fillId="33" borderId="41" xfId="99" applyFont="1" applyFill="1" applyBorder="1" applyAlignment="1">
      <alignment horizontal="right" vertical="center"/>
    </xf>
    <xf numFmtId="164" fontId="56" fillId="33" borderId="42" xfId="99" applyFont="1" applyFill="1" applyBorder="1" applyAlignment="1">
      <alignment horizontal="right" vertical="center"/>
    </xf>
    <xf numFmtId="0" fontId="25" fillId="0" borderId="40" xfId="0" applyFont="1" applyBorder="1" applyAlignment="1">
      <alignment horizontal="center" vertical="center" wrapText="1"/>
    </xf>
    <xf numFmtId="0" fontId="25" fillId="0" borderId="41" xfId="0" applyFont="1" applyBorder="1" applyAlignment="1">
      <alignment horizontal="center" vertical="center" wrapText="1"/>
    </xf>
    <xf numFmtId="0" fontId="24" fillId="0" borderId="43" xfId="0" applyFont="1" applyBorder="1" applyAlignment="1">
      <alignment horizontal="center" vertical="center"/>
    </xf>
    <xf numFmtId="0" fontId="24" fillId="0" borderId="37"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44" xfId="0" applyFont="1" applyBorder="1" applyAlignment="1">
      <alignment horizontal="center" vertical="center"/>
    </xf>
    <xf numFmtId="0" fontId="24" fillId="0" borderId="42" xfId="0" applyFont="1" applyBorder="1" applyAlignment="1">
      <alignment horizontal="center" vertical="center"/>
    </xf>
    <xf numFmtId="168" fontId="27" fillId="0" borderId="50" xfId="0" applyNumberFormat="1" applyFont="1" applyBorder="1" applyAlignment="1">
      <alignment horizontal="center" vertical="center" wrapText="1"/>
    </xf>
    <xf numFmtId="168" fontId="27" fillId="0" borderId="33" xfId="0" applyNumberFormat="1" applyFont="1" applyBorder="1" applyAlignment="1">
      <alignment horizontal="center" vertical="center" wrapText="1"/>
    </xf>
    <xf numFmtId="0" fontId="26" fillId="0" borderId="62" xfId="0" applyFont="1" applyBorder="1" applyAlignment="1">
      <alignment horizontal="left" vertical="center" wrapText="1"/>
    </xf>
    <xf numFmtId="0" fontId="26" fillId="0" borderId="22" xfId="0" applyFont="1" applyBorder="1" applyAlignment="1">
      <alignment horizontal="left" vertical="center" wrapText="1"/>
    </xf>
    <xf numFmtId="164" fontId="26" fillId="0" borderId="62" xfId="99" applyFont="1" applyBorder="1" applyAlignment="1">
      <alignment horizontal="center" vertical="center"/>
    </xf>
    <xf numFmtId="164" fontId="26" fillId="0" borderId="22" xfId="99" applyFont="1" applyBorder="1" applyAlignment="1">
      <alignment horizontal="center" vertical="center"/>
    </xf>
    <xf numFmtId="10" fontId="26" fillId="0" borderId="62" xfId="120" applyNumberFormat="1" applyFont="1" applyBorder="1" applyAlignment="1">
      <alignment horizontal="center" vertical="center"/>
    </xf>
    <xf numFmtId="10" fontId="26" fillId="0" borderId="22" xfId="120" applyNumberFormat="1" applyFont="1" applyBorder="1" applyAlignment="1">
      <alignment horizontal="center" vertic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22" fillId="0" borderId="57" xfId="105" applyFont="1" applyBorder="1" applyAlignment="1">
      <alignment horizontal="left" vertical="center" readingOrder="1"/>
    </xf>
    <xf numFmtId="0" fontId="22" fillId="0" borderId="26" xfId="105" applyFont="1" applyBorder="1" applyAlignment="1">
      <alignment horizontal="left" vertical="center" readingOrder="1"/>
    </xf>
    <xf numFmtId="0" fontId="22" fillId="0" borderId="56" xfId="105" applyFont="1" applyBorder="1" applyAlignment="1">
      <alignment horizontal="left" vertical="center" readingOrder="1"/>
    </xf>
    <xf numFmtId="0" fontId="22" fillId="0" borderId="31" xfId="105" applyFont="1" applyBorder="1" applyAlignment="1">
      <alignment horizontal="left" vertical="center" readingOrder="1"/>
    </xf>
    <xf numFmtId="0" fontId="22" fillId="0" borderId="0" xfId="105" applyFont="1" applyAlignment="1">
      <alignment horizontal="left" vertical="center" readingOrder="1"/>
    </xf>
    <xf numFmtId="0" fontId="22" fillId="0" borderId="28" xfId="105" applyFont="1" applyBorder="1" applyAlignment="1">
      <alignment horizontal="left" vertical="center" readingOrder="1"/>
    </xf>
    <xf numFmtId="0" fontId="22" fillId="0" borderId="32" xfId="105" applyFont="1" applyBorder="1" applyAlignment="1">
      <alignment horizontal="left" vertical="center" readingOrder="1"/>
    </xf>
    <xf numFmtId="0" fontId="22" fillId="0" borderId="29" xfId="105" applyFont="1" applyBorder="1" applyAlignment="1">
      <alignment horizontal="left" vertical="center" readingOrder="1"/>
    </xf>
    <xf numFmtId="0" fontId="22" fillId="0" borderId="30" xfId="105" applyFont="1" applyBorder="1" applyAlignment="1">
      <alignment horizontal="left" vertical="center" readingOrder="1"/>
    </xf>
    <xf numFmtId="0" fontId="26" fillId="0" borderId="23" xfId="0" applyFont="1" applyBorder="1" applyAlignment="1">
      <alignment horizontal="left" vertical="center" wrapText="1"/>
    </xf>
    <xf numFmtId="164" fontId="26" fillId="0" borderId="23" xfId="99" applyFont="1" applyBorder="1" applyAlignment="1">
      <alignment horizontal="center" vertical="center"/>
    </xf>
    <xf numFmtId="10" fontId="26" fillId="0" borderId="23" xfId="120" applyNumberFormat="1" applyFont="1" applyBorder="1" applyAlignment="1">
      <alignment horizontal="center" vertical="center"/>
    </xf>
    <xf numFmtId="0" fontId="27" fillId="39" borderId="34" xfId="0" applyFont="1" applyFill="1" applyBorder="1" applyAlignment="1">
      <alignment horizontal="right" wrapText="1"/>
    </xf>
    <xf numFmtId="0" fontId="27" fillId="39" borderId="36" xfId="0" applyFont="1" applyFill="1" applyBorder="1" applyAlignment="1">
      <alignment horizontal="right" wrapText="1"/>
    </xf>
    <xf numFmtId="164" fontId="26" fillId="34" borderId="23" xfId="99" applyFont="1" applyFill="1" applyBorder="1" applyAlignment="1">
      <alignment horizontal="center" vertical="center"/>
    </xf>
    <xf numFmtId="164" fontId="26" fillId="34" borderId="22" xfId="99" applyFont="1" applyFill="1" applyBorder="1" applyAlignment="1">
      <alignment horizontal="center" vertical="center"/>
    </xf>
    <xf numFmtId="0" fontId="26" fillId="37" borderId="0" xfId="0" applyFont="1" applyFill="1" applyAlignment="1">
      <alignment horizontal="center"/>
    </xf>
    <xf numFmtId="0" fontId="56" fillId="33" borderId="37" xfId="0" applyFont="1" applyFill="1" applyBorder="1" applyAlignment="1">
      <alignment horizontal="right" vertical="center" wrapText="1"/>
    </xf>
    <xf numFmtId="0" fontId="56" fillId="33" borderId="25" xfId="0" applyFont="1" applyFill="1" applyBorder="1" applyAlignment="1">
      <alignment horizontal="right" vertical="center" wrapText="1"/>
    </xf>
    <xf numFmtId="0" fontId="56" fillId="33" borderId="24" xfId="0" applyFont="1" applyFill="1" applyBorder="1" applyAlignment="1">
      <alignment horizontal="right" vertical="center" wrapText="1"/>
    </xf>
    <xf numFmtId="0" fontId="29" fillId="0" borderId="34" xfId="0" applyFont="1" applyBorder="1" applyAlignment="1">
      <alignment horizontal="center"/>
    </xf>
    <xf numFmtId="0" fontId="29" fillId="0" borderId="35" xfId="0" applyFont="1" applyBorder="1" applyAlignment="1">
      <alignment horizontal="center"/>
    </xf>
    <xf numFmtId="0" fontId="29" fillId="0" borderId="36" xfId="0" applyFont="1" applyBorder="1" applyAlignment="1">
      <alignment horizontal="center"/>
    </xf>
    <xf numFmtId="0" fontId="73" fillId="0" borderId="34" xfId="0" applyFont="1" applyBorder="1" applyAlignment="1">
      <alignment horizontal="center" vertical="center" wrapText="1"/>
    </xf>
    <xf numFmtId="0" fontId="73" fillId="0" borderId="35" xfId="0" applyFont="1" applyBorder="1" applyAlignment="1">
      <alignment horizontal="center" vertical="center" wrapText="1"/>
    </xf>
    <xf numFmtId="0" fontId="73" fillId="0" borderId="36" xfId="0" applyFont="1" applyBorder="1" applyAlignment="1">
      <alignment horizontal="center" vertical="center" wrapText="1"/>
    </xf>
    <xf numFmtId="0" fontId="22" fillId="0" borderId="20" xfId="105" applyFont="1" applyBorder="1" applyAlignment="1">
      <alignment horizontal="left" vertical="center" readingOrder="1"/>
    </xf>
    <xf numFmtId="0" fontId="22" fillId="0" borderId="19" xfId="105" applyFont="1" applyBorder="1" applyAlignment="1">
      <alignment horizontal="left" vertical="center" readingOrder="1"/>
    </xf>
    <xf numFmtId="0" fontId="22" fillId="0" borderId="21" xfId="105" applyFont="1" applyBorder="1" applyAlignment="1">
      <alignment horizontal="left" vertical="center" readingOrder="1"/>
    </xf>
    <xf numFmtId="0" fontId="56" fillId="37" borderId="32" xfId="0" applyFont="1" applyFill="1" applyBorder="1" applyAlignment="1">
      <alignment horizontal="right" vertical="center"/>
    </xf>
    <xf numFmtId="0" fontId="56" fillId="37" borderId="29" xfId="0" applyFont="1" applyFill="1" applyBorder="1" applyAlignment="1">
      <alignment horizontal="right" vertical="center"/>
    </xf>
    <xf numFmtId="0" fontId="56" fillId="37" borderId="65" xfId="0" applyFont="1" applyFill="1" applyBorder="1" applyAlignment="1">
      <alignment horizontal="right" vertical="center"/>
    </xf>
    <xf numFmtId="0" fontId="56" fillId="37" borderId="34" xfId="0" applyFont="1" applyFill="1" applyBorder="1" applyAlignment="1">
      <alignment horizontal="right" vertical="center"/>
    </xf>
    <xf numFmtId="0" fontId="56" fillId="37" borderId="35" xfId="0" applyFont="1" applyFill="1" applyBorder="1" applyAlignment="1">
      <alignment horizontal="right" vertical="center"/>
    </xf>
    <xf numFmtId="0" fontId="56" fillId="37" borderId="44" xfId="0" applyFont="1" applyFill="1" applyBorder="1" applyAlignment="1">
      <alignment horizontal="right" vertical="center"/>
    </xf>
    <xf numFmtId="0" fontId="56" fillId="33" borderId="52" xfId="102" applyFont="1" applyFill="1" applyBorder="1" applyAlignment="1">
      <alignment horizontal="right"/>
    </xf>
    <xf numFmtId="0" fontId="56" fillId="33" borderId="53" xfId="102" applyFont="1" applyFill="1" applyBorder="1" applyAlignment="1">
      <alignment horizontal="right"/>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4" fillId="0" borderId="48" xfId="0" applyFont="1" applyBorder="1" applyAlignment="1">
      <alignment horizontal="center" vertical="center"/>
    </xf>
    <xf numFmtId="0" fontId="24" fillId="0" borderId="64" xfId="0" applyFont="1" applyBorder="1" applyAlignment="1">
      <alignment horizontal="center" vertical="center"/>
    </xf>
    <xf numFmtId="0" fontId="24" fillId="0" borderId="49" xfId="0" applyFont="1" applyBorder="1" applyAlignment="1">
      <alignment horizontal="center" vertical="center"/>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7" fillId="39" borderId="19" xfId="0" applyFont="1" applyFill="1" applyBorder="1" applyAlignment="1">
      <alignment horizontal="right" wrapText="1"/>
    </xf>
    <xf numFmtId="0" fontId="27" fillId="39" borderId="57" xfId="0" applyFont="1" applyFill="1" applyBorder="1" applyAlignment="1">
      <alignment horizontal="right"/>
    </xf>
    <xf numFmtId="0" fontId="27" fillId="39" borderId="56" xfId="0" applyFont="1" applyFill="1" applyBorder="1" applyAlignment="1">
      <alignment horizontal="right"/>
    </xf>
    <xf numFmtId="0" fontId="27" fillId="39" borderId="34" xfId="0" applyFont="1" applyFill="1" applyBorder="1" applyAlignment="1">
      <alignment horizontal="right"/>
    </xf>
    <xf numFmtId="0" fontId="27" fillId="39" borderId="36" xfId="0" applyFont="1" applyFill="1" applyBorder="1" applyAlignment="1">
      <alignment horizontal="right"/>
    </xf>
    <xf numFmtId="164" fontId="26" fillId="34" borderId="61" xfId="99" applyFont="1" applyFill="1" applyBorder="1" applyAlignment="1">
      <alignment horizontal="center" vertical="center"/>
    </xf>
    <xf numFmtId="10" fontId="26" fillId="0" borderId="61" xfId="120" applyNumberFormat="1" applyFont="1" applyBorder="1" applyAlignment="1">
      <alignment horizontal="center" vertical="center"/>
    </xf>
    <xf numFmtId="168" fontId="26" fillId="0" borderId="23" xfId="0" applyNumberFormat="1" applyFont="1" applyBorder="1" applyAlignment="1">
      <alignment horizontal="left" vertical="center" wrapText="1"/>
    </xf>
    <xf numFmtId="168" fontId="26" fillId="0" borderId="22" xfId="0" applyNumberFormat="1" applyFont="1" applyBorder="1" applyAlignment="1">
      <alignment horizontal="left" vertical="center" wrapText="1"/>
    </xf>
    <xf numFmtId="168" fontId="27" fillId="0" borderId="63" xfId="0" applyNumberFormat="1" applyFont="1" applyBorder="1" applyAlignment="1">
      <alignment horizontal="center" vertical="center" wrapText="1"/>
    </xf>
    <xf numFmtId="0" fontId="26" fillId="0" borderId="61" xfId="0" applyFont="1" applyBorder="1" applyAlignment="1">
      <alignment horizontal="left" vertical="center" wrapText="1"/>
    </xf>
    <xf numFmtId="0" fontId="22" fillId="0" borderId="31" xfId="105" applyFont="1" applyBorder="1" applyAlignment="1">
      <alignment vertical="center" readingOrder="1"/>
    </xf>
    <xf numFmtId="0" fontId="22" fillId="0" borderId="0" xfId="105" applyFont="1" applyAlignment="1">
      <alignment vertical="center" readingOrder="1"/>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48" xfId="0" applyFont="1" applyBorder="1" applyAlignment="1">
      <alignment horizontal="left" vertical="center" wrapText="1"/>
    </xf>
    <xf numFmtId="0" fontId="5" fillId="0" borderId="49" xfId="0" applyFont="1" applyBorder="1" applyAlignment="1">
      <alignment horizontal="left" wrapText="1"/>
    </xf>
    <xf numFmtId="0" fontId="21" fillId="0" borderId="48" xfId="0" applyFont="1" applyBorder="1" applyAlignment="1">
      <alignment horizontal="center" vertical="center"/>
    </xf>
    <xf numFmtId="0" fontId="5" fillId="0" borderId="49" xfId="0" applyFont="1" applyBorder="1" applyAlignment="1">
      <alignment horizontal="center" vertical="center"/>
    </xf>
    <xf numFmtId="165" fontId="21" fillId="0" borderId="48" xfId="119" applyFont="1" applyBorder="1" applyAlignment="1">
      <alignment horizontal="center" vertical="center"/>
    </xf>
    <xf numFmtId="165" fontId="5" fillId="0" borderId="49" xfId="119" applyFont="1" applyBorder="1" applyAlignment="1">
      <alignment horizontal="center" vertical="center"/>
    </xf>
    <xf numFmtId="164" fontId="21" fillId="0" borderId="48" xfId="99" applyFont="1" applyBorder="1" applyAlignment="1">
      <alignment horizontal="center" vertical="center"/>
    </xf>
    <xf numFmtId="164" fontId="21" fillId="0" borderId="49" xfId="99" applyFont="1" applyBorder="1" applyAlignment="1">
      <alignment horizontal="center" vertical="center"/>
    </xf>
    <xf numFmtId="0" fontId="68" fillId="34" borderId="19" xfId="0" applyFont="1" applyFill="1" applyBorder="1" applyAlignment="1">
      <alignment horizontal="left" vertical="center" wrapText="1"/>
    </xf>
    <xf numFmtId="0" fontId="59" fillId="0" borderId="51" xfId="0" applyFont="1" applyBorder="1" applyAlignment="1">
      <alignment horizontal="center" vertical="center"/>
    </xf>
    <xf numFmtId="0" fontId="59" fillId="0" borderId="52" xfId="0" applyFont="1" applyBorder="1" applyAlignment="1">
      <alignment horizontal="center" vertical="center"/>
    </xf>
    <xf numFmtId="0" fontId="59" fillId="0" borderId="53" xfId="0" applyFont="1" applyBorder="1" applyAlignment="1">
      <alignment horizontal="center" vertical="center"/>
    </xf>
    <xf numFmtId="0" fontId="59" fillId="0" borderId="27" xfId="0" applyFont="1" applyBorder="1" applyAlignment="1">
      <alignment horizontal="center" vertical="center"/>
    </xf>
    <xf numFmtId="0" fontId="59" fillId="0" borderId="0" xfId="0" applyFont="1" applyAlignment="1">
      <alignment horizontal="center" vertical="center"/>
    </xf>
    <xf numFmtId="0" fontId="59" fillId="0" borderId="54" xfId="0" applyFont="1" applyBorder="1" applyAlignment="1">
      <alignment horizontal="center" vertical="center"/>
    </xf>
    <xf numFmtId="0" fontId="59" fillId="0" borderId="55" xfId="0" applyFont="1" applyBorder="1" applyAlignment="1">
      <alignment horizontal="center" vertical="center"/>
    </xf>
    <xf numFmtId="0" fontId="59" fillId="0" borderId="38" xfId="0" applyFont="1" applyBorder="1" applyAlignment="1">
      <alignment horizontal="center" vertical="center"/>
    </xf>
    <xf numFmtId="0" fontId="59" fillId="0" borderId="47" xfId="0" applyFont="1" applyBorder="1" applyAlignment="1">
      <alignment horizontal="center" vertical="center"/>
    </xf>
    <xf numFmtId="0" fontId="60" fillId="35" borderId="19" xfId="0" applyFont="1" applyFill="1" applyBorder="1" applyAlignment="1">
      <alignment horizontal="center" vertical="center" wrapText="1"/>
    </xf>
    <xf numFmtId="0" fontId="60" fillId="34" borderId="19" xfId="0" applyFont="1" applyFill="1" applyBorder="1" applyAlignment="1">
      <alignment horizontal="center" vertical="center"/>
    </xf>
  </cellXfs>
  <cellStyles count="15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xfId="7" builtinId="30" customBuiltin="1"/>
    <cellStyle name="20% - Ênfase1 2" xfId="8" xr:uid="{00000000-0005-0000-0000-000007000000}"/>
    <cellStyle name="20% - Ênfase2" xfId="9" builtinId="34" customBuiltin="1"/>
    <cellStyle name="20% - Ênfase2 2" xfId="10" xr:uid="{00000000-0005-0000-0000-000009000000}"/>
    <cellStyle name="20% - Ênfase3" xfId="11" builtinId="38" customBuiltin="1"/>
    <cellStyle name="20% - Ênfase3 2" xfId="12" xr:uid="{00000000-0005-0000-0000-00000B000000}"/>
    <cellStyle name="20% - Ênfase4" xfId="13" builtinId="42" customBuiltin="1"/>
    <cellStyle name="20% - Ênfase4 2" xfId="14" xr:uid="{00000000-0005-0000-0000-00000D000000}"/>
    <cellStyle name="20% - Ênfase5" xfId="15" builtinId="46" customBuiltin="1"/>
    <cellStyle name="20% - Ênfase5 2" xfId="16" xr:uid="{00000000-0005-0000-0000-00000F000000}"/>
    <cellStyle name="20% - Ênfase6" xfId="17" builtinId="50" customBuiltin="1"/>
    <cellStyle name="20% - Ênfase6 2" xfId="18" xr:uid="{00000000-0005-0000-0000-000011000000}"/>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40% - Ênfase1" xfId="25" builtinId="31" customBuiltin="1"/>
    <cellStyle name="40% - Ênfase1 2" xfId="26" xr:uid="{00000000-0005-0000-0000-000019000000}"/>
    <cellStyle name="40% - Ênfase2" xfId="27" builtinId="35" customBuiltin="1"/>
    <cellStyle name="40% - Ênfase2 2" xfId="28" xr:uid="{00000000-0005-0000-0000-00001B000000}"/>
    <cellStyle name="40% - Ênfase3" xfId="29" builtinId="39" customBuiltin="1"/>
    <cellStyle name="40% - Ênfase3 2" xfId="30" xr:uid="{00000000-0005-0000-0000-00001D000000}"/>
    <cellStyle name="40% - Ênfase4" xfId="31" builtinId="43" customBuiltin="1"/>
    <cellStyle name="40% - Ênfase4 2" xfId="32" xr:uid="{00000000-0005-0000-0000-00001F000000}"/>
    <cellStyle name="40% - Ênfase5" xfId="33" builtinId="47" customBuiltin="1"/>
    <cellStyle name="40% - Ênfase5 2" xfId="34" xr:uid="{00000000-0005-0000-0000-000021000000}"/>
    <cellStyle name="40% - Ênfase6" xfId="35" builtinId="51" customBuiltin="1"/>
    <cellStyle name="40% - Ênfase6 2" xfId="36" xr:uid="{00000000-0005-0000-0000-000023000000}"/>
    <cellStyle name="60% - Accent1" xfId="37" xr:uid="{00000000-0005-0000-0000-000024000000}"/>
    <cellStyle name="60% - Accent2" xfId="38" xr:uid="{00000000-0005-0000-0000-000025000000}"/>
    <cellStyle name="60% - Accent3" xfId="39" xr:uid="{00000000-0005-0000-0000-000026000000}"/>
    <cellStyle name="60% - Accent4" xfId="40" xr:uid="{00000000-0005-0000-0000-000027000000}"/>
    <cellStyle name="60% - Accent5" xfId="41" xr:uid="{00000000-0005-0000-0000-000028000000}"/>
    <cellStyle name="60% - Accent6" xfId="42" xr:uid="{00000000-0005-0000-0000-000029000000}"/>
    <cellStyle name="60% - Ênfase1" xfId="43" builtinId="32" customBuiltin="1"/>
    <cellStyle name="60% - Ênfase1 2" xfId="44" xr:uid="{00000000-0005-0000-0000-00002B000000}"/>
    <cellStyle name="60% - Ênfase2" xfId="45" builtinId="36" customBuiltin="1"/>
    <cellStyle name="60% - Ênfase2 2" xfId="46" xr:uid="{00000000-0005-0000-0000-00002D000000}"/>
    <cellStyle name="60% - Ênfase3" xfId="47" builtinId="40" customBuiltin="1"/>
    <cellStyle name="60% - Ênfase3 2" xfId="48" xr:uid="{00000000-0005-0000-0000-00002F000000}"/>
    <cellStyle name="60% - Ênfase4" xfId="49" builtinId="44" customBuiltin="1"/>
    <cellStyle name="60% - Ênfase4 2" xfId="50" xr:uid="{00000000-0005-0000-0000-000031000000}"/>
    <cellStyle name="60% - Ênfase5" xfId="51" builtinId="48" customBuiltin="1"/>
    <cellStyle name="60% - Ênfase5 2" xfId="52" xr:uid="{00000000-0005-0000-0000-000033000000}"/>
    <cellStyle name="60% - Ênfase6" xfId="53" builtinId="52" customBuiltin="1"/>
    <cellStyle name="60% - Ênfase6 2" xfId="54" xr:uid="{00000000-0005-0000-0000-000035000000}"/>
    <cellStyle name="Accent1" xfId="55" xr:uid="{00000000-0005-0000-0000-000036000000}"/>
    <cellStyle name="Accent2" xfId="56" xr:uid="{00000000-0005-0000-0000-000037000000}"/>
    <cellStyle name="Accent3" xfId="57" xr:uid="{00000000-0005-0000-0000-000038000000}"/>
    <cellStyle name="Accent4" xfId="58" xr:uid="{00000000-0005-0000-0000-000039000000}"/>
    <cellStyle name="Accent5" xfId="59" xr:uid="{00000000-0005-0000-0000-00003A000000}"/>
    <cellStyle name="Accent6" xfId="60" xr:uid="{00000000-0005-0000-0000-00003B000000}"/>
    <cellStyle name="Bad" xfId="61" xr:uid="{00000000-0005-0000-0000-00003C000000}"/>
    <cellStyle name="Bom" xfId="62" builtinId="26" customBuiltin="1"/>
    <cellStyle name="Bom 2" xfId="63" xr:uid="{00000000-0005-0000-0000-00003E000000}"/>
    <cellStyle name="Calculation" xfId="64" xr:uid="{00000000-0005-0000-0000-00003F000000}"/>
    <cellStyle name="Cálculo" xfId="65" builtinId="22" customBuiltin="1"/>
    <cellStyle name="Cálculo 2" xfId="66" xr:uid="{00000000-0005-0000-0000-000041000000}"/>
    <cellStyle name="Célula de Verificação" xfId="67" builtinId="23" customBuiltin="1"/>
    <cellStyle name="Célula de Verificação 2" xfId="68" xr:uid="{00000000-0005-0000-0000-000043000000}"/>
    <cellStyle name="Célula Vinculada" xfId="69" builtinId="24" customBuiltin="1"/>
    <cellStyle name="Célula Vinculada 2" xfId="70" xr:uid="{00000000-0005-0000-0000-000045000000}"/>
    <cellStyle name="Check Cell" xfId="71" xr:uid="{00000000-0005-0000-0000-000046000000}"/>
    <cellStyle name="Comma0" xfId="72" xr:uid="{00000000-0005-0000-0000-000047000000}"/>
    <cellStyle name="Currency0" xfId="73" xr:uid="{00000000-0005-0000-0000-000048000000}"/>
    <cellStyle name="Ênfase1" xfId="74" builtinId="29" customBuiltin="1"/>
    <cellStyle name="Ênfase1 2" xfId="75" xr:uid="{00000000-0005-0000-0000-00004A000000}"/>
    <cellStyle name="Ênfase2" xfId="76" builtinId="33" customBuiltin="1"/>
    <cellStyle name="Ênfase2 2" xfId="77" xr:uid="{00000000-0005-0000-0000-00004C000000}"/>
    <cellStyle name="Ênfase3" xfId="78" builtinId="37" customBuiltin="1"/>
    <cellStyle name="Ênfase3 2" xfId="79" xr:uid="{00000000-0005-0000-0000-00004E000000}"/>
    <cellStyle name="Ênfase4" xfId="80" builtinId="41" customBuiltin="1"/>
    <cellStyle name="Ênfase4 2" xfId="81" xr:uid="{00000000-0005-0000-0000-000050000000}"/>
    <cellStyle name="Ênfase5" xfId="82" builtinId="45" customBuiltin="1"/>
    <cellStyle name="Ênfase5 2" xfId="83" xr:uid="{00000000-0005-0000-0000-000052000000}"/>
    <cellStyle name="Ênfase6" xfId="84" builtinId="49" customBuiltin="1"/>
    <cellStyle name="Ênfase6 2" xfId="85" xr:uid="{00000000-0005-0000-0000-000054000000}"/>
    <cellStyle name="Entrada" xfId="86" builtinId="20" customBuiltin="1"/>
    <cellStyle name="Entrada 2" xfId="87" xr:uid="{00000000-0005-0000-0000-000056000000}"/>
    <cellStyle name="Excel Built-in Normal" xfId="88" xr:uid="{00000000-0005-0000-0000-000057000000}"/>
    <cellStyle name="Explanatory Text" xfId="89" xr:uid="{00000000-0005-0000-0000-000058000000}"/>
    <cellStyle name="Good" xfId="90" xr:uid="{00000000-0005-0000-0000-000059000000}"/>
    <cellStyle name="Heading 1" xfId="91" xr:uid="{00000000-0005-0000-0000-00005A000000}"/>
    <cellStyle name="Heading 2" xfId="92" xr:uid="{00000000-0005-0000-0000-00005B000000}"/>
    <cellStyle name="Heading 3" xfId="93" xr:uid="{00000000-0005-0000-0000-00005C000000}"/>
    <cellStyle name="Heading 4" xfId="94" xr:uid="{00000000-0005-0000-0000-00005D000000}"/>
    <cellStyle name="Incorreto 2" xfId="96" xr:uid="{00000000-0005-0000-0000-00005F000000}"/>
    <cellStyle name="Input" xfId="97" xr:uid="{00000000-0005-0000-0000-000060000000}"/>
    <cellStyle name="Linked Cell" xfId="98" xr:uid="{00000000-0005-0000-0000-000061000000}"/>
    <cellStyle name="Moeda" xfId="99" builtinId="4"/>
    <cellStyle name="Moeda 2" xfId="100" xr:uid="{00000000-0005-0000-0000-000063000000}"/>
    <cellStyle name="Moeda 3" xfId="101" xr:uid="{00000000-0005-0000-0000-000064000000}"/>
    <cellStyle name="Moeda 4" xfId="149" xr:uid="{00000000-0005-0000-0000-000065000000}"/>
    <cellStyle name="Moeda 5" xfId="152" xr:uid="{00000000-0005-0000-0000-000066000000}"/>
    <cellStyle name="Neutra 2" xfId="103" xr:uid="{00000000-0005-0000-0000-000068000000}"/>
    <cellStyle name="Neutral" xfId="104" xr:uid="{00000000-0005-0000-0000-000069000000}"/>
    <cellStyle name="Neutro" xfId="102" builtinId="28" customBuiltin="1"/>
    <cellStyle name="Normal" xfId="0" builtinId="0"/>
    <cellStyle name="Normal 2" xfId="105" xr:uid="{00000000-0005-0000-0000-00006B000000}"/>
    <cellStyle name="Normal 2 2 2" xfId="153" xr:uid="{00000000-0005-0000-0000-00006C000000}"/>
    <cellStyle name="Normal 3" xfId="145" xr:uid="{00000000-0005-0000-0000-00006D000000}"/>
    <cellStyle name="Normal 3 3" xfId="106" xr:uid="{00000000-0005-0000-0000-00006E000000}"/>
    <cellStyle name="Normal 30" xfId="107" xr:uid="{00000000-0005-0000-0000-00006F000000}"/>
    <cellStyle name="Normal 4" xfId="108" xr:uid="{00000000-0005-0000-0000-000070000000}"/>
    <cellStyle name="Normal 4 2" xfId="144" xr:uid="{00000000-0005-0000-0000-000071000000}"/>
    <cellStyle name="Normal 5" xfId="146" xr:uid="{00000000-0005-0000-0000-000072000000}"/>
    <cellStyle name="Normal 6" xfId="109" xr:uid="{00000000-0005-0000-0000-000073000000}"/>
    <cellStyle name="Normal 7" xfId="147" xr:uid="{00000000-0005-0000-0000-000074000000}"/>
    <cellStyle name="Normal 85" xfId="154" xr:uid="{00000000-0005-0000-0000-000075000000}"/>
    <cellStyle name="Normal 87" xfId="155" xr:uid="{00000000-0005-0000-0000-000076000000}"/>
    <cellStyle name="Nota" xfId="110" builtinId="10" customBuiltin="1"/>
    <cellStyle name="Nota 2" xfId="111" xr:uid="{00000000-0005-0000-0000-000078000000}"/>
    <cellStyle name="Note" xfId="112" xr:uid="{00000000-0005-0000-0000-000079000000}"/>
    <cellStyle name="Output" xfId="113" xr:uid="{00000000-0005-0000-0000-00007A000000}"/>
    <cellStyle name="Porcentagem" xfId="114" builtinId="5"/>
    <cellStyle name="Porcentagem 2" xfId="115" xr:uid="{00000000-0005-0000-0000-00007C000000}"/>
    <cellStyle name="Porcentagem 3" xfId="116" xr:uid="{00000000-0005-0000-0000-00007D000000}"/>
    <cellStyle name="Ruim" xfId="95" builtinId="27" customBuiltin="1"/>
    <cellStyle name="Saída" xfId="117" builtinId="21" customBuiltin="1"/>
    <cellStyle name="Saída 2" xfId="118" xr:uid="{00000000-0005-0000-0000-00007F000000}"/>
    <cellStyle name="Separador de milhares 2" xfId="120" xr:uid="{00000000-0005-0000-0000-000080000000}"/>
    <cellStyle name="Separador de milhares 3" xfId="121" xr:uid="{00000000-0005-0000-0000-000081000000}"/>
    <cellStyle name="Separador de milhares 3 2" xfId="122" xr:uid="{00000000-0005-0000-0000-000082000000}"/>
    <cellStyle name="Texto de Aviso" xfId="123" builtinId="11" customBuiltin="1"/>
    <cellStyle name="Texto de Aviso 2" xfId="124" xr:uid="{00000000-0005-0000-0000-000084000000}"/>
    <cellStyle name="Texto Explicativo" xfId="125" builtinId="53" customBuiltin="1"/>
    <cellStyle name="Texto Explicativo 2" xfId="126" xr:uid="{00000000-0005-0000-0000-000086000000}"/>
    <cellStyle name="Title" xfId="127" xr:uid="{00000000-0005-0000-0000-000087000000}"/>
    <cellStyle name="Título" xfId="128" builtinId="15" customBuiltin="1"/>
    <cellStyle name="Título 1" xfId="129" builtinId="16" customBuiltin="1"/>
    <cellStyle name="Título 1 2" xfId="130" xr:uid="{00000000-0005-0000-0000-00008A000000}"/>
    <cellStyle name="Título 2" xfId="131" builtinId="17" customBuiltin="1"/>
    <cellStyle name="Título 2 2" xfId="132" xr:uid="{00000000-0005-0000-0000-00008C000000}"/>
    <cellStyle name="Título 3" xfId="133" builtinId="18" customBuiltin="1"/>
    <cellStyle name="Título 3 2" xfId="134" xr:uid="{00000000-0005-0000-0000-00008E000000}"/>
    <cellStyle name="Título 4" xfId="135" builtinId="19" customBuiltin="1"/>
    <cellStyle name="Título 4 2" xfId="136" xr:uid="{00000000-0005-0000-0000-000090000000}"/>
    <cellStyle name="Título 5" xfId="137" xr:uid="{00000000-0005-0000-0000-000091000000}"/>
    <cellStyle name="Total" xfId="138" builtinId="25" customBuiltin="1"/>
    <cellStyle name="Total 2" xfId="139" xr:uid="{00000000-0005-0000-0000-000093000000}"/>
    <cellStyle name="Vírgula" xfId="119" builtinId="3"/>
    <cellStyle name="Vírgula 2" xfId="140" xr:uid="{00000000-0005-0000-0000-000095000000}"/>
    <cellStyle name="Vírgula 3" xfId="141" xr:uid="{00000000-0005-0000-0000-000096000000}"/>
    <cellStyle name="Vírgula 3 2" xfId="148" xr:uid="{00000000-0005-0000-0000-000097000000}"/>
    <cellStyle name="Vírgula 4" xfId="150" xr:uid="{00000000-0005-0000-0000-000098000000}"/>
    <cellStyle name="Vírgula 5" xfId="142" xr:uid="{00000000-0005-0000-0000-000099000000}"/>
    <cellStyle name="Vírgula 5 2" xfId="151" xr:uid="{00000000-0005-0000-0000-00009A000000}"/>
    <cellStyle name="Warning Text" xfId="143" xr:uid="{00000000-0005-0000-0000-00009B000000}"/>
  </cellStyles>
  <dxfs count="5">
    <dxf>
      <fill>
        <patternFill>
          <bgColor theme="0" tint="-0.24994659260841701"/>
        </patternFill>
      </fill>
    </dxf>
    <dxf>
      <font>
        <condense val="0"/>
        <extend val="0"/>
        <color rgb="FF9C0006"/>
      </font>
      <fill>
        <patternFill>
          <bgColor rgb="FFFFC7CE"/>
        </patternFill>
      </fill>
    </dxf>
    <dxf>
      <fill>
        <patternFill>
          <bgColor theme="0" tint="-0.34998626667073579"/>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609600</xdr:colOff>
      <xdr:row>1</xdr:row>
      <xdr:rowOff>55627</xdr:rowOff>
    </xdr:from>
    <xdr:to>
      <xdr:col>4</xdr:col>
      <xdr:colOff>359228</xdr:colOff>
      <xdr:row>1</xdr:row>
      <xdr:rowOff>1156016</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654341"/>
          <a:ext cx="6270171" cy="1100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165735</xdr:colOff>
      <xdr:row>1</xdr:row>
      <xdr:rowOff>154306</xdr:rowOff>
    </xdr:from>
    <xdr:to>
      <xdr:col>4</xdr:col>
      <xdr:colOff>4277173</xdr:colOff>
      <xdr:row>1</xdr:row>
      <xdr:rowOff>1332094</xdr:rowOff>
    </xdr:to>
    <xdr:pic>
      <xdr:nvPicPr>
        <xdr:cNvPr id="4" name="Imagem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9655" y="626746"/>
          <a:ext cx="6717478" cy="11777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130629</xdr:colOff>
      <xdr:row>1</xdr:row>
      <xdr:rowOff>43543</xdr:rowOff>
    </xdr:from>
    <xdr:to>
      <xdr:col>4</xdr:col>
      <xdr:colOff>495461</xdr:colOff>
      <xdr:row>1</xdr:row>
      <xdr:rowOff>1221331</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229" y="642257"/>
          <a:ext cx="6711203" cy="11777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217714</xdr:colOff>
      <xdr:row>1</xdr:row>
      <xdr:rowOff>76201</xdr:rowOff>
    </xdr:from>
    <xdr:to>
      <xdr:col>4</xdr:col>
      <xdr:colOff>3946231</xdr:colOff>
      <xdr:row>1</xdr:row>
      <xdr:rowOff>1253989</xdr:rowOff>
    </xdr:to>
    <xdr:pic>
      <xdr:nvPicPr>
        <xdr:cNvPr id="8" name="Imagem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7057" y="250372"/>
          <a:ext cx="6711203" cy="1177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ogo%20Zanini\Users\denisga\AppData\Roaming\Microsoft\Excel\DESATULAIZADOS\ATUALIZA&#199;&#195;O%20MARCELO%2003-02\Prefeitura%20-%20Arq.Marcelo\SERVI&#199;OS.PRF.VG\OR&#199;AMENTOS\DOMINGOS%20S&#193;VIO\QUA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eu%20Drive\Enodes\Documentos\SECRETATIA%20MUNICIPAL%20DE%20ASSUNTOS%20ESTRAT&#201;GICOS\PRA&#199;A%2015%20DE%20MAIO%20-%20AV%20LEONCIO%20LOPES\OR&#199;AMENTO%20-%20ATUALIZADO\OR&#199;AMENTO%20PRA&#199;A%2015%20DE%20MAIO%20-%20JUN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s>
    <sheetDataSet>
      <sheetData sheetId="0"/>
      <sheetData sheetId="1">
        <row r="1">
          <cell r="A1" t="str">
            <v>Carga e transporte de terra DMT 10 km</v>
          </cell>
        </row>
        <row r="2">
          <cell r="A2" t="str">
            <v>Carga e transporte de terra DMT 1 km</v>
          </cell>
        </row>
        <row r="3">
          <cell r="A3" t="str">
            <v>Carga e transporte de bota fora DMT 10 KM</v>
          </cell>
        </row>
        <row r="5">
          <cell r="A5" t="str">
            <v>Escavação mecanizada</v>
          </cell>
        </row>
        <row r="6">
          <cell r="A6" t="str">
            <v>Escavação manual de vala em solo de 1ª categoria, profundidade até 2m</v>
          </cell>
        </row>
        <row r="8">
          <cell r="A8" t="str">
            <v>Tubo de concreto para dreno, concreto simples, Ø 300 m, rejuntado com argamassa de cimento e areia sem peneirar no traço 1:3</v>
          </cell>
        </row>
        <row r="9">
          <cell r="A9" t="str">
            <v>Tubo de concreto para dreno, concreto simples, Ø 400 m, rejuntado com argamassa de cimento e areia sem peneirar no traço 1:3</v>
          </cell>
        </row>
        <row r="10">
          <cell r="A10" t="str">
            <v>Tubo de concreto para dreno, concreto simples, Ø 500 m, rejuntado com argamassa de cimento e areia sem peneirar no traço 1:4</v>
          </cell>
        </row>
        <row r="11">
          <cell r="A11" t="str">
            <v>Tubo de concreto para dreno, concreto simples, Ø 600 m, rejuntado com argamassa de cimento e areia sem peneirar no traço 1:5</v>
          </cell>
        </row>
        <row r="12">
          <cell r="A12" t="str">
            <v>Tubo de concreto para dreno, concreto simples, Ø 800 m, rejuntado com argamassa de cimento e areia sem peneirar no traço 1:6</v>
          </cell>
        </row>
        <row r="14">
          <cell r="A14" t="str">
            <v>Tubo de PVC branco, sem conexões, ponta bolsa e virola, Ø 50 mm</v>
          </cell>
        </row>
        <row r="15">
          <cell r="A15" t="str">
            <v>Tubo de PVC branco, sem conexões, ponta bolsa e virola, Ø 75 mm</v>
          </cell>
        </row>
        <row r="16">
          <cell r="A16" t="str">
            <v>Tubo de PVC branco, sem conexões, ponta bolsa e virola, Ø 100 mm</v>
          </cell>
        </row>
        <row r="17">
          <cell r="A17" t="str">
            <v>Tubo de PVC branco, sem conexões, ponta bolsa e virola, Ø 150 mm</v>
          </cell>
        </row>
        <row r="19">
          <cell r="A19" t="str">
            <v>Tubo de PVC reforçado bege pérola, sem conexões, ponta bolsa e virola de PVC, Ø 40 mm</v>
          </cell>
        </row>
        <row r="20">
          <cell r="A20" t="str">
            <v>Tubo de PVC reforçado bege pérola, sem conexões, ponta bolsa e virola de PVC, Ø 50 mm</v>
          </cell>
        </row>
        <row r="21">
          <cell r="A21" t="str">
            <v>Tubo de PVC reforçado bege pérola, sem conexões, ponta bolsa e virola de PVC, Ø 100 mm</v>
          </cell>
        </row>
        <row r="22">
          <cell r="A22" t="str">
            <v>Tubo de PVC reforçado bege pérola, sem conexões, ponta bolsa e virola de PVC, Ø 150 mm</v>
          </cell>
        </row>
        <row r="23">
          <cell r="A23" t="str">
            <v>Tubo de PVC reforçado marrom, sem conexões, ponta bolsa e virola de PVC, Ø 75 mm</v>
          </cell>
        </row>
        <row r="25">
          <cell r="A25" t="str">
            <v>Caixa de inspeção em alvenaria - 1/2 tijolo comum maciço revestido internamente com argamassa de cimento e areia sem peneirar traço 1:3, lastro de concreto e=10 cm, dimensões 40 x 40 x 60 cm.</v>
          </cell>
        </row>
        <row r="26">
          <cell r="A26" t="str">
            <v>Caixa de inspeção em alvenaria - 1/2 tijolo comum maciço revestido internamente com argamassa de cimento e areia sem peneirar traço 1:3, lastro de concreto e=10 cm, dimensões 60 x 60 x 60 cm.</v>
          </cell>
        </row>
        <row r="27">
          <cell r="A27" t="str">
            <v>Caixa de inspeção em alvenaria - 1/2 tijolo comum maciço revestido internamente com argamassa de cimento e areia sem peneirar traço 1:3, lastro de concreto e=10 cm, dimensões 80 x 80 x 60 cm.</v>
          </cell>
        </row>
        <row r="28">
          <cell r="A28" t="str">
            <v>Caixa de inspeção em alvenaria - 1 tijolo comum maciço revestido internamente com argamassa de cimento e areia sem peneirar traço 1:3, lastro de concreto e=10 cm, dimensões 60 x 60 x 60 cm.</v>
          </cell>
        </row>
        <row r="30">
          <cell r="A30" t="str">
            <v>Caixa sifonada de PVC rígido, 150 x 150 x 50 mm</v>
          </cell>
        </row>
        <row r="31">
          <cell r="A31" t="str">
            <v>Ralo de PVC rígido sifonado, 100 x 53 x 40 mm</v>
          </cell>
        </row>
        <row r="33">
          <cell r="A33" t="str">
            <v>Escavação manual para tubulão a céu aberto</v>
          </cell>
        </row>
        <row r="34">
          <cell r="A34" t="str">
            <v>Escavação mecânica de tubulão a céu aberto</v>
          </cell>
        </row>
        <row r="35">
          <cell r="A35" t="str">
            <v>Escavação mecanizada de tubulões</v>
          </cell>
        </row>
        <row r="37">
          <cell r="A37" t="str">
            <v>Concreto estrutural virado em obra, controle "C", consistência para vibração, brita 1 e 2,  fck 25 Mpa</v>
          </cell>
        </row>
        <row r="38">
          <cell r="A38" t="str">
            <v>Concreto estrutural virado em obra, controle "C", consistência para vibração, brita 1 e 2,  fck 25 Mpa -ARI</v>
          </cell>
        </row>
        <row r="39">
          <cell r="A39" t="str">
            <v>Concreto estrutural virado em obra, controle "C", consistência para vibração, brita 1 e 2,  fck 20 Mpa</v>
          </cell>
        </row>
        <row r="40">
          <cell r="A40" t="str">
            <v>Concreto estrutural virado em obra, controle "C", consistência para vibração, brita 1 e 2,  fck 13 Mpa</v>
          </cell>
        </row>
        <row r="42">
          <cell r="A42" t="str">
            <v>Concreto estrutural dosado em central, auto-densável, fck 20 Mpa</v>
          </cell>
        </row>
        <row r="43">
          <cell r="A43" t="str">
            <v>Concreto estrutural dosado em central, auto-densável, fck 20 Mpa slump 22</v>
          </cell>
        </row>
        <row r="44">
          <cell r="A44" t="str">
            <v>Concreto estrutural dosado em central, auto-densável, fck 20 Mpa slump 12</v>
          </cell>
        </row>
        <row r="45">
          <cell r="A45" t="str">
            <v>Concreto estrutural dosado em central, auto-densável, fck 25 Mpa</v>
          </cell>
        </row>
        <row r="46">
          <cell r="A46" t="str">
            <v>Concreto estrutural dosado em central, auto-densável, fck 30 Mpa</v>
          </cell>
        </row>
        <row r="48">
          <cell r="A48" t="str">
            <v>Armadura de aço para estruturas em geral, CA-50, Ø 6,3 a 10 mm, corte e dobra na obra</v>
          </cell>
        </row>
        <row r="49">
          <cell r="A49" t="str">
            <v>Armadura de aço para estruturas em geral, CA-50, Ø 12,5 a 25 mm, corte e dobra na obra</v>
          </cell>
        </row>
        <row r="50">
          <cell r="A50" t="str">
            <v>Armadura de aço para estruturas em geral, CA-50, até Ø 10 mm, corte e dobra na obra</v>
          </cell>
        </row>
        <row r="52">
          <cell r="A52" t="str">
            <v>Escavação mecânica de estaca Ø 30 hélice contínua</v>
          </cell>
        </row>
        <row r="53">
          <cell r="A53" t="str">
            <v>Escavação mecânica de estaca Ø 40 hélice contínua</v>
          </cell>
        </row>
        <row r="54">
          <cell r="A54" t="str">
            <v>Escavação mecânica de estaca a trado Ø 40</v>
          </cell>
        </row>
        <row r="56">
          <cell r="A56" t="str">
            <v>Fôrma de chapa compensada para estruturas em geral, resinada, e=12 mm, 5 reaproveitamentos</v>
          </cell>
        </row>
        <row r="57">
          <cell r="A57" t="str">
            <v>Fôrma de chapa compensada para VIGAS em geral, resinada, e=12 mm, 3 reaproveitamentos</v>
          </cell>
        </row>
        <row r="58">
          <cell r="A58" t="str">
            <v>Fôrma de chapa compensada para estruturas em geral, resinada, e=12 mm, 3 reaproveitamentos</v>
          </cell>
        </row>
        <row r="59">
          <cell r="A59" t="str">
            <v>Fôrma de chapa compensada para estruturas em geral, resinada, e=12 mm, 1 reaproveitamentos</v>
          </cell>
        </row>
        <row r="60">
          <cell r="A60" t="str">
            <v>Fôrma de chapa compensada para pré-moldados em geral, fabricação, e=12 mm</v>
          </cell>
        </row>
        <row r="61">
          <cell r="A61" t="str">
            <v>Fôrma circular  de chapa compensada para estruturas em geral, resinada, e=10 mm, 1 reaproveitamento</v>
          </cell>
        </row>
        <row r="63">
          <cell r="A63" t="str">
            <v>Fôrma de madeira para estruturas em geral com tábua de 3a, 3 reaproveitamentos.</v>
          </cell>
        </row>
        <row r="64">
          <cell r="A64" t="str">
            <v>Fôrma de madeira para estruturas em geral com tábua de 3a, 2 reaproveitamentos.</v>
          </cell>
        </row>
        <row r="65">
          <cell r="A65" t="str">
            <v>Fôrma de madeira para estruturas em geral com tábua de 3a, 1 reaproveitamentos.</v>
          </cell>
        </row>
        <row r="70">
          <cell r="A70" t="str">
            <v>Lavatório de louça, com coluna e acessórios</v>
          </cell>
        </row>
        <row r="71">
          <cell r="A71" t="str">
            <v>Lavatório de louça, sem coluna e acessórios</v>
          </cell>
        </row>
        <row r="73">
          <cell r="A73" t="str">
            <v>CUBA de aço inoxidável retangular dupla.</v>
          </cell>
        </row>
        <row r="74">
          <cell r="A74" t="str">
            <v>PIA de cozinha de aço inoxidável , cuba dupla, 2,00 x 0,54 m</v>
          </cell>
        </row>
        <row r="75">
          <cell r="A75" t="str">
            <v>PIA de cozinha de aço inoxidável , cuba simples, 1,50 x 0,54 m</v>
          </cell>
        </row>
        <row r="77">
          <cell r="A77" t="str">
            <v>REGISTRO de gaveta com canopla Ø 20 mm (3/4")</v>
          </cell>
        </row>
        <row r="78">
          <cell r="A78" t="str">
            <v>REGISTRO de gaveta com canopla Ø 40 mm (1 1/2")</v>
          </cell>
        </row>
        <row r="80">
          <cell r="A80" t="str">
            <v>VÁLVULA de descarga metálica com registro acoplado e canopla Ø 32 mm (1 1/4") ou 40 mm (1 1/2")</v>
          </cell>
        </row>
        <row r="81">
          <cell r="A81" t="str">
            <v>VÁLVULA de descarga metálica com registro acoplado e canopla Ø 32 mm -tipo anti-vandalismo  (1 1/4") ou 40 mm (1 1/2")</v>
          </cell>
        </row>
        <row r="82">
          <cell r="A82" t="str">
            <v>VÁLVULA de descarga metálica sem registro e com canopla Ø 32 mm (1 1/4") ou 40 mm (1 1/2")</v>
          </cell>
        </row>
        <row r="84">
          <cell r="A84" t="str">
            <v>TORNEIRA de pressão metálica para pia</v>
          </cell>
        </row>
        <row r="85">
          <cell r="A85" t="str">
            <v>TORNEIRA de pressão metálica para pia de mesa - com dois registros</v>
          </cell>
        </row>
        <row r="86">
          <cell r="A86" t="str">
            <v>TORNEIRA de pressão metálica para lavatório - acionamento de toque, anti-vandalismo</v>
          </cell>
        </row>
        <row r="87">
          <cell r="A87" t="str">
            <v>TORNEIRA de pressão metálica para uso geral</v>
          </cell>
        </row>
        <row r="89">
          <cell r="A89" t="str">
            <v>BACIA de louça com caixa acoplada, com tampa e acessórios</v>
          </cell>
        </row>
        <row r="90">
          <cell r="A90" t="str">
            <v>BACIA de louça sifonada, com tampa e acessórios</v>
          </cell>
        </row>
        <row r="92">
          <cell r="A92" t="str">
            <v>EMASSAMENTO de parede externa com massa acrílica com duas demãos, para pintura látex</v>
          </cell>
        </row>
        <row r="93">
          <cell r="A93" t="str">
            <v>EMASSAMENTO de parede interna com massa corrida à base de PVA com duas demãos, para pintura látex</v>
          </cell>
        </row>
        <row r="94">
          <cell r="A94" t="str">
            <v>EMASSAMENTO de parede interna com massa corrida base acrílica com duas demãos, para pintura acrílica</v>
          </cell>
        </row>
        <row r="96">
          <cell r="A96" t="str">
            <v>PINTURA COM TINTA LÁTEX PVA em parede interna com duas demãos, sem massa corrida</v>
          </cell>
        </row>
        <row r="97">
          <cell r="A97" t="str">
            <v>PINTURA COM TINTA LÁTEX PVA em parede interna com três demãos, sem massa corrida</v>
          </cell>
        </row>
        <row r="98">
          <cell r="A98" t="str">
            <v>PINTURA COM TINTA LÁTEX ACRÍLICO em parede externa com duas demãos, sem massa corrida</v>
          </cell>
        </row>
        <row r="99">
          <cell r="A99" t="str">
            <v>PINTURA COM TINTA LÁTEX ACRÍLICO em parede externa com três demãos, sem massa corrida</v>
          </cell>
        </row>
        <row r="100">
          <cell r="A100" t="str">
            <v>PINTURA COM TINTA SUPER LAVÁVEL em parede externa com três demãos, sem massa corrida</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RESUMO"/>
      <sheetName val="MEMORIAL DE CÁLCULO"/>
      <sheetName val="2-ORÇAMENTO"/>
      <sheetName val="3-CRONOGRAMA"/>
      <sheetName val="COMP. PROPRIA"/>
      <sheetName val="4-BDI"/>
      <sheetName val="SERVIÇOS"/>
      <sheetName val="INSUMOS"/>
    </sheetNames>
    <sheetDataSet>
      <sheetData sheetId="0"/>
      <sheetData sheetId="1"/>
      <sheetData sheetId="2"/>
      <sheetData sheetId="3"/>
      <sheetData sheetId="4">
        <row r="52">
          <cell r="I52">
            <v>374.39</v>
          </cell>
        </row>
      </sheetData>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1"/>
  <sheetViews>
    <sheetView view="pageBreakPreview" zoomScale="70" zoomScaleNormal="70" zoomScaleSheetLayoutView="70" workbookViewId="0">
      <selection activeCell="D17" sqref="D17:D18"/>
    </sheetView>
  </sheetViews>
  <sheetFormatPr defaultRowHeight="12.75" x14ac:dyDescent="0.2"/>
  <cols>
    <col min="2" max="2" width="10.85546875" customWidth="1"/>
    <col min="3" max="3" width="62.140625" customWidth="1"/>
    <col min="4" max="4" width="22" style="4" customWidth="1"/>
    <col min="5" max="5" width="17.5703125" customWidth="1"/>
    <col min="6" max="6" width="18.5703125" customWidth="1"/>
    <col min="7" max="7" width="10.140625" bestFit="1" customWidth="1"/>
  </cols>
  <sheetData>
    <row r="1" spans="2:6" ht="47.25" customHeight="1" thickBot="1" x14ac:dyDescent="0.25"/>
    <row r="2" spans="2:6" ht="97.5" customHeight="1" thickBot="1" x14ac:dyDescent="0.25">
      <c r="B2" s="287"/>
      <c r="C2" s="288"/>
      <c r="D2" s="288"/>
      <c r="E2" s="289"/>
    </row>
    <row r="3" spans="2:6" ht="15" x14ac:dyDescent="0.2">
      <c r="B3" s="290" t="str">
        <f>'2-ORÇAMENTO'!B3:G3</f>
        <v>OBRA: CONSTRUÇÃO PRAÇA N. SRA. DA GUIA</v>
      </c>
      <c r="C3" s="291"/>
      <c r="D3" s="291"/>
      <c r="E3" s="292"/>
    </row>
    <row r="4" spans="2:6" ht="15" x14ac:dyDescent="0.2">
      <c r="B4" s="293" t="str">
        <f>'2-ORÇAMENTO'!B4:G4</f>
        <v>LOCAL: ROTATÓRIA DO AEROPORTO</v>
      </c>
      <c r="C4" s="294"/>
      <c r="D4" s="294"/>
      <c r="E4" s="295"/>
    </row>
    <row r="5" spans="2:6" ht="15" x14ac:dyDescent="0.2">
      <c r="B5" s="293" t="str">
        <f>'2-ORÇAMENTO'!B5:G5</f>
        <v>ENDEREÇO: AV FILINTO MULLER, AV. JOÃO PONCE DE ARRUDA, AV ARTHUR BERNARDES</v>
      </c>
      <c r="C5" s="294"/>
      <c r="D5" s="294"/>
      <c r="E5" s="295"/>
    </row>
    <row r="6" spans="2:6" ht="15" customHeight="1" x14ac:dyDescent="0.2">
      <c r="B6" s="293" t="str">
        <f>'2-ORÇAMENTO'!B6:G6</f>
        <v>MUNICÍPIO: VÁRZEA GRANDE - MT</v>
      </c>
      <c r="C6" s="294"/>
      <c r="D6" s="294"/>
      <c r="E6" s="295"/>
    </row>
    <row r="7" spans="2:6" ht="15.75" thickBot="1" x14ac:dyDescent="0.25">
      <c r="B7" s="296" t="str">
        <f>'2-ORÇAMENTO'!B7:G7</f>
        <v>DATA BASE: SINAPI MAIO - COM DESONERAÇÃO / 2023 - BDI - 28,24%</v>
      </c>
      <c r="C7" s="297"/>
      <c r="D7" s="297"/>
      <c r="E7" s="298"/>
    </row>
    <row r="8" spans="2:6" ht="16.5" customHeight="1" thickBot="1" x14ac:dyDescent="0.25">
      <c r="B8" s="271" t="s">
        <v>107</v>
      </c>
      <c r="C8" s="272"/>
      <c r="D8" s="272"/>
      <c r="E8" s="272"/>
    </row>
    <row r="9" spans="2:6" ht="17.25" customHeight="1" thickBot="1" x14ac:dyDescent="0.25">
      <c r="B9" s="273" t="s">
        <v>1</v>
      </c>
      <c r="C9" s="275" t="s">
        <v>10</v>
      </c>
      <c r="D9" s="277" t="s">
        <v>8</v>
      </c>
      <c r="E9" s="278"/>
    </row>
    <row r="10" spans="2:6" ht="16.5" thickBot="1" x14ac:dyDescent="0.25">
      <c r="B10" s="274"/>
      <c r="C10" s="276"/>
      <c r="D10" s="5" t="s">
        <v>12</v>
      </c>
      <c r="E10" s="6" t="s">
        <v>13</v>
      </c>
    </row>
    <row r="11" spans="2:6" ht="12.75" customHeight="1" x14ac:dyDescent="0.2">
      <c r="B11" s="279" t="str">
        <f>'2-ORÇAMENTO'!B10</f>
        <v>1.0</v>
      </c>
      <c r="C11" s="281" t="str">
        <f>'2-ORÇAMENTO'!E10</f>
        <v>ADMINISTRAÇÃO DE OBRA</v>
      </c>
      <c r="D11" s="283">
        <f>'2-ORÇAMENTO'!K13</f>
        <v>9971.93</v>
      </c>
      <c r="E11" s="285">
        <f>D11/$D$27</f>
        <v>2.3160298306364593E-2</v>
      </c>
    </row>
    <row r="12" spans="2:6" ht="12.75" customHeight="1" x14ac:dyDescent="0.2">
      <c r="B12" s="280"/>
      <c r="C12" s="282"/>
      <c r="D12" s="284"/>
      <c r="E12" s="286"/>
      <c r="F12" s="2"/>
    </row>
    <row r="13" spans="2:6" ht="18" customHeight="1" x14ac:dyDescent="0.2">
      <c r="B13" s="279" t="str">
        <f>'2-ORÇAMENTO'!B15</f>
        <v>2.0</v>
      </c>
      <c r="C13" s="299" t="str">
        <f>'2-ORÇAMENTO'!E15</f>
        <v>SERVIÇOS PRELIMINARES</v>
      </c>
      <c r="D13" s="300">
        <f>'2-ORÇAMENTO'!K21</f>
        <v>21124.949999999997</v>
      </c>
      <c r="E13" s="301">
        <f>D13/$D$27</f>
        <v>4.9063736278437235E-2</v>
      </c>
      <c r="F13" s="2"/>
    </row>
    <row r="14" spans="2:6" ht="18" customHeight="1" x14ac:dyDescent="0.2">
      <c r="B14" s="280"/>
      <c r="C14" s="282"/>
      <c r="D14" s="284"/>
      <c r="E14" s="286"/>
      <c r="F14" s="2"/>
    </row>
    <row r="15" spans="2:6" ht="12.75" customHeight="1" x14ac:dyDescent="0.2">
      <c r="B15" s="279" t="str">
        <f>'2-ORÇAMENTO'!B23</f>
        <v>3.0</v>
      </c>
      <c r="C15" s="299" t="str">
        <f>'2-ORÇAMENTO'!E23</f>
        <v>PISOS E CALÇADAS</v>
      </c>
      <c r="D15" s="300">
        <f>'2-ORÇAMENTO'!K32</f>
        <v>217550.27000000002</v>
      </c>
      <c r="E15" s="301">
        <f>D15/$D$27</f>
        <v>0.50527121127305952</v>
      </c>
      <c r="F15" s="2"/>
    </row>
    <row r="16" spans="2:6" x14ac:dyDescent="0.2">
      <c r="B16" s="280"/>
      <c r="C16" s="282"/>
      <c r="D16" s="284"/>
      <c r="E16" s="286"/>
      <c r="F16" s="2"/>
    </row>
    <row r="17" spans="2:6" x14ac:dyDescent="0.2">
      <c r="B17" s="279" t="str">
        <f>'2-ORÇAMENTO'!B34</f>
        <v>4.0</v>
      </c>
      <c r="C17" s="299" t="str">
        <f>'2-ORÇAMENTO'!E34</f>
        <v>ALVENARIAS</v>
      </c>
      <c r="D17" s="300">
        <f>'2-ORÇAMENTO'!K40</f>
        <v>22192.350000000002</v>
      </c>
      <c r="E17" s="301">
        <f>D17/$D$27</f>
        <v>5.1542825322605582E-2</v>
      </c>
      <c r="F17" s="2"/>
    </row>
    <row r="18" spans="2:6" ht="22.9" customHeight="1" x14ac:dyDescent="0.2">
      <c r="B18" s="280"/>
      <c r="C18" s="282"/>
      <c r="D18" s="284"/>
      <c r="E18" s="286"/>
      <c r="F18" s="2"/>
    </row>
    <row r="19" spans="2:6" ht="12.75" customHeight="1" x14ac:dyDescent="0.2">
      <c r="B19" s="279" t="str">
        <f>'2-ORÇAMENTO'!B42</f>
        <v>5.0</v>
      </c>
      <c r="C19" s="299" t="str">
        <f>'2-ORÇAMENTO'!E42</f>
        <v xml:space="preserve">INSTALAÇÕES ELÉTRICAS </v>
      </c>
      <c r="D19" s="300">
        <f>'2-ORÇAMENTO'!K48</f>
        <v>26639.68</v>
      </c>
      <c r="E19" s="301">
        <f>D19/$D$27</f>
        <v>6.1871968173271841E-2</v>
      </c>
      <c r="F19" s="1"/>
    </row>
    <row r="20" spans="2:6" ht="12.75" customHeight="1" x14ac:dyDescent="0.2">
      <c r="B20" s="280"/>
      <c r="C20" s="282"/>
      <c r="D20" s="284"/>
      <c r="E20" s="286"/>
      <c r="F20" s="2"/>
    </row>
    <row r="21" spans="2:6" ht="12.75" customHeight="1" x14ac:dyDescent="0.2">
      <c r="B21" s="279" t="str">
        <f>'2-ORÇAMENTO'!B50</f>
        <v>6.0</v>
      </c>
      <c r="C21" s="299" t="str">
        <f>'2-ORÇAMENTO'!E50</f>
        <v>INSTALAÇÕES HIDRAULICAS</v>
      </c>
      <c r="D21" s="300">
        <f>'2-ORÇAMENTO'!K55</f>
        <v>2992.66</v>
      </c>
      <c r="E21" s="301">
        <f>D21/$D$27</f>
        <v>6.9506001676230235E-3</v>
      </c>
      <c r="F21" s="2"/>
    </row>
    <row r="22" spans="2:6" ht="12.75" customHeight="1" x14ac:dyDescent="0.2">
      <c r="B22" s="280"/>
      <c r="C22" s="282"/>
      <c r="D22" s="284"/>
      <c r="E22" s="286"/>
      <c r="F22" s="2"/>
    </row>
    <row r="23" spans="2:6" ht="12.75" customHeight="1" x14ac:dyDescent="0.2">
      <c r="B23" s="279" t="str">
        <f>'2-ORÇAMENTO'!B57</f>
        <v>7.0</v>
      </c>
      <c r="C23" s="299" t="str">
        <f>'2-ORÇAMENTO'!$E$57</f>
        <v>PAISAGISMO</v>
      </c>
      <c r="D23" s="300">
        <f>'2-ORÇAMENTO'!$K$63</f>
        <v>51944.1</v>
      </c>
      <c r="E23" s="301">
        <f>D23/$D$27</f>
        <v>0.12064272926661468</v>
      </c>
      <c r="F23" s="2"/>
    </row>
    <row r="24" spans="2:6" ht="24.6" customHeight="1" x14ac:dyDescent="0.2">
      <c r="B24" s="280"/>
      <c r="C24" s="282"/>
      <c r="D24" s="284"/>
      <c r="E24" s="286"/>
      <c r="F24" s="2"/>
    </row>
    <row r="25" spans="2:6" ht="12.75" customHeight="1" x14ac:dyDescent="0.2">
      <c r="B25" s="279" t="str">
        <f>'2-ORÇAMENTO'!$B$65</f>
        <v>8.0</v>
      </c>
      <c r="C25" s="299" t="str">
        <f>'2-ORÇAMENTO'!$E$65</f>
        <v>DIVERSOS</v>
      </c>
      <c r="D25" s="304">
        <f>'2-ORÇAMENTO'!$K$70</f>
        <v>78145.440000000002</v>
      </c>
      <c r="E25" s="301">
        <f>D25/$D$27</f>
        <v>0.18149663121202372</v>
      </c>
      <c r="F25" s="2"/>
    </row>
    <row r="26" spans="2:6" ht="12.75" customHeight="1" thickBot="1" x14ac:dyDescent="0.25">
      <c r="B26" s="280"/>
      <c r="C26" s="282"/>
      <c r="D26" s="305"/>
      <c r="E26" s="286"/>
      <c r="F26" s="2"/>
    </row>
    <row r="27" spans="2:6" ht="18.75" customHeight="1" thickBot="1" x14ac:dyDescent="0.3">
      <c r="B27" s="302" t="s">
        <v>108</v>
      </c>
      <c r="C27" s="303"/>
      <c r="D27" s="89">
        <f>SUM(D11:D26)</f>
        <v>430561.37999999995</v>
      </c>
      <c r="E27" s="98">
        <f>SUM(E11:E26)</f>
        <v>1.0000000000000002</v>
      </c>
    </row>
    <row r="28" spans="2:6" ht="18" customHeight="1" x14ac:dyDescent="0.2">
      <c r="B28" s="17"/>
      <c r="E28" s="84"/>
    </row>
    <row r="29" spans="2:6" ht="14.25" customHeight="1" x14ac:dyDescent="0.25">
      <c r="B29" s="17"/>
      <c r="D29" s="18"/>
      <c r="E29" s="19"/>
    </row>
    <row r="30" spans="2:6" ht="15" x14ac:dyDescent="0.25">
      <c r="B30" s="26"/>
      <c r="C30" s="24" t="s">
        <v>167</v>
      </c>
      <c r="D30" s="20"/>
      <c r="E30" s="99"/>
    </row>
    <row r="31" spans="2:6" ht="15.75" thickBot="1" x14ac:dyDescent="0.3">
      <c r="B31" s="90"/>
      <c r="C31" s="25" t="s">
        <v>168</v>
      </c>
      <c r="D31" s="21"/>
      <c r="E31" s="100"/>
    </row>
  </sheetData>
  <mergeCells count="43">
    <mergeCell ref="E25:E26"/>
    <mergeCell ref="B27:C27"/>
    <mergeCell ref="B25:B26"/>
    <mergeCell ref="C25:C26"/>
    <mergeCell ref="D25:D26"/>
    <mergeCell ref="E17:E18"/>
    <mergeCell ref="B23:B24"/>
    <mergeCell ref="C23:C24"/>
    <mergeCell ref="D23:D24"/>
    <mergeCell ref="E23:E24"/>
    <mergeCell ref="B21:B22"/>
    <mergeCell ref="C21:C22"/>
    <mergeCell ref="D21:D22"/>
    <mergeCell ref="E21:E22"/>
    <mergeCell ref="B7:E7"/>
    <mergeCell ref="B19:B20"/>
    <mergeCell ref="C19:C20"/>
    <mergeCell ref="D19:D20"/>
    <mergeCell ref="E19:E20"/>
    <mergeCell ref="B13:B14"/>
    <mergeCell ref="C13:C14"/>
    <mergeCell ref="D13:D14"/>
    <mergeCell ref="E13:E14"/>
    <mergeCell ref="B15:B16"/>
    <mergeCell ref="C15:C16"/>
    <mergeCell ref="D15:D16"/>
    <mergeCell ref="E15:E16"/>
    <mergeCell ref="B17:B18"/>
    <mergeCell ref="C17:C18"/>
    <mergeCell ref="D17:D18"/>
    <mergeCell ref="B2:E2"/>
    <mergeCell ref="B3:E3"/>
    <mergeCell ref="B4:E4"/>
    <mergeCell ref="B5:E5"/>
    <mergeCell ref="B6:E6"/>
    <mergeCell ref="B8:E8"/>
    <mergeCell ref="B9:B10"/>
    <mergeCell ref="C9:C10"/>
    <mergeCell ref="D9:E9"/>
    <mergeCell ref="B11:B12"/>
    <mergeCell ref="C11:C12"/>
    <mergeCell ref="D11:D12"/>
    <mergeCell ref="E11:E12"/>
  </mergeCells>
  <printOptions horizontalCentered="1"/>
  <pageMargins left="0.19685039370078741" right="0.19685039370078741" top="0.78740157480314965" bottom="0.78740157480314965" header="0" footer="0"/>
  <pageSetup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
  <sheetViews>
    <sheetView workbookViewId="0">
      <selection activeCell="A12" sqref="A12"/>
    </sheetView>
  </sheetViews>
  <sheetFormatPr defaultRowHeight="12.75" x14ac:dyDescent="0.2"/>
  <cols>
    <col min="2" max="2" width="48.7109375" customWidth="1"/>
    <col min="3" max="3" width="19" bestFit="1" customWidth="1"/>
    <col min="4" max="4" width="13.28515625" bestFit="1" customWidth="1"/>
    <col min="5" max="5" width="15.42578125" bestFit="1" customWidth="1"/>
    <col min="6" max="6" width="12.7109375" bestFit="1" customWidth="1"/>
    <col min="8" max="9" width="8.85546875"/>
    <col min="10" max="10" width="9.5703125" bestFit="1" customWidth="1"/>
    <col min="12" max="12" width="14" customWidth="1"/>
  </cols>
  <sheetData>
    <row r="1" spans="1:12" ht="18" x14ac:dyDescent="0.25">
      <c r="A1" s="306" t="s">
        <v>132</v>
      </c>
      <c r="B1" s="306"/>
      <c r="C1" s="306"/>
      <c r="D1" s="306"/>
      <c r="E1" s="306"/>
      <c r="F1" s="154"/>
    </row>
    <row r="2" spans="1:12" x14ac:dyDescent="0.2">
      <c r="A2" s="109"/>
      <c r="B2" s="109"/>
      <c r="C2" s="109"/>
    </row>
    <row r="3" spans="1:12" x14ac:dyDescent="0.2">
      <c r="A3" s="109"/>
      <c r="B3" s="109" t="s">
        <v>138</v>
      </c>
      <c r="C3" s="111">
        <v>3019.07</v>
      </c>
    </row>
    <row r="4" spans="1:12" x14ac:dyDescent="0.2">
      <c r="A4" s="20"/>
      <c r="B4" s="16" t="s">
        <v>135</v>
      </c>
      <c r="C4" s="110">
        <v>4</v>
      </c>
      <c r="D4" s="16" t="s">
        <v>136</v>
      </c>
    </row>
    <row r="5" spans="1:12" ht="13.5" thickBot="1" x14ac:dyDescent="0.25">
      <c r="A5" s="16" t="s">
        <v>1</v>
      </c>
      <c r="B5" s="20"/>
      <c r="C5" s="20"/>
      <c r="D5" s="20"/>
      <c r="E5" s="20"/>
      <c r="F5" s="20"/>
    </row>
    <row r="6" spans="1:12" ht="25.5" x14ac:dyDescent="0.2">
      <c r="A6" s="147" t="s">
        <v>6</v>
      </c>
      <c r="B6" s="151" t="s">
        <v>32</v>
      </c>
      <c r="C6" s="148">
        <v>2</v>
      </c>
      <c r="D6" s="148">
        <v>20</v>
      </c>
      <c r="E6" s="153">
        <f>C6*D6*C4</f>
        <v>160</v>
      </c>
      <c r="F6" s="167"/>
    </row>
    <row r="7" spans="1:12" ht="13.5" thickBot="1" x14ac:dyDescent="0.25">
      <c r="A7" s="149"/>
      <c r="B7" s="97"/>
      <c r="C7" s="97" t="s">
        <v>133</v>
      </c>
      <c r="D7" s="97" t="s">
        <v>137</v>
      </c>
      <c r="E7" s="150" t="s">
        <v>8</v>
      </c>
      <c r="F7" s="16"/>
    </row>
    <row r="8" spans="1:12" ht="25.5" x14ac:dyDescent="0.2">
      <c r="A8" s="147" t="s">
        <v>24</v>
      </c>
      <c r="B8" s="151" t="s">
        <v>33</v>
      </c>
      <c r="C8" s="148">
        <v>1</v>
      </c>
      <c r="D8" s="148">
        <v>10</v>
      </c>
      <c r="E8" s="153">
        <f>C8*D8*C4</f>
        <v>40</v>
      </c>
      <c r="F8" s="167"/>
    </row>
    <row r="9" spans="1:12" ht="13.5" thickBot="1" x14ac:dyDescent="0.25">
      <c r="A9" s="149"/>
      <c r="B9" s="97"/>
      <c r="C9" s="97" t="s">
        <v>133</v>
      </c>
      <c r="D9" s="97" t="s">
        <v>137</v>
      </c>
      <c r="E9" s="150" t="s">
        <v>8</v>
      </c>
      <c r="F9" s="16"/>
    </row>
    <row r="10" spans="1:12" x14ac:dyDescent="0.2">
      <c r="A10" s="162" t="s">
        <v>22</v>
      </c>
      <c r="B10" s="198" t="s">
        <v>130</v>
      </c>
      <c r="C10" s="163">
        <v>1000</v>
      </c>
      <c r="D10" s="164">
        <v>0.05</v>
      </c>
      <c r="E10" s="153">
        <f>C10*D10</f>
        <v>50</v>
      </c>
      <c r="F10" s="16"/>
      <c r="G10" s="16"/>
      <c r="H10" s="16"/>
      <c r="I10" s="16"/>
      <c r="J10" s="16"/>
      <c r="K10" s="168"/>
      <c r="L10" s="16"/>
    </row>
    <row r="11" spans="1:12" ht="13.5" thickBot="1" x14ac:dyDescent="0.25">
      <c r="A11" s="165"/>
      <c r="B11" s="197"/>
      <c r="C11" s="166" t="s">
        <v>141</v>
      </c>
      <c r="D11" s="166" t="s">
        <v>253</v>
      </c>
      <c r="E11" s="261" t="s">
        <v>8</v>
      </c>
      <c r="F11" s="175"/>
      <c r="G11" s="175"/>
      <c r="H11" s="175"/>
      <c r="I11" s="175"/>
      <c r="J11" s="175"/>
      <c r="K11" s="16"/>
    </row>
    <row r="12" spans="1:12" ht="15" x14ac:dyDescent="0.2">
      <c r="B12" s="24" t="s">
        <v>167</v>
      </c>
    </row>
    <row r="13" spans="1:12" ht="15.75" thickBot="1" x14ac:dyDescent="0.25">
      <c r="B13" s="25" t="s">
        <v>168</v>
      </c>
    </row>
  </sheetData>
  <mergeCells count="1">
    <mergeCell ref="A1:E1"/>
  </mergeCells>
  <pageMargins left="0.511811024" right="0.511811024" top="0.78740157499999996" bottom="0.78740157499999996" header="0.31496062000000002" footer="0.31496062000000002"/>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M77"/>
  <sheetViews>
    <sheetView tabSelected="1" view="pageBreakPreview" topLeftCell="B7" zoomScaleNormal="100" zoomScaleSheetLayoutView="100" workbookViewId="0">
      <selection activeCell="E62" sqref="E62"/>
    </sheetView>
  </sheetViews>
  <sheetFormatPr defaultColWidth="9.140625" defaultRowHeight="14.25" x14ac:dyDescent="0.2"/>
  <cols>
    <col min="1" max="1" width="12.85546875" style="61" customWidth="1"/>
    <col min="2" max="2" width="10.140625" style="59" bestFit="1" customWidth="1"/>
    <col min="3" max="3" width="15.28515625" style="60" customWidth="1"/>
    <col min="4" max="4" width="12.5703125" style="61" bestFit="1" customWidth="1"/>
    <col min="5" max="5" width="74.140625" style="62" customWidth="1"/>
    <col min="6" max="6" width="8" style="63" customWidth="1"/>
    <col min="7" max="7" width="11.28515625" style="64" bestFit="1" customWidth="1"/>
    <col min="8" max="8" width="16.28515625" style="65" customWidth="1"/>
    <col min="9" max="9" width="15" style="65" bestFit="1" customWidth="1"/>
    <col min="10" max="10" width="21" style="66" customWidth="1"/>
    <col min="11" max="11" width="21" style="66" bestFit="1" customWidth="1"/>
    <col min="12" max="12" width="9.140625" style="61"/>
    <col min="13" max="13" width="24.28515625" style="61" customWidth="1"/>
    <col min="14" max="60" width="9.140625" style="61"/>
    <col min="61" max="61" width="9.28515625" style="61" customWidth="1"/>
    <col min="62" max="62" width="9.140625" style="61"/>
    <col min="63" max="63" width="9.42578125" style="61" customWidth="1"/>
    <col min="64" max="16384" width="9.140625" style="61"/>
  </cols>
  <sheetData>
    <row r="1" spans="1:13" ht="37.5" customHeight="1" thickBot="1" x14ac:dyDescent="0.25"/>
    <row r="2" spans="1:13" ht="120" customHeight="1" thickBot="1" x14ac:dyDescent="0.25">
      <c r="B2" s="310"/>
      <c r="C2" s="311"/>
      <c r="D2" s="311"/>
      <c r="E2" s="311"/>
      <c r="F2" s="311"/>
      <c r="G2" s="311"/>
      <c r="H2" s="311"/>
      <c r="I2" s="311"/>
      <c r="J2" s="311"/>
      <c r="K2" s="312"/>
    </row>
    <row r="3" spans="1:13" ht="15" x14ac:dyDescent="0.2">
      <c r="B3" s="290" t="s">
        <v>198</v>
      </c>
      <c r="C3" s="291"/>
      <c r="D3" s="291"/>
      <c r="E3" s="291"/>
      <c r="F3" s="291"/>
      <c r="G3" s="291"/>
      <c r="H3" s="291"/>
      <c r="I3" s="291"/>
      <c r="J3" s="291"/>
      <c r="K3" s="292"/>
    </row>
    <row r="4" spans="1:13" ht="15" x14ac:dyDescent="0.2">
      <c r="B4" s="316" t="s">
        <v>187</v>
      </c>
      <c r="C4" s="317"/>
      <c r="D4" s="317"/>
      <c r="E4" s="317"/>
      <c r="F4" s="317"/>
      <c r="G4" s="317"/>
      <c r="H4" s="317"/>
      <c r="I4" s="317"/>
      <c r="J4" s="317"/>
      <c r="K4" s="318"/>
    </row>
    <row r="5" spans="1:13" ht="15" x14ac:dyDescent="0.2">
      <c r="B5" s="316" t="s">
        <v>188</v>
      </c>
      <c r="C5" s="317"/>
      <c r="D5" s="317"/>
      <c r="E5" s="317"/>
      <c r="F5" s="317"/>
      <c r="G5" s="317"/>
      <c r="H5" s="317"/>
      <c r="I5" s="317"/>
      <c r="J5" s="317"/>
      <c r="K5" s="318"/>
    </row>
    <row r="6" spans="1:13" ht="15" x14ac:dyDescent="0.2">
      <c r="B6" s="316" t="s">
        <v>103</v>
      </c>
      <c r="C6" s="317"/>
      <c r="D6" s="317"/>
      <c r="E6" s="317"/>
      <c r="F6" s="317"/>
      <c r="G6" s="317"/>
      <c r="H6" s="317"/>
      <c r="I6" s="317"/>
      <c r="J6" s="317"/>
      <c r="K6" s="318"/>
    </row>
    <row r="7" spans="1:13" ht="15.75" thickBot="1" x14ac:dyDescent="0.25">
      <c r="B7" s="296" t="s">
        <v>202</v>
      </c>
      <c r="C7" s="297"/>
      <c r="D7" s="297"/>
      <c r="E7" s="297"/>
      <c r="F7" s="297"/>
      <c r="G7" s="297"/>
      <c r="H7" s="297"/>
      <c r="I7" s="297"/>
      <c r="J7" s="297"/>
      <c r="K7" s="298"/>
    </row>
    <row r="8" spans="1:13" ht="21.75" customHeight="1" thickBot="1" x14ac:dyDescent="0.25">
      <c r="B8" s="313" t="s">
        <v>104</v>
      </c>
      <c r="C8" s="314"/>
      <c r="D8" s="314"/>
      <c r="E8" s="314"/>
      <c r="F8" s="314"/>
      <c r="G8" s="314"/>
      <c r="H8" s="314"/>
      <c r="I8" s="314"/>
      <c r="J8" s="314"/>
      <c r="K8" s="315"/>
    </row>
    <row r="9" spans="1:13" s="68" customFormat="1" ht="30" x14ac:dyDescent="0.2">
      <c r="B9" s="91" t="s">
        <v>1</v>
      </c>
      <c r="C9" s="92" t="s">
        <v>2</v>
      </c>
      <c r="D9" s="92" t="s">
        <v>0</v>
      </c>
      <c r="E9" s="93" t="s">
        <v>3</v>
      </c>
      <c r="F9" s="94" t="s">
        <v>4</v>
      </c>
      <c r="G9" s="95" t="s">
        <v>5</v>
      </c>
      <c r="H9" s="93" t="s">
        <v>37</v>
      </c>
      <c r="I9" s="93" t="s">
        <v>83</v>
      </c>
      <c r="J9" s="93" t="s">
        <v>38</v>
      </c>
      <c r="K9" s="96" t="s">
        <v>84</v>
      </c>
    </row>
    <row r="10" spans="1:13" ht="15" x14ac:dyDescent="0.2">
      <c r="B10" s="8" t="s">
        <v>46</v>
      </c>
      <c r="C10" s="9"/>
      <c r="D10" s="10"/>
      <c r="E10" s="11" t="s">
        <v>131</v>
      </c>
      <c r="F10" s="12"/>
      <c r="G10" s="13"/>
      <c r="H10" s="14"/>
      <c r="I10" s="14"/>
      <c r="J10" s="42"/>
      <c r="K10" s="67"/>
    </row>
    <row r="11" spans="1:13" ht="15" x14ac:dyDescent="0.2">
      <c r="A11" s="63"/>
      <c r="B11" s="195" t="s">
        <v>6</v>
      </c>
      <c r="C11" s="183">
        <v>90776</v>
      </c>
      <c r="D11" s="183" t="s">
        <v>7</v>
      </c>
      <c r="E11" s="181" t="s">
        <v>32</v>
      </c>
      <c r="F11" s="182" t="s">
        <v>20</v>
      </c>
      <c r="G11" s="196">
        <v>160</v>
      </c>
      <c r="H11" s="243">
        <v>24.76</v>
      </c>
      <c r="I11" s="192">
        <f>H11*'4-BDI'!$E$29</f>
        <v>31.752224000000002</v>
      </c>
      <c r="J11" s="193">
        <f>TRUNC(G11*H11,2)</f>
        <v>3961.6</v>
      </c>
      <c r="K11" s="194">
        <f>TRUNC(G11*I11,2)</f>
        <v>5080.3500000000004</v>
      </c>
    </row>
    <row r="12" spans="1:13" ht="15" x14ac:dyDescent="0.2">
      <c r="A12" s="63" t="s">
        <v>180</v>
      </c>
      <c r="B12" s="195" t="s">
        <v>24</v>
      </c>
      <c r="C12" s="183">
        <v>90777</v>
      </c>
      <c r="D12" s="183" t="s">
        <v>7</v>
      </c>
      <c r="E12" s="181" t="s">
        <v>33</v>
      </c>
      <c r="F12" s="182" t="s">
        <v>20</v>
      </c>
      <c r="G12" s="196">
        <v>40</v>
      </c>
      <c r="H12" s="243">
        <v>95.36</v>
      </c>
      <c r="I12" s="192">
        <f>H12*'4-BDI'!$E$29</f>
        <v>122.289664</v>
      </c>
      <c r="J12" s="193">
        <f t="shared" ref="J12" si="0">TRUNC(G12*H12,2)</f>
        <v>3814.4</v>
      </c>
      <c r="K12" s="194">
        <f t="shared" ref="K12" si="1">TRUNC(G12*I12,2)</f>
        <v>4891.58</v>
      </c>
    </row>
    <row r="13" spans="1:13" ht="15" customHeight="1" x14ac:dyDescent="0.2">
      <c r="A13" s="63"/>
      <c r="B13" s="307" t="s">
        <v>105</v>
      </c>
      <c r="C13" s="308"/>
      <c r="D13" s="308"/>
      <c r="E13" s="308"/>
      <c r="F13" s="308"/>
      <c r="G13" s="308"/>
      <c r="H13" s="308"/>
      <c r="I13" s="309"/>
      <c r="J13" s="74">
        <f>SUM(J11:J12)</f>
        <v>7776</v>
      </c>
      <c r="K13" s="74">
        <f>SUM(K11:K12)</f>
        <v>9971.93</v>
      </c>
      <c r="M13" s="69"/>
    </row>
    <row r="14" spans="1:13" ht="15" customHeight="1" x14ac:dyDescent="0.2">
      <c r="A14" s="63"/>
      <c r="B14" s="234"/>
      <c r="C14" s="235"/>
      <c r="D14" s="235"/>
      <c r="E14" s="235"/>
      <c r="F14" s="235"/>
      <c r="G14" s="235"/>
      <c r="H14" s="235"/>
      <c r="I14" s="236"/>
      <c r="J14" s="238"/>
      <c r="K14" s="74"/>
      <c r="M14" s="69"/>
    </row>
    <row r="15" spans="1:13" ht="15" x14ac:dyDescent="0.2">
      <c r="A15" s="63"/>
      <c r="B15" s="8" t="s">
        <v>47</v>
      </c>
      <c r="C15" s="9"/>
      <c r="D15" s="10"/>
      <c r="E15" s="11" t="s">
        <v>176</v>
      </c>
      <c r="F15" s="12"/>
      <c r="G15" s="13"/>
      <c r="H15" s="14"/>
      <c r="I15" s="14"/>
      <c r="J15" s="42"/>
      <c r="K15" s="67"/>
    </row>
    <row r="16" spans="1:13" ht="30" x14ac:dyDescent="0.2">
      <c r="A16" s="63" t="s">
        <v>150</v>
      </c>
      <c r="B16" s="195" t="s">
        <v>35</v>
      </c>
      <c r="C16" s="183">
        <v>4813</v>
      </c>
      <c r="D16" s="183" t="s">
        <v>7</v>
      </c>
      <c r="E16" s="181" t="s">
        <v>128</v>
      </c>
      <c r="F16" s="182" t="s">
        <v>94</v>
      </c>
      <c r="G16" s="190">
        <v>6</v>
      </c>
      <c r="H16" s="242">
        <v>250</v>
      </c>
      <c r="I16" s="192">
        <f>H16*'4-BDI'!$E$29</f>
        <v>320.60000000000002</v>
      </c>
      <c r="J16" s="193">
        <f t="shared" ref="J16:J19" si="2">TRUNC(G16*H16,2)</f>
        <v>1500</v>
      </c>
      <c r="K16" s="194">
        <f t="shared" ref="K16:K19" si="3">TRUNC(G16*I16,2)</f>
        <v>1923.6</v>
      </c>
    </row>
    <row r="17" spans="1:11" ht="15" x14ac:dyDescent="0.2">
      <c r="A17" s="63"/>
      <c r="B17" s="195" t="s">
        <v>139</v>
      </c>
      <c r="C17" s="183" t="s">
        <v>152</v>
      </c>
      <c r="D17" s="183" t="s">
        <v>85</v>
      </c>
      <c r="E17" s="181" t="s">
        <v>144</v>
      </c>
      <c r="F17" s="182" t="s">
        <v>134</v>
      </c>
      <c r="G17" s="190">
        <v>2</v>
      </c>
      <c r="H17" s="242">
        <f>'COMP. PROPRIA'!$I$10</f>
        <v>1392.5</v>
      </c>
      <c r="I17" s="192">
        <f>H17*'4-BDI'!$E$29</f>
        <v>1785.742</v>
      </c>
      <c r="J17" s="193">
        <f t="shared" si="2"/>
        <v>2785</v>
      </c>
      <c r="K17" s="194">
        <f t="shared" si="3"/>
        <v>3571.48</v>
      </c>
    </row>
    <row r="18" spans="1:11" ht="15" x14ac:dyDescent="0.2">
      <c r="A18" s="63"/>
      <c r="B18" s="195" t="s">
        <v>140</v>
      </c>
      <c r="C18" s="237">
        <v>98459</v>
      </c>
      <c r="D18" s="183" t="s">
        <v>7</v>
      </c>
      <c r="E18" s="181" t="s">
        <v>197</v>
      </c>
      <c r="F18" s="182" t="s">
        <v>29</v>
      </c>
      <c r="G18" s="190">
        <v>100</v>
      </c>
      <c r="H18" s="242">
        <v>97.06</v>
      </c>
      <c r="I18" s="192">
        <f>H18*'4-BDI'!$E$29</f>
        <v>124.46974400000001</v>
      </c>
      <c r="J18" s="193">
        <f t="shared" ref="J18" si="4">TRUNC(G18*H18,2)</f>
        <v>9706</v>
      </c>
      <c r="K18" s="194">
        <f t="shared" ref="K18" si="5">TRUNC(G18*I18,2)</f>
        <v>12446.97</v>
      </c>
    </row>
    <row r="19" spans="1:11" ht="15" x14ac:dyDescent="0.2">
      <c r="A19" s="63"/>
      <c r="B19" s="195" t="s">
        <v>142</v>
      </c>
      <c r="C19" s="183">
        <v>98519</v>
      </c>
      <c r="D19" s="183" t="s">
        <v>7</v>
      </c>
      <c r="E19" s="181" t="s">
        <v>109</v>
      </c>
      <c r="F19" s="182" t="s">
        <v>29</v>
      </c>
      <c r="G19" s="190">
        <v>1000</v>
      </c>
      <c r="H19" s="242">
        <v>1.67</v>
      </c>
      <c r="I19" s="192">
        <f>H19*'4-BDI'!$E$29</f>
        <v>2.1416079999999997</v>
      </c>
      <c r="J19" s="193">
        <f t="shared" si="2"/>
        <v>1670</v>
      </c>
      <c r="K19" s="194">
        <f t="shared" si="3"/>
        <v>2141.6</v>
      </c>
    </row>
    <row r="20" spans="1:11" ht="45" x14ac:dyDescent="0.2">
      <c r="A20" s="63" t="s">
        <v>180</v>
      </c>
      <c r="B20" s="195" t="s">
        <v>143</v>
      </c>
      <c r="C20" s="183">
        <v>100981</v>
      </c>
      <c r="D20" s="183" t="s">
        <v>7</v>
      </c>
      <c r="E20" s="181" t="s">
        <v>119</v>
      </c>
      <c r="F20" s="182" t="s">
        <v>23</v>
      </c>
      <c r="G20" s="190">
        <v>100</v>
      </c>
      <c r="H20" s="242">
        <v>8.1199999999999992</v>
      </c>
      <c r="I20" s="192">
        <f>H20*'4-BDI'!$E$29</f>
        <v>10.413087999999998</v>
      </c>
      <c r="J20" s="193">
        <f t="shared" ref="J20" si="6">TRUNC(G20*H20,2)</f>
        <v>812</v>
      </c>
      <c r="K20" s="194">
        <f t="shared" ref="K20" si="7">TRUNC(G20*I20,2)</f>
        <v>1041.3</v>
      </c>
    </row>
    <row r="21" spans="1:11" ht="15" x14ac:dyDescent="0.2">
      <c r="A21" s="63"/>
      <c r="B21" s="307" t="s">
        <v>105</v>
      </c>
      <c r="C21" s="308"/>
      <c r="D21" s="308"/>
      <c r="E21" s="308"/>
      <c r="F21" s="308"/>
      <c r="G21" s="308"/>
      <c r="H21" s="308"/>
      <c r="I21" s="309"/>
      <c r="J21" s="74">
        <f>SUM(J16:J20)</f>
        <v>16473</v>
      </c>
      <c r="K21" s="74">
        <f>SUM(K16:K20)</f>
        <v>21124.949999999997</v>
      </c>
    </row>
    <row r="22" spans="1:11" ht="15" x14ac:dyDescent="0.2">
      <c r="A22" s="63"/>
      <c r="B22" s="234"/>
      <c r="C22" s="235"/>
      <c r="D22" s="235"/>
      <c r="E22" s="235"/>
      <c r="F22" s="235"/>
      <c r="G22" s="235"/>
      <c r="H22" s="235"/>
      <c r="I22" s="236"/>
      <c r="J22" s="238"/>
      <c r="K22" s="74"/>
    </row>
    <row r="23" spans="1:11" ht="15" x14ac:dyDescent="0.2">
      <c r="A23" s="63" t="s">
        <v>180</v>
      </c>
      <c r="B23" s="8" t="s">
        <v>89</v>
      </c>
      <c r="C23" s="9"/>
      <c r="D23" s="10"/>
      <c r="E23" s="11" t="s">
        <v>148</v>
      </c>
      <c r="F23" s="12"/>
      <c r="G23" s="13"/>
      <c r="H23" s="14"/>
      <c r="I23" s="14"/>
      <c r="J23" s="42"/>
      <c r="K23" s="67"/>
    </row>
    <row r="24" spans="1:11" ht="45" x14ac:dyDescent="0.2">
      <c r="A24" s="63" t="s">
        <v>180</v>
      </c>
      <c r="B24" s="15" t="s">
        <v>149</v>
      </c>
      <c r="C24" s="183">
        <v>94993</v>
      </c>
      <c r="D24" s="183" t="s">
        <v>7</v>
      </c>
      <c r="E24" s="181" t="s">
        <v>99</v>
      </c>
      <c r="F24" s="182" t="s">
        <v>29</v>
      </c>
      <c r="G24" s="196">
        <v>548.94000000000005</v>
      </c>
      <c r="H24" s="244">
        <v>97.39</v>
      </c>
      <c r="I24" s="192">
        <f>H24*'4-BDI'!$E$29</f>
        <v>124.89293600000001</v>
      </c>
      <c r="J24" s="193">
        <f t="shared" ref="J24:J28" si="8">TRUNC(G24*H24,2)</f>
        <v>53461.26</v>
      </c>
      <c r="K24" s="194">
        <f t="shared" ref="K24:K28" si="9">TRUNC(G24*I24,2)</f>
        <v>68558.720000000001</v>
      </c>
    </row>
    <row r="25" spans="1:11" ht="30" x14ac:dyDescent="0.2">
      <c r="A25" s="63" t="s">
        <v>180</v>
      </c>
      <c r="B25" s="15" t="s">
        <v>117</v>
      </c>
      <c r="C25" s="183">
        <v>93679</v>
      </c>
      <c r="D25" s="183" t="s">
        <v>7</v>
      </c>
      <c r="E25" s="181" t="s">
        <v>98</v>
      </c>
      <c r="F25" s="182" t="s">
        <v>29</v>
      </c>
      <c r="G25" s="196">
        <v>470.86</v>
      </c>
      <c r="H25" s="244">
        <v>103.61</v>
      </c>
      <c r="I25" s="192">
        <f>H25*'4-BDI'!$E$29</f>
        <v>132.86946399999999</v>
      </c>
      <c r="J25" s="193">
        <f t="shared" si="8"/>
        <v>48785.8</v>
      </c>
      <c r="K25" s="194">
        <f t="shared" si="9"/>
        <v>62562.91</v>
      </c>
    </row>
    <row r="26" spans="1:11" ht="30" x14ac:dyDescent="0.2">
      <c r="A26" s="63" t="s">
        <v>180</v>
      </c>
      <c r="B26" s="15" t="s">
        <v>178</v>
      </c>
      <c r="C26" s="183">
        <v>96621</v>
      </c>
      <c r="D26" s="183" t="s">
        <v>7</v>
      </c>
      <c r="E26" s="181" t="s">
        <v>100</v>
      </c>
      <c r="F26" s="182" t="s">
        <v>23</v>
      </c>
      <c r="G26" s="196">
        <v>55</v>
      </c>
      <c r="H26" s="244">
        <v>241.24</v>
      </c>
      <c r="I26" s="192">
        <f>H26*'4-BDI'!$E$29</f>
        <v>309.366176</v>
      </c>
      <c r="J26" s="193">
        <f t="shared" si="8"/>
        <v>13268.2</v>
      </c>
      <c r="K26" s="194">
        <f t="shared" si="9"/>
        <v>17015.13</v>
      </c>
    </row>
    <row r="27" spans="1:11" ht="15" x14ac:dyDescent="0.2">
      <c r="A27" s="63" t="s">
        <v>180</v>
      </c>
      <c r="B27" s="15" t="s">
        <v>151</v>
      </c>
      <c r="C27" s="183" t="s">
        <v>153</v>
      </c>
      <c r="D27" s="183" t="s">
        <v>85</v>
      </c>
      <c r="E27" s="181" t="s">
        <v>31</v>
      </c>
      <c r="F27" s="182" t="s">
        <v>29</v>
      </c>
      <c r="G27" s="196">
        <v>548.94000000000005</v>
      </c>
      <c r="H27" s="191">
        <f>'COMP. PROPRIA'!$I$14</f>
        <v>12</v>
      </c>
      <c r="I27" s="192">
        <f>H27*'4-BDI'!$E$29</f>
        <v>15.3888</v>
      </c>
      <c r="J27" s="193">
        <f t="shared" si="8"/>
        <v>6587.28</v>
      </c>
      <c r="K27" s="194">
        <f t="shared" si="9"/>
        <v>8447.52</v>
      </c>
    </row>
    <row r="28" spans="1:11" ht="30" x14ac:dyDescent="0.2">
      <c r="A28" s="63" t="s">
        <v>180</v>
      </c>
      <c r="B28" s="15" t="s">
        <v>154</v>
      </c>
      <c r="C28" s="183" t="s">
        <v>156</v>
      </c>
      <c r="D28" s="183" t="s">
        <v>85</v>
      </c>
      <c r="E28" s="181" t="s">
        <v>155</v>
      </c>
      <c r="F28" s="182" t="s">
        <v>93</v>
      </c>
      <c r="G28" s="196">
        <v>50</v>
      </c>
      <c r="H28" s="191">
        <f>'COMP. PROPRIA'!$I$20</f>
        <v>6.74</v>
      </c>
      <c r="I28" s="192">
        <f>H28*'4-BDI'!$E$29</f>
        <v>8.6433759999999999</v>
      </c>
      <c r="J28" s="193">
        <f t="shared" si="8"/>
        <v>337</v>
      </c>
      <c r="K28" s="194">
        <f t="shared" si="9"/>
        <v>432.16</v>
      </c>
    </row>
    <row r="29" spans="1:11" ht="45" x14ac:dyDescent="0.2">
      <c r="A29" s="63" t="s">
        <v>150</v>
      </c>
      <c r="B29" s="15" t="s">
        <v>203</v>
      </c>
      <c r="C29" s="183">
        <v>94270</v>
      </c>
      <c r="D29" s="183" t="s">
        <v>7</v>
      </c>
      <c r="E29" s="181" t="s">
        <v>185</v>
      </c>
      <c r="F29" s="182" t="s">
        <v>15</v>
      </c>
      <c r="G29" s="196">
        <v>20</v>
      </c>
      <c r="H29" s="244">
        <v>99.45</v>
      </c>
      <c r="I29" s="192">
        <f>H29*'4-BDI'!$E$29</f>
        <v>127.53468000000001</v>
      </c>
      <c r="J29" s="193">
        <f t="shared" ref="J29:J30" si="10">TRUNC(G29*H29,2)</f>
        <v>1989</v>
      </c>
      <c r="K29" s="194">
        <f t="shared" ref="K29:K30" si="11">TRUNC(G29*I29,2)</f>
        <v>2550.69</v>
      </c>
    </row>
    <row r="30" spans="1:11" ht="28.9" customHeight="1" x14ac:dyDescent="0.2">
      <c r="A30" s="63"/>
      <c r="B30" s="15" t="s">
        <v>157</v>
      </c>
      <c r="C30" s="183">
        <v>36178</v>
      </c>
      <c r="D30" s="183" t="s">
        <v>7</v>
      </c>
      <c r="E30" s="181" t="s">
        <v>127</v>
      </c>
      <c r="F30" s="182" t="s">
        <v>92</v>
      </c>
      <c r="G30" s="196">
        <v>200</v>
      </c>
      <c r="H30" s="244">
        <v>17.82</v>
      </c>
      <c r="I30" s="192">
        <f>H30*'4-BDI'!$E$29</f>
        <v>22.852367999999998</v>
      </c>
      <c r="J30" s="193">
        <f t="shared" si="10"/>
        <v>3564</v>
      </c>
      <c r="K30" s="194">
        <f t="shared" si="11"/>
        <v>4570.47</v>
      </c>
    </row>
    <row r="31" spans="1:11" ht="14.45" customHeight="1" x14ac:dyDescent="0.2">
      <c r="A31" s="63"/>
      <c r="B31" s="15" t="s">
        <v>158</v>
      </c>
      <c r="C31" s="183">
        <v>98671</v>
      </c>
      <c r="D31" s="183" t="s">
        <v>7</v>
      </c>
      <c r="E31" s="181" t="s">
        <v>190</v>
      </c>
      <c r="F31" s="182" t="s">
        <v>92</v>
      </c>
      <c r="G31" s="196">
        <v>96</v>
      </c>
      <c r="H31" s="244">
        <v>433.86</v>
      </c>
      <c r="I31" s="192">
        <f>H31*'4-BDI'!$E$29</f>
        <v>556.38206400000001</v>
      </c>
      <c r="J31" s="193">
        <f t="shared" ref="J31" si="12">TRUNC(G31*H31,2)</f>
        <v>41650.559999999998</v>
      </c>
      <c r="K31" s="194">
        <f t="shared" ref="K31" si="13">TRUNC(G31*I31,2)</f>
        <v>53412.67</v>
      </c>
    </row>
    <row r="32" spans="1:11" ht="15" customHeight="1" x14ac:dyDescent="0.2">
      <c r="A32" s="63"/>
      <c r="B32" s="307" t="s">
        <v>105</v>
      </c>
      <c r="C32" s="308"/>
      <c r="D32" s="308"/>
      <c r="E32" s="308"/>
      <c r="F32" s="308"/>
      <c r="G32" s="308"/>
      <c r="H32" s="308"/>
      <c r="I32" s="309"/>
      <c r="J32" s="74">
        <f>SUM(J24:J31)</f>
        <v>169643.09999999998</v>
      </c>
      <c r="K32" s="74">
        <f>SUM(K24:K31)</f>
        <v>217550.27000000002</v>
      </c>
    </row>
    <row r="33" spans="1:11" ht="15" customHeight="1" x14ac:dyDescent="0.2">
      <c r="A33" s="63"/>
      <c r="B33" s="234"/>
      <c r="C33" s="235"/>
      <c r="D33" s="235"/>
      <c r="E33" s="235"/>
      <c r="F33" s="235"/>
      <c r="G33" s="235"/>
      <c r="H33" s="235"/>
      <c r="I33" s="236"/>
      <c r="J33" s="238"/>
      <c r="K33" s="74"/>
    </row>
    <row r="34" spans="1:11" ht="15" x14ac:dyDescent="0.2">
      <c r="A34" s="63" t="s">
        <v>180</v>
      </c>
      <c r="B34" s="8" t="s">
        <v>48</v>
      </c>
      <c r="C34" s="9"/>
      <c r="D34" s="10"/>
      <c r="E34" s="11" t="s">
        <v>189</v>
      </c>
      <c r="F34" s="12"/>
      <c r="G34" s="13"/>
      <c r="H34" s="14"/>
      <c r="I34" s="14"/>
      <c r="J34" s="42"/>
      <c r="K34" s="67"/>
    </row>
    <row r="35" spans="1:11" ht="30" x14ac:dyDescent="0.2">
      <c r="A35" s="63" t="s">
        <v>180</v>
      </c>
      <c r="B35" s="15" t="s">
        <v>204</v>
      </c>
      <c r="C35" s="183">
        <v>94970</v>
      </c>
      <c r="D35" s="183" t="s">
        <v>7</v>
      </c>
      <c r="E35" s="181" t="s">
        <v>194</v>
      </c>
      <c r="F35" s="182" t="s">
        <v>23</v>
      </c>
      <c r="G35" s="196">
        <v>7.8</v>
      </c>
      <c r="H35" s="244">
        <v>522.30999999999995</v>
      </c>
      <c r="I35" s="192">
        <f>H35*'4-BDI'!$E$29</f>
        <v>669.81034399999987</v>
      </c>
      <c r="J35" s="193">
        <f t="shared" ref="J35" si="14">TRUNC(G35*H35,2)</f>
        <v>4074.01</v>
      </c>
      <c r="K35" s="194">
        <f t="shared" ref="K35" si="15">TRUNC(G35*I35,2)</f>
        <v>5224.5200000000004</v>
      </c>
    </row>
    <row r="36" spans="1:11" ht="45" x14ac:dyDescent="0.2">
      <c r="A36" s="63" t="s">
        <v>180</v>
      </c>
      <c r="B36" s="15" t="s">
        <v>111</v>
      </c>
      <c r="C36" s="183">
        <v>101159</v>
      </c>
      <c r="D36" s="183" t="s">
        <v>7</v>
      </c>
      <c r="E36" s="181" t="s">
        <v>193</v>
      </c>
      <c r="F36" s="182" t="s">
        <v>29</v>
      </c>
      <c r="G36" s="196">
        <v>35.799999999999997</v>
      </c>
      <c r="H36" s="244">
        <v>138.41999999999999</v>
      </c>
      <c r="I36" s="192">
        <f>H36*'4-BDI'!$E$29</f>
        <v>177.50980799999999</v>
      </c>
      <c r="J36" s="193">
        <f t="shared" ref="J36:J39" si="16">TRUNC(G36*H36,2)</f>
        <v>4955.43</v>
      </c>
      <c r="K36" s="194">
        <f t="shared" ref="K36" si="17">TRUNC(G36*I36,2)</f>
        <v>6354.85</v>
      </c>
    </row>
    <row r="37" spans="1:11" ht="30" x14ac:dyDescent="0.2">
      <c r="A37" s="63" t="s">
        <v>180</v>
      </c>
      <c r="B37" s="15" t="s">
        <v>159</v>
      </c>
      <c r="C37" s="183">
        <v>98561</v>
      </c>
      <c r="D37" s="183" t="s">
        <v>7</v>
      </c>
      <c r="E37" s="181" t="s">
        <v>191</v>
      </c>
      <c r="F37" s="182" t="s">
        <v>29</v>
      </c>
      <c r="G37" s="196">
        <v>25.8</v>
      </c>
      <c r="H37" s="244">
        <v>40.14</v>
      </c>
      <c r="I37" s="192">
        <f>H37*'4-BDI'!$E$29</f>
        <v>51.475535999999998</v>
      </c>
      <c r="J37" s="193">
        <f t="shared" si="16"/>
        <v>1035.6099999999999</v>
      </c>
      <c r="K37" s="194">
        <f t="shared" ref="K37" si="18">TRUNC(G37*I37,2)</f>
        <v>1328.06</v>
      </c>
    </row>
    <row r="38" spans="1:11" s="70" customFormat="1" ht="30" x14ac:dyDescent="0.2">
      <c r="A38" s="63"/>
      <c r="B38" s="15" t="s">
        <v>172</v>
      </c>
      <c r="C38" s="183">
        <v>87244</v>
      </c>
      <c r="D38" s="183" t="s">
        <v>7</v>
      </c>
      <c r="E38" s="181" t="s">
        <v>205</v>
      </c>
      <c r="F38" s="182" t="s">
        <v>29</v>
      </c>
      <c r="G38" s="196">
        <v>30.8</v>
      </c>
      <c r="H38" s="244">
        <v>205.12</v>
      </c>
      <c r="I38" s="192">
        <f>H38*'4-BDI'!$E$29</f>
        <v>263.04588799999999</v>
      </c>
      <c r="J38" s="193">
        <f t="shared" si="16"/>
        <v>6317.69</v>
      </c>
      <c r="K38" s="194">
        <f t="shared" ref="K38:K39" si="19">TRUNC(G38*I38,2)</f>
        <v>8101.81</v>
      </c>
    </row>
    <row r="39" spans="1:11" s="70" customFormat="1" ht="45" x14ac:dyDescent="0.2">
      <c r="A39" s="63"/>
      <c r="B39" s="15" t="s">
        <v>165</v>
      </c>
      <c r="C39" s="183">
        <v>97904</v>
      </c>
      <c r="D39" s="183" t="s">
        <v>7</v>
      </c>
      <c r="E39" s="181" t="s">
        <v>192</v>
      </c>
      <c r="F39" s="182" t="s">
        <v>25</v>
      </c>
      <c r="G39" s="196">
        <v>1</v>
      </c>
      <c r="H39" s="244">
        <v>922.58</v>
      </c>
      <c r="I39" s="192">
        <f>H39*'4-BDI'!$E$29</f>
        <v>1183.1165920000001</v>
      </c>
      <c r="J39" s="193">
        <f t="shared" si="16"/>
        <v>922.58</v>
      </c>
      <c r="K39" s="194">
        <f t="shared" si="19"/>
        <v>1183.1099999999999</v>
      </c>
    </row>
    <row r="40" spans="1:11" ht="15" x14ac:dyDescent="0.2">
      <c r="A40" s="63" t="s">
        <v>180</v>
      </c>
      <c r="B40" s="307" t="s">
        <v>105</v>
      </c>
      <c r="C40" s="308"/>
      <c r="D40" s="308"/>
      <c r="E40" s="308"/>
      <c r="F40" s="308"/>
      <c r="G40" s="308"/>
      <c r="H40" s="308"/>
      <c r="I40" s="309"/>
      <c r="J40" s="43">
        <f>SUM(J35:J39)</f>
        <v>17305.320000000003</v>
      </c>
      <c r="K40" s="43">
        <f>SUM(K35:K39)</f>
        <v>22192.350000000002</v>
      </c>
    </row>
    <row r="41" spans="1:11" ht="15" x14ac:dyDescent="0.2">
      <c r="A41" s="63"/>
      <c r="B41" s="234"/>
      <c r="C41" s="235"/>
      <c r="D41" s="235"/>
      <c r="E41" s="235"/>
      <c r="F41" s="235"/>
      <c r="G41" s="235"/>
      <c r="H41" s="235"/>
      <c r="I41" s="236"/>
      <c r="J41" s="43"/>
      <c r="K41" s="238"/>
    </row>
    <row r="42" spans="1:11" ht="15" x14ac:dyDescent="0.2">
      <c r="A42" s="63"/>
      <c r="B42" s="8" t="s">
        <v>101</v>
      </c>
      <c r="C42" s="9"/>
      <c r="D42" s="10"/>
      <c r="E42" s="11" t="s">
        <v>161</v>
      </c>
      <c r="F42" s="12"/>
      <c r="G42" s="13"/>
      <c r="H42" s="14"/>
      <c r="I42" s="14"/>
      <c r="J42" s="42"/>
      <c r="K42" s="67"/>
    </row>
    <row r="43" spans="1:11" ht="45" x14ac:dyDescent="0.2">
      <c r="A43" s="63" t="s">
        <v>180</v>
      </c>
      <c r="B43" s="15" t="s">
        <v>112</v>
      </c>
      <c r="C43" s="183">
        <v>101534</v>
      </c>
      <c r="D43" s="183" t="s">
        <v>7</v>
      </c>
      <c r="E43" s="181" t="s">
        <v>186</v>
      </c>
      <c r="F43" s="182" t="s">
        <v>25</v>
      </c>
      <c r="G43" s="196">
        <v>1</v>
      </c>
      <c r="H43" s="245">
        <v>1461</v>
      </c>
      <c r="I43" s="192">
        <f>H43*'4-BDI'!$E$29</f>
        <v>1873.5863999999999</v>
      </c>
      <c r="J43" s="218">
        <f t="shared" ref="J43" si="20">TRUNC(G43*H43,2)</f>
        <v>1461</v>
      </c>
      <c r="K43" s="219">
        <f t="shared" ref="K43" si="21">TRUNC(G43*I43,2)</f>
        <v>1873.58</v>
      </c>
    </row>
    <row r="44" spans="1:11" s="70" customFormat="1" ht="45" x14ac:dyDescent="0.2">
      <c r="A44" s="63" t="s">
        <v>180</v>
      </c>
      <c r="B44" s="15" t="s">
        <v>113</v>
      </c>
      <c r="C44" s="183">
        <v>93008</v>
      </c>
      <c r="D44" s="183" t="s">
        <v>7</v>
      </c>
      <c r="E44" s="181" t="s">
        <v>120</v>
      </c>
      <c r="F44" s="182" t="s">
        <v>15</v>
      </c>
      <c r="G44" s="196">
        <v>100</v>
      </c>
      <c r="H44" s="244">
        <v>18.18</v>
      </c>
      <c r="I44" s="192">
        <f>H44*'4-BDI'!$E$29</f>
        <v>23.314032000000001</v>
      </c>
      <c r="J44" s="193">
        <f t="shared" ref="J44:J47" si="22">TRUNC(G44*H44,2)</f>
        <v>1818</v>
      </c>
      <c r="K44" s="194">
        <f t="shared" ref="K44:K47" si="23">TRUNC(G44*I44,2)</f>
        <v>2331.4</v>
      </c>
    </row>
    <row r="45" spans="1:11" s="71" customFormat="1" ht="30" x14ac:dyDescent="0.2">
      <c r="A45" s="63"/>
      <c r="B45" s="15" t="s">
        <v>121</v>
      </c>
      <c r="C45" s="183">
        <v>91928</v>
      </c>
      <c r="D45" s="183" t="s">
        <v>7</v>
      </c>
      <c r="E45" s="181" t="s">
        <v>97</v>
      </c>
      <c r="F45" s="182" t="s">
        <v>15</v>
      </c>
      <c r="G45" s="196">
        <v>300</v>
      </c>
      <c r="H45" s="244">
        <v>6.03</v>
      </c>
      <c r="I45" s="192">
        <f>H45*'4-BDI'!$E$29</f>
        <v>7.7328720000000004</v>
      </c>
      <c r="J45" s="193">
        <f t="shared" ref="J45" si="24">TRUNC(G45*H45,2)</f>
        <v>1809</v>
      </c>
      <c r="K45" s="194">
        <f t="shared" ref="K45" si="25">TRUNC(G45*I45,2)</f>
        <v>2319.86</v>
      </c>
    </row>
    <row r="46" spans="1:11" s="71" customFormat="1" ht="30" x14ac:dyDescent="0.2">
      <c r="A46" s="63"/>
      <c r="B46" s="15" t="s">
        <v>121</v>
      </c>
      <c r="C46" s="183">
        <v>101654</v>
      </c>
      <c r="D46" s="183" t="s">
        <v>7</v>
      </c>
      <c r="E46" s="181" t="s">
        <v>196</v>
      </c>
      <c r="F46" s="182" t="s">
        <v>15</v>
      </c>
      <c r="G46" s="196">
        <v>8</v>
      </c>
      <c r="H46" s="244">
        <v>231.17</v>
      </c>
      <c r="I46" s="192">
        <f>H46*'4-BDI'!$E$29</f>
        <v>296.45240799999999</v>
      </c>
      <c r="J46" s="193">
        <f t="shared" ref="J46" si="26">TRUNC(G46*H46,2)</f>
        <v>1849.36</v>
      </c>
      <c r="K46" s="194">
        <f t="shared" ref="K46" si="27">TRUNC(G46*I46,2)</f>
        <v>2371.61</v>
      </c>
    </row>
    <row r="47" spans="1:11" s="71" customFormat="1" ht="45" x14ac:dyDescent="0.2">
      <c r="A47" s="63"/>
      <c r="B47" s="15" t="s">
        <v>160</v>
      </c>
      <c r="C47" s="183" t="s">
        <v>147</v>
      </c>
      <c r="D47" s="183" t="s">
        <v>85</v>
      </c>
      <c r="E47" s="181" t="s">
        <v>206</v>
      </c>
      <c r="F47" s="182" t="s">
        <v>92</v>
      </c>
      <c r="G47" s="196">
        <v>4</v>
      </c>
      <c r="H47" s="191">
        <v>3458.99</v>
      </c>
      <c r="I47" s="192">
        <f>H47*'4-BDI'!$E$29</f>
        <v>4435.8087759999999</v>
      </c>
      <c r="J47" s="193">
        <f t="shared" si="22"/>
        <v>13835.96</v>
      </c>
      <c r="K47" s="194">
        <f t="shared" si="23"/>
        <v>17743.23</v>
      </c>
    </row>
    <row r="48" spans="1:11" s="70" customFormat="1" ht="15" x14ac:dyDescent="0.2">
      <c r="A48" s="63" t="s">
        <v>180</v>
      </c>
      <c r="B48" s="307" t="s">
        <v>105</v>
      </c>
      <c r="C48" s="308"/>
      <c r="D48" s="308"/>
      <c r="E48" s="308"/>
      <c r="F48" s="308"/>
      <c r="G48" s="308"/>
      <c r="H48" s="308"/>
      <c r="I48" s="309"/>
      <c r="J48" s="43">
        <f>SUM(J43:J47)</f>
        <v>20773.32</v>
      </c>
      <c r="K48" s="43">
        <f>SUM(K43:K47)</f>
        <v>26639.68</v>
      </c>
    </row>
    <row r="49" spans="1:11" s="70" customFormat="1" ht="15" x14ac:dyDescent="0.2">
      <c r="A49" s="63"/>
      <c r="B49" s="234"/>
      <c r="C49" s="235"/>
      <c r="D49" s="235"/>
      <c r="E49" s="235"/>
      <c r="F49" s="235"/>
      <c r="G49" s="235"/>
      <c r="H49" s="235"/>
      <c r="I49" s="236"/>
      <c r="J49" s="43"/>
      <c r="K49" s="238"/>
    </row>
    <row r="50" spans="1:11" ht="15" x14ac:dyDescent="0.2">
      <c r="A50" s="63" t="s">
        <v>180</v>
      </c>
      <c r="B50" s="8" t="s">
        <v>49</v>
      </c>
      <c r="C50" s="9"/>
      <c r="D50" s="10"/>
      <c r="E50" s="11" t="s">
        <v>162</v>
      </c>
      <c r="F50" s="12"/>
      <c r="G50" s="13"/>
      <c r="H50" s="14"/>
      <c r="I50" s="14"/>
      <c r="J50" s="42"/>
      <c r="K50" s="67"/>
    </row>
    <row r="51" spans="1:11" ht="45" x14ac:dyDescent="0.2">
      <c r="A51" s="63" t="s">
        <v>180</v>
      </c>
      <c r="B51" s="15" t="s">
        <v>114</v>
      </c>
      <c r="C51" s="183">
        <v>95635</v>
      </c>
      <c r="D51" s="183" t="s">
        <v>7</v>
      </c>
      <c r="E51" s="181" t="s">
        <v>116</v>
      </c>
      <c r="F51" s="182" t="s">
        <v>25</v>
      </c>
      <c r="G51" s="196">
        <v>1</v>
      </c>
      <c r="H51" s="244">
        <v>237.38</v>
      </c>
      <c r="I51" s="192">
        <f>H51*'4-BDI'!$E$29</f>
        <v>304.416112</v>
      </c>
      <c r="J51" s="193">
        <f t="shared" ref="J51:J53" si="28">TRUNC(G51*H51,2)</f>
        <v>237.38</v>
      </c>
      <c r="K51" s="194">
        <f t="shared" ref="K51:K53" si="29">TRUNC(G51*I51,2)</f>
        <v>304.41000000000003</v>
      </c>
    </row>
    <row r="52" spans="1:11" ht="60" x14ac:dyDescent="0.2">
      <c r="A52" s="63" t="s">
        <v>180</v>
      </c>
      <c r="B52" s="15" t="s">
        <v>163</v>
      </c>
      <c r="C52" s="183">
        <v>91785</v>
      </c>
      <c r="D52" s="183" t="s">
        <v>7</v>
      </c>
      <c r="E52" s="181" t="s">
        <v>34</v>
      </c>
      <c r="F52" s="182" t="s">
        <v>15</v>
      </c>
      <c r="G52" s="196">
        <v>50</v>
      </c>
      <c r="H52" s="244">
        <v>39.94</v>
      </c>
      <c r="I52" s="192">
        <f>H52*'4-BDI'!$E$29</f>
        <v>51.219055999999995</v>
      </c>
      <c r="J52" s="193">
        <f t="shared" si="28"/>
        <v>1997</v>
      </c>
      <c r="K52" s="194">
        <f t="shared" si="29"/>
        <v>2560.9499999999998</v>
      </c>
    </row>
    <row r="53" spans="1:11" ht="45" x14ac:dyDescent="0.2">
      <c r="A53" s="63"/>
      <c r="B53" s="15" t="s">
        <v>164</v>
      </c>
      <c r="C53" s="183">
        <v>89970</v>
      </c>
      <c r="D53" s="183" t="s">
        <v>7</v>
      </c>
      <c r="E53" s="181" t="s">
        <v>207</v>
      </c>
      <c r="F53" s="182" t="s">
        <v>25</v>
      </c>
      <c r="G53" s="196">
        <v>1</v>
      </c>
      <c r="H53" s="244">
        <v>37.68</v>
      </c>
      <c r="I53" s="192">
        <f>H53*'4-BDI'!$E$29</f>
        <v>48.320831999999996</v>
      </c>
      <c r="J53" s="193">
        <f t="shared" si="28"/>
        <v>37.68</v>
      </c>
      <c r="K53" s="194">
        <f t="shared" si="29"/>
        <v>48.32</v>
      </c>
    </row>
    <row r="54" spans="1:11" ht="30" x14ac:dyDescent="0.2">
      <c r="A54" s="63"/>
      <c r="B54" s="15" t="s">
        <v>165</v>
      </c>
      <c r="C54" s="183">
        <v>86913</v>
      </c>
      <c r="D54" s="183" t="s">
        <v>7</v>
      </c>
      <c r="E54" s="181" t="s">
        <v>118</v>
      </c>
      <c r="F54" s="182" t="s">
        <v>25</v>
      </c>
      <c r="G54" s="196">
        <v>1</v>
      </c>
      <c r="H54" s="244">
        <v>61.59</v>
      </c>
      <c r="I54" s="192">
        <f>H54*'4-BDI'!$E$29</f>
        <v>78.983016000000006</v>
      </c>
      <c r="J54" s="193">
        <f t="shared" ref="J54" si="30">TRUNC(G54*H54,2)</f>
        <v>61.59</v>
      </c>
      <c r="K54" s="194">
        <f t="shared" ref="K54" si="31">TRUNC(G54*I54,2)</f>
        <v>78.98</v>
      </c>
    </row>
    <row r="55" spans="1:11" ht="15" x14ac:dyDescent="0.2">
      <c r="A55" s="63" t="s">
        <v>150</v>
      </c>
      <c r="B55" s="307" t="s">
        <v>105</v>
      </c>
      <c r="C55" s="308"/>
      <c r="D55" s="308"/>
      <c r="E55" s="308"/>
      <c r="F55" s="308"/>
      <c r="G55" s="308"/>
      <c r="H55" s="308"/>
      <c r="I55" s="309"/>
      <c r="J55" s="43">
        <f>SUM(J51:J54)</f>
        <v>2333.65</v>
      </c>
      <c r="K55" s="43">
        <f>SUM(K50:K54)</f>
        <v>2992.66</v>
      </c>
    </row>
    <row r="56" spans="1:11" ht="15" x14ac:dyDescent="0.2">
      <c r="A56" s="63"/>
      <c r="B56" s="234"/>
      <c r="C56" s="235"/>
      <c r="D56" s="235"/>
      <c r="E56" s="235"/>
      <c r="F56" s="235"/>
      <c r="G56" s="235"/>
      <c r="H56" s="235"/>
      <c r="I56" s="236"/>
      <c r="J56" s="43"/>
      <c r="K56" s="238"/>
    </row>
    <row r="57" spans="1:11" ht="15" x14ac:dyDescent="0.2">
      <c r="A57" s="63" t="s">
        <v>180</v>
      </c>
      <c r="B57" s="8" t="s">
        <v>50</v>
      </c>
      <c r="C57" s="9"/>
      <c r="D57" s="10"/>
      <c r="E57" s="11" t="s">
        <v>110</v>
      </c>
      <c r="F57" s="12"/>
      <c r="G57" s="13"/>
      <c r="H57" s="14"/>
      <c r="I57" s="14"/>
      <c r="J57" s="42"/>
      <c r="K57" s="67"/>
    </row>
    <row r="58" spans="1:11" ht="15" x14ac:dyDescent="0.2">
      <c r="A58" s="63" t="s">
        <v>180</v>
      </c>
      <c r="B58" s="15" t="s">
        <v>22</v>
      </c>
      <c r="C58" s="183">
        <v>7253</v>
      </c>
      <c r="D58" s="183" t="s">
        <v>7</v>
      </c>
      <c r="E58" s="181" t="s">
        <v>130</v>
      </c>
      <c r="F58" s="182" t="s">
        <v>91</v>
      </c>
      <c r="G58" s="196">
        <v>50</v>
      </c>
      <c r="H58" s="244">
        <v>143.57</v>
      </c>
      <c r="I58" s="192">
        <f>H58*'4-BDI'!$E$29</f>
        <v>184.11416799999998</v>
      </c>
      <c r="J58" s="193">
        <f t="shared" ref="J58" si="32">TRUNC(G58*H58,2)</f>
        <v>7178.5</v>
      </c>
      <c r="K58" s="194">
        <f t="shared" ref="K58" si="33">TRUNC(G58*I58,2)</f>
        <v>9205.7000000000007</v>
      </c>
    </row>
    <row r="59" spans="1:11" ht="14.45" customHeight="1" x14ac:dyDescent="0.2">
      <c r="A59" s="63"/>
      <c r="B59" s="15" t="s">
        <v>166</v>
      </c>
      <c r="C59" s="183">
        <v>103946</v>
      </c>
      <c r="D59" s="183" t="s">
        <v>7</v>
      </c>
      <c r="E59" s="181" t="s">
        <v>181</v>
      </c>
      <c r="F59" s="182" t="s">
        <v>29</v>
      </c>
      <c r="G59" s="196">
        <v>1000</v>
      </c>
      <c r="H59" s="244">
        <v>18.45</v>
      </c>
      <c r="I59" s="192">
        <f>H59*'4-BDI'!$E$29</f>
        <v>23.66028</v>
      </c>
      <c r="J59" s="193">
        <f t="shared" ref="J59:J62" si="34">TRUNC(G59*H59,2)</f>
        <v>18450</v>
      </c>
      <c r="K59" s="194">
        <f t="shared" ref="K59:K62" si="35">TRUNC(G59*I59,2)</f>
        <v>23660.28</v>
      </c>
    </row>
    <row r="60" spans="1:11" ht="15" x14ac:dyDescent="0.2">
      <c r="A60" s="63"/>
      <c r="B60" s="15" t="s">
        <v>199</v>
      </c>
      <c r="C60" s="183">
        <v>98505</v>
      </c>
      <c r="D60" s="183" t="s">
        <v>7</v>
      </c>
      <c r="E60" s="181" t="s">
        <v>209</v>
      </c>
      <c r="F60" s="182" t="s">
        <v>29</v>
      </c>
      <c r="G60" s="196">
        <v>50</v>
      </c>
      <c r="H60" s="244">
        <v>98.41</v>
      </c>
      <c r="I60" s="192">
        <f>H60*'4-BDI'!$E$29</f>
        <v>126.20098399999999</v>
      </c>
      <c r="J60" s="218">
        <f t="shared" si="34"/>
        <v>4920.5</v>
      </c>
      <c r="K60" s="219">
        <f t="shared" si="35"/>
        <v>6310.04</v>
      </c>
    </row>
    <row r="61" spans="1:11" ht="15" x14ac:dyDescent="0.2">
      <c r="B61" s="15" t="s">
        <v>212</v>
      </c>
      <c r="C61" s="183">
        <v>98509</v>
      </c>
      <c r="D61" s="183" t="s">
        <v>7</v>
      </c>
      <c r="E61" s="181" t="s">
        <v>211</v>
      </c>
      <c r="F61" s="182" t="s">
        <v>25</v>
      </c>
      <c r="G61" s="196">
        <v>100</v>
      </c>
      <c r="H61" s="244">
        <v>69.06</v>
      </c>
      <c r="I61" s="192">
        <f>H61*'4-BDI'!$E$29</f>
        <v>88.562544000000003</v>
      </c>
      <c r="J61" s="218">
        <f t="shared" si="34"/>
        <v>6906</v>
      </c>
      <c r="K61" s="219">
        <f t="shared" si="35"/>
        <v>8856.25</v>
      </c>
    </row>
    <row r="62" spans="1:11" ht="16.149999999999999" customHeight="1" x14ac:dyDescent="0.2">
      <c r="B62" s="15" t="s">
        <v>177</v>
      </c>
      <c r="C62" s="183">
        <v>98516</v>
      </c>
      <c r="D62" s="183" t="s">
        <v>7</v>
      </c>
      <c r="E62" s="181" t="s">
        <v>195</v>
      </c>
      <c r="F62" s="182" t="s">
        <v>25</v>
      </c>
      <c r="G62" s="196">
        <v>8</v>
      </c>
      <c r="H62" s="244">
        <v>381.3</v>
      </c>
      <c r="I62" s="192">
        <f>H62*'4-BDI'!$E$29</f>
        <v>488.97912000000002</v>
      </c>
      <c r="J62" s="193">
        <f t="shared" si="34"/>
        <v>3050.4</v>
      </c>
      <c r="K62" s="194">
        <f t="shared" si="35"/>
        <v>3911.83</v>
      </c>
    </row>
    <row r="63" spans="1:11" ht="15" x14ac:dyDescent="0.2">
      <c r="B63" s="307" t="s">
        <v>106</v>
      </c>
      <c r="C63" s="308"/>
      <c r="D63" s="308"/>
      <c r="E63" s="308"/>
      <c r="F63" s="308"/>
      <c r="G63" s="308"/>
      <c r="H63" s="308"/>
      <c r="I63" s="309"/>
      <c r="J63" s="43">
        <f>SUM(J58:J62)</f>
        <v>40505.4</v>
      </c>
      <c r="K63" s="43">
        <f>SUM(K58:K62)</f>
        <v>51944.1</v>
      </c>
    </row>
    <row r="64" spans="1:11" ht="15" x14ac:dyDescent="0.2">
      <c r="B64" s="234"/>
      <c r="C64" s="235"/>
      <c r="D64" s="235"/>
      <c r="E64" s="235"/>
      <c r="F64" s="235"/>
      <c r="G64" s="235"/>
      <c r="H64" s="235"/>
      <c r="I64" s="236"/>
      <c r="J64" s="43"/>
      <c r="K64" s="238"/>
    </row>
    <row r="65" spans="2:11" ht="15" x14ac:dyDescent="0.2">
      <c r="B65" s="8" t="s">
        <v>213</v>
      </c>
      <c r="C65" s="9"/>
      <c r="D65" s="10"/>
      <c r="E65" s="11" t="s">
        <v>200</v>
      </c>
      <c r="F65" s="12"/>
      <c r="G65" s="13"/>
      <c r="H65" s="239"/>
      <c r="I65" s="239"/>
      <c r="J65" s="240"/>
      <c r="K65" s="241"/>
    </row>
    <row r="66" spans="2:11" ht="15" x14ac:dyDescent="0.2">
      <c r="B66" s="15" t="s">
        <v>214</v>
      </c>
      <c r="C66" s="183" t="s">
        <v>174</v>
      </c>
      <c r="D66" s="183" t="s">
        <v>85</v>
      </c>
      <c r="E66" s="181" t="s">
        <v>173</v>
      </c>
      <c r="F66" s="182" t="s">
        <v>92</v>
      </c>
      <c r="G66" s="196">
        <v>6</v>
      </c>
      <c r="H66" s="191">
        <f>'[2]COMP. PROPRIA'!$I$52</f>
        <v>374.39</v>
      </c>
      <c r="I66" s="192">
        <f>H66*'4-BDI'!$E$29</f>
        <v>480.11773599999998</v>
      </c>
      <c r="J66" s="218">
        <f t="shared" ref="J66:J69" si="36">TRUNC(G66*H66,2)</f>
        <v>2246.34</v>
      </c>
      <c r="K66" s="219">
        <f t="shared" ref="K66:K69" si="37">TRUNC(G66*I66,2)</f>
        <v>2880.7</v>
      </c>
    </row>
    <row r="67" spans="2:11" ht="15" x14ac:dyDescent="0.2">
      <c r="B67" s="15" t="s">
        <v>252</v>
      </c>
      <c r="C67" s="183" t="s">
        <v>228</v>
      </c>
      <c r="D67" s="183" t="s">
        <v>85</v>
      </c>
      <c r="E67" s="181" t="s">
        <v>251</v>
      </c>
      <c r="F67" s="182" t="s">
        <v>92</v>
      </c>
      <c r="G67" s="196">
        <v>1</v>
      </c>
      <c r="H67" s="191">
        <f>'COMP. PROPRIA'!$I$35</f>
        <v>50875.5</v>
      </c>
      <c r="I67" s="192">
        <f>H67*'4-BDI'!$E$29</f>
        <v>65242.741199999997</v>
      </c>
      <c r="J67" s="218">
        <f t="shared" si="36"/>
        <v>50875.5</v>
      </c>
      <c r="K67" s="219">
        <f t="shared" si="37"/>
        <v>65242.74</v>
      </c>
    </row>
    <row r="68" spans="2:11" ht="15" x14ac:dyDescent="0.2">
      <c r="B68" s="15" t="s">
        <v>208</v>
      </c>
      <c r="C68" s="183">
        <v>10849</v>
      </c>
      <c r="D68" s="183" t="s">
        <v>7</v>
      </c>
      <c r="E68" s="181" t="s">
        <v>215</v>
      </c>
      <c r="F68" s="182" t="s">
        <v>92</v>
      </c>
      <c r="G68" s="196">
        <v>4</v>
      </c>
      <c r="H68" s="244">
        <v>1200.01</v>
      </c>
      <c r="I68" s="192">
        <f>H68*'4-BDI'!$E$29</f>
        <v>1538.892824</v>
      </c>
      <c r="J68" s="218">
        <f t="shared" ref="J68" si="38">TRUNC(G68*H68,2)</f>
        <v>4800.04</v>
      </c>
      <c r="K68" s="219">
        <f t="shared" ref="K68" si="39">TRUNC(G68*I68,2)</f>
        <v>6155.57</v>
      </c>
    </row>
    <row r="69" spans="2:11" ht="15" x14ac:dyDescent="0.2">
      <c r="B69" s="15" t="s">
        <v>210</v>
      </c>
      <c r="C69" s="183">
        <v>10848</v>
      </c>
      <c r="D69" s="183" t="s">
        <v>7</v>
      </c>
      <c r="E69" s="181" t="s">
        <v>201</v>
      </c>
      <c r="F69" s="182" t="s">
        <v>92</v>
      </c>
      <c r="G69" s="196">
        <v>4</v>
      </c>
      <c r="H69" s="244">
        <v>753.75</v>
      </c>
      <c r="I69" s="192">
        <f>H69*'4-BDI'!$E$29</f>
        <v>966.60900000000004</v>
      </c>
      <c r="J69" s="218">
        <f t="shared" si="36"/>
        <v>3015</v>
      </c>
      <c r="K69" s="219">
        <f t="shared" si="37"/>
        <v>3866.43</v>
      </c>
    </row>
    <row r="70" spans="2:11" ht="15.75" thickBot="1" x14ac:dyDescent="0.3">
      <c r="B70" s="325" t="s">
        <v>106</v>
      </c>
      <c r="C70" s="325"/>
      <c r="D70" s="325"/>
      <c r="E70" s="325"/>
      <c r="F70" s="325"/>
      <c r="G70" s="325"/>
      <c r="H70" s="326"/>
      <c r="I70" s="262"/>
      <c r="J70" s="263">
        <f>SUM(J66:J69)</f>
        <v>60936.88</v>
      </c>
      <c r="K70" s="263">
        <f>SUM(K66:K69)</f>
        <v>78145.440000000002</v>
      </c>
    </row>
    <row r="71" spans="2:11" ht="15.75" thickBot="1" x14ac:dyDescent="0.3">
      <c r="B71" s="266"/>
      <c r="C71" s="267"/>
      <c r="D71" s="267"/>
      <c r="E71" s="267"/>
      <c r="F71" s="267"/>
      <c r="G71" s="267"/>
      <c r="H71" s="267"/>
      <c r="I71" s="268"/>
      <c r="J71" s="269"/>
      <c r="K71" s="270"/>
    </row>
    <row r="72" spans="2:11" ht="15.75" thickBot="1" x14ac:dyDescent="0.25">
      <c r="B72" s="319" t="s">
        <v>16</v>
      </c>
      <c r="C72" s="320"/>
      <c r="D72" s="320"/>
      <c r="E72" s="320"/>
      <c r="F72" s="320"/>
      <c r="G72" s="320"/>
      <c r="H72" s="320"/>
      <c r="I72" s="321"/>
      <c r="J72" s="264">
        <f>J13+J21+J32+J48+J55+J63+J40+J70</f>
        <v>335746.67</v>
      </c>
      <c r="K72" s="265"/>
    </row>
    <row r="73" spans="2:11" ht="15.75" thickBot="1" x14ac:dyDescent="0.25">
      <c r="B73" s="322" t="s">
        <v>9</v>
      </c>
      <c r="C73" s="323"/>
      <c r="D73" s="323"/>
      <c r="E73" s="323"/>
      <c r="F73" s="323"/>
      <c r="G73" s="323"/>
      <c r="H73" s="323"/>
      <c r="I73" s="323"/>
      <c r="J73" s="324"/>
      <c r="K73" s="75">
        <f>K63+K55+K48+K40+K32+K21+K13+K70</f>
        <v>430561.38000000006</v>
      </c>
    </row>
    <row r="74" spans="2:11" x14ac:dyDescent="0.2">
      <c r="B74" s="76"/>
      <c r="K74" s="77"/>
    </row>
    <row r="75" spans="2:11" ht="15" x14ac:dyDescent="0.25">
      <c r="B75" s="76"/>
      <c r="C75" s="184" t="s">
        <v>167</v>
      </c>
      <c r="D75" s="63"/>
      <c r="E75" s="185"/>
      <c r="K75" s="77"/>
    </row>
    <row r="76" spans="2:11" ht="15.75" thickBot="1" x14ac:dyDescent="0.3">
      <c r="B76" s="78"/>
      <c r="C76" s="187" t="s">
        <v>168</v>
      </c>
      <c r="D76" s="79"/>
      <c r="E76" s="188"/>
      <c r="F76" s="186"/>
      <c r="K76" s="77"/>
    </row>
    <row r="77" spans="2:11" ht="15.75" thickBot="1" x14ac:dyDescent="0.3">
      <c r="F77" s="189"/>
      <c r="G77" s="80"/>
      <c r="H77" s="81"/>
      <c r="I77" s="81"/>
      <c r="J77" s="82"/>
      <c r="K77" s="83"/>
    </row>
  </sheetData>
  <protectedRanges>
    <protectedRange password="C715" sqref="C57:K57 C40:C41 C32:C33 C48:C49 C13:C14 C55:C56 C21:C22" name="Intervalo3" securityDescriptor="O:WDG:WDD:(A;;CC;;;S-1-5-21-331323738-3957049979-2397494211-500)"/>
    <protectedRange sqref="G57" name="Intervalo2"/>
    <protectedRange password="C715" sqref="E32:E33 E63:E64 B13:C14 E13:E14 G32:I34 G40:I42 E40:E41 E48:E49 G13:H14 G63:I64 G48:I50 E55:E56 B55:C56 B32:C33 B40:C41 B48:C49 B63:C64 G55:I56 E21:E22 G21:I22 B21:C22" name="Intervalo3_18" securityDescriptor="O:WDG:WDD:(A;;CC;;;S-1-5-21-331323738-3957049979-2397494211-500)"/>
    <protectedRange sqref="G63:I64 G32:I33 G48:I49 B63:B64 B55:B56 B13:B14 B40:B41 G40:I41 B32:B33 G13:H14 B48:B49 G55:I56 G21:I22 B21:B22" name="Intervalo2_16"/>
    <protectedRange password="C715" sqref="B32:B33 B48:B49 B63:B64 B55:B56 B40:B41 B13:B14 B21:B22" name="Intervalo3_1_2_1" securityDescriptor="O:WDG:WDD:(A;;CC;;;S-1-5-21-331323738-3957049979-2397494211-500)"/>
    <protectedRange sqref="B32:B33 B48:B49 B63:B64 B55:B56 B40:B41 B13:B14 B21:B22" name="Intervalo2_1_2"/>
    <protectedRange password="C715" sqref="F13:F14 F32:F33 F48:F49 F63:F64 F40:F41 F55:F56 F21:F22" name="Intervalo3_4_1_1_5" securityDescriptor="O:WDG:WDD:(A;;CC;;;S-1-5-21-331323738-3957049979-2397494211-500)"/>
    <protectedRange password="C715" sqref="B70:B71" name="Intervalo3_19" securityDescriptor="O:WDG:WDD:(A;;CC;;;S-1-5-21-331323738-3957049979-2397494211-500)"/>
    <protectedRange sqref="B70:B71" name="Intervalo2_17"/>
    <protectedRange password="C715" sqref="B70:B71" name="Intervalo3_1_3" securityDescriptor="O:WDG:WDD:(A;;CC;;;S-1-5-21-331323738-3957049979-2397494211-500)"/>
    <protectedRange sqref="B70:B71" name="Intervalo2_1_3"/>
    <protectedRange password="C715" sqref="F70:F71" name="Intervalo3_8_7" securityDescriptor="O:WDG:WDD:(A;;CC;;;S-1-5-21-331323738-3957049979-2397494211-500)"/>
    <protectedRange password="C715" sqref="F70:F71" name="Intervalo3_3_1_7" securityDescriptor="O:WDG:WDD:(A;;CC;;;S-1-5-21-331323738-3957049979-2397494211-500)"/>
    <protectedRange password="C715" sqref="F70:F71" name="Intervalo3_4_1_1_1_1_7" securityDescriptor="O:WDG:WDD:(A;;CC;;;S-1-5-21-331323738-3957049979-2397494211-500)"/>
  </protectedRanges>
  <autoFilter ref="A1:K63" xr:uid="{00000000-0009-0000-0000-000002000000}"/>
  <mergeCells count="17">
    <mergeCell ref="B55:I55"/>
    <mergeCell ref="B63:I63"/>
    <mergeCell ref="B72:I72"/>
    <mergeCell ref="B73:J73"/>
    <mergeCell ref="B40:I40"/>
    <mergeCell ref="B70:H70"/>
    <mergeCell ref="B32:I32"/>
    <mergeCell ref="B21:I21"/>
    <mergeCell ref="B13:I13"/>
    <mergeCell ref="B48:I48"/>
    <mergeCell ref="B2:K2"/>
    <mergeCell ref="B8:K8"/>
    <mergeCell ref="B3:K3"/>
    <mergeCell ref="B4:K4"/>
    <mergeCell ref="B5:K5"/>
    <mergeCell ref="B6:K6"/>
    <mergeCell ref="B7:K7"/>
  </mergeCells>
  <phoneticPr fontId="28" type="noConversion"/>
  <printOptions horizontalCentered="1"/>
  <pageMargins left="0.25" right="0.25" top="0.75" bottom="0.75" header="0.3" footer="0.3"/>
  <pageSetup paperSize="9" scale="71" fitToHeight="0" orientation="landscape" r:id="rId1"/>
  <headerFooter>
    <oddFooter>Página &amp;P de &amp;N</oddFooter>
  </headerFooter>
  <ignoredErrors>
    <ignoredError sqref="H2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33"/>
  <sheetViews>
    <sheetView view="pageBreakPreview" topLeftCell="A7" zoomScale="70" zoomScaleNormal="70" zoomScaleSheetLayoutView="70" workbookViewId="0">
      <selection activeCell="D13" sqref="D13:D14"/>
    </sheetView>
  </sheetViews>
  <sheetFormatPr defaultRowHeight="12.75" x14ac:dyDescent="0.2"/>
  <cols>
    <col min="2" max="2" width="10.85546875" customWidth="1"/>
    <col min="3" max="3" width="58.140625" customWidth="1"/>
    <col min="4" max="4" width="23.42578125" style="4" bestFit="1" customWidth="1"/>
    <col min="5" max="5" width="16.7109375" customWidth="1"/>
    <col min="6" max="6" width="21" customWidth="1"/>
    <col min="7" max="7" width="26.140625" bestFit="1" customWidth="1"/>
    <col min="8" max="8" width="21.7109375" bestFit="1" customWidth="1"/>
    <col min="9" max="9" width="19.42578125" bestFit="1" customWidth="1"/>
  </cols>
  <sheetData>
    <row r="1" spans="2:11" ht="47.25" customHeight="1" thickBot="1" x14ac:dyDescent="0.25"/>
    <row r="2" spans="2:11" ht="97.5" customHeight="1" thickBot="1" x14ac:dyDescent="0.25">
      <c r="B2" s="287"/>
      <c r="C2" s="288"/>
      <c r="D2" s="288"/>
      <c r="E2" s="288"/>
      <c r="F2" s="288"/>
      <c r="G2" s="288"/>
      <c r="H2" s="288"/>
      <c r="I2" s="170"/>
    </row>
    <row r="3" spans="2:11" ht="15" x14ac:dyDescent="0.2">
      <c r="B3" s="290" t="str">
        <f>'2-ORÇAMENTO'!B3:G3</f>
        <v>OBRA: CONSTRUÇÃO PRAÇA N. SRA. DA GUIA</v>
      </c>
      <c r="C3" s="291"/>
      <c r="D3" s="291"/>
      <c r="E3" s="291"/>
      <c r="F3" s="291"/>
      <c r="G3" s="291"/>
      <c r="H3" s="291"/>
      <c r="I3" s="171"/>
    </row>
    <row r="4" spans="2:11" ht="15" x14ac:dyDescent="0.2">
      <c r="B4" s="345" t="str">
        <f>'2-ORÇAMENTO'!B4:G4</f>
        <v>LOCAL: ROTATÓRIA DO AEROPORTO</v>
      </c>
      <c r="C4" s="346"/>
      <c r="D4" s="346"/>
      <c r="E4" s="346"/>
      <c r="F4" s="346"/>
      <c r="G4" s="346"/>
      <c r="H4" s="346"/>
    </row>
    <row r="5" spans="2:11" ht="15" x14ac:dyDescent="0.2">
      <c r="B5" s="345" t="str">
        <f>'2-ORÇAMENTO'!B5:G5</f>
        <v>ENDEREÇO: AV FILINTO MULLER, AV. JOÃO PONCE DE ARRUDA, AV ARTHUR BERNARDES</v>
      </c>
      <c r="C5" s="346"/>
      <c r="D5" s="346"/>
      <c r="E5" s="346"/>
      <c r="F5" s="346"/>
      <c r="G5" s="346"/>
      <c r="H5" s="346"/>
    </row>
    <row r="6" spans="2:11" ht="15" customHeight="1" x14ac:dyDescent="0.2">
      <c r="B6" s="293" t="str">
        <f>'2-ORÇAMENTO'!B6:G6</f>
        <v>MUNICÍPIO: VÁRZEA GRANDE - MT</v>
      </c>
      <c r="C6" s="294"/>
      <c r="D6" s="294"/>
      <c r="E6" s="294"/>
      <c r="F6" s="294"/>
      <c r="G6" s="294"/>
      <c r="H6" s="294"/>
    </row>
    <row r="7" spans="2:11" ht="15.75" thickBot="1" x14ac:dyDescent="0.25">
      <c r="B7" s="296" t="str">
        <f>'2-ORÇAMENTO'!B7:G7</f>
        <v>DATA BASE: SINAPI MAIO - COM DESONERAÇÃO / 2023 - BDI - 28,24%</v>
      </c>
      <c r="C7" s="297"/>
      <c r="D7" s="297"/>
      <c r="E7" s="297"/>
      <c r="F7" s="297"/>
      <c r="G7" s="297"/>
      <c r="H7" s="297"/>
      <c r="I7" s="152"/>
      <c r="K7" s="102"/>
    </row>
    <row r="8" spans="2:11" ht="16.5" customHeight="1" thickBot="1" x14ac:dyDescent="0.25">
      <c r="B8" s="327" t="s">
        <v>26</v>
      </c>
      <c r="C8" s="328"/>
      <c r="D8" s="328"/>
      <c r="E8" s="328"/>
      <c r="F8" s="328"/>
      <c r="G8" s="328"/>
      <c r="H8" s="328"/>
      <c r="I8" s="328"/>
    </row>
    <row r="9" spans="2:11" ht="16.149999999999999" customHeight="1" thickBot="1" x14ac:dyDescent="0.25">
      <c r="B9" s="329" t="s">
        <v>1</v>
      </c>
      <c r="C9" s="329" t="s">
        <v>10</v>
      </c>
      <c r="D9" s="332" t="s">
        <v>8</v>
      </c>
      <c r="E9" s="333"/>
      <c r="F9" s="327" t="s">
        <v>11</v>
      </c>
      <c r="G9" s="328"/>
      <c r="H9" s="328"/>
      <c r="I9" s="328"/>
    </row>
    <row r="10" spans="2:11" ht="16.5" thickBot="1" x14ac:dyDescent="0.3">
      <c r="B10" s="330"/>
      <c r="C10" s="331"/>
      <c r="D10" s="5" t="s">
        <v>12</v>
      </c>
      <c r="E10" s="6" t="s">
        <v>13</v>
      </c>
      <c r="F10" s="7" t="s">
        <v>14</v>
      </c>
      <c r="G10" s="7" t="s">
        <v>169</v>
      </c>
      <c r="H10" s="7" t="s">
        <v>170</v>
      </c>
      <c r="I10" s="7" t="s">
        <v>179</v>
      </c>
    </row>
    <row r="11" spans="2:11" ht="18" x14ac:dyDescent="0.25">
      <c r="B11" s="279" t="str">
        <f>'2-ORÇAMENTO'!B10</f>
        <v>1.0</v>
      </c>
      <c r="C11" s="281" t="str">
        <f>'2-ORÇAMENTO'!E10</f>
        <v>ADMINISTRAÇÃO DE OBRA</v>
      </c>
      <c r="D11" s="283">
        <f>'2-ORÇAMENTO'!$K$13</f>
        <v>9971.93</v>
      </c>
      <c r="E11" s="285">
        <f>D11/$D$29</f>
        <v>2.3160298306364593E-2</v>
      </c>
      <c r="F11" s="103">
        <f t="shared" ref="F11:I23" si="0">$D11*F12</f>
        <v>2492.9825000000001</v>
      </c>
      <c r="G11" s="103">
        <f t="shared" si="0"/>
        <v>2492.9825000000001</v>
      </c>
      <c r="H11" s="103">
        <f t="shared" si="0"/>
        <v>2492.9825000000001</v>
      </c>
      <c r="I11" s="103">
        <f t="shared" si="0"/>
        <v>2492.9825000000001</v>
      </c>
    </row>
    <row r="12" spans="2:11" ht="18" x14ac:dyDescent="0.25">
      <c r="B12" s="280"/>
      <c r="C12" s="282"/>
      <c r="D12" s="284"/>
      <c r="E12" s="286"/>
      <c r="F12" s="104">
        <v>0.25</v>
      </c>
      <c r="G12" s="104">
        <v>0.25</v>
      </c>
      <c r="H12" s="104">
        <v>0.25</v>
      </c>
      <c r="I12" s="104">
        <v>0.25</v>
      </c>
    </row>
    <row r="13" spans="2:11" ht="18" x14ac:dyDescent="0.25">
      <c r="B13" s="279" t="str">
        <f>'2-ORÇAMENTO'!B15</f>
        <v>2.0</v>
      </c>
      <c r="C13" s="299" t="str">
        <f>'2-ORÇAMENTO'!E15</f>
        <v>SERVIÇOS PRELIMINARES</v>
      </c>
      <c r="D13" s="300">
        <f>'2-ORÇAMENTO'!K21</f>
        <v>21124.949999999997</v>
      </c>
      <c r="E13" s="301">
        <f>D13/$D$29</f>
        <v>4.9063736278437235E-2</v>
      </c>
      <c r="F13" s="103">
        <f t="shared" si="0"/>
        <v>21124.949999999997</v>
      </c>
      <c r="G13" s="103">
        <f t="shared" si="0"/>
        <v>0</v>
      </c>
      <c r="H13" s="103">
        <f t="shared" si="0"/>
        <v>0</v>
      </c>
      <c r="I13" s="103">
        <f t="shared" si="0"/>
        <v>0</v>
      </c>
    </row>
    <row r="14" spans="2:11" ht="18" x14ac:dyDescent="0.25">
      <c r="B14" s="280"/>
      <c r="C14" s="282"/>
      <c r="D14" s="284"/>
      <c r="E14" s="286"/>
      <c r="F14" s="104">
        <v>1</v>
      </c>
      <c r="G14" s="104"/>
      <c r="H14" s="104"/>
      <c r="I14" s="104"/>
    </row>
    <row r="15" spans="2:11" ht="18" x14ac:dyDescent="0.25">
      <c r="B15" s="279" t="str">
        <f>'2-ORÇAMENTO'!B23</f>
        <v>3.0</v>
      </c>
      <c r="C15" s="299" t="str">
        <f>'2-ORÇAMENTO'!E23</f>
        <v>PISOS E CALÇADAS</v>
      </c>
      <c r="D15" s="300">
        <f>'2-ORÇAMENTO'!K32</f>
        <v>217550.27000000002</v>
      </c>
      <c r="E15" s="301">
        <f>D15/$D$29</f>
        <v>0.50527121127305952</v>
      </c>
      <c r="F15" s="103">
        <f t="shared" si="0"/>
        <v>43510.054000000004</v>
      </c>
      <c r="G15" s="103">
        <f t="shared" si="0"/>
        <v>130530.16200000001</v>
      </c>
      <c r="H15" s="103">
        <f t="shared" si="0"/>
        <v>43510.054000000004</v>
      </c>
      <c r="I15" s="103">
        <f t="shared" si="0"/>
        <v>0</v>
      </c>
    </row>
    <row r="16" spans="2:11" ht="18" x14ac:dyDescent="0.25">
      <c r="B16" s="280"/>
      <c r="C16" s="282"/>
      <c r="D16" s="284"/>
      <c r="E16" s="286"/>
      <c r="F16" s="104">
        <v>0.2</v>
      </c>
      <c r="G16" s="104">
        <v>0.6</v>
      </c>
      <c r="H16" s="104">
        <v>0.2</v>
      </c>
      <c r="I16" s="104"/>
    </row>
    <row r="17" spans="2:9" ht="18" x14ac:dyDescent="0.25">
      <c r="B17" s="279" t="str">
        <f>'2-ORÇAMENTO'!B34</f>
        <v>4.0</v>
      </c>
      <c r="C17" s="341" t="str">
        <f>'2-ORÇAMENTO'!E34</f>
        <v>ALVENARIAS</v>
      </c>
      <c r="D17" s="300">
        <f>'2-ORÇAMENTO'!K40</f>
        <v>22192.350000000002</v>
      </c>
      <c r="E17" s="301">
        <f>D17/$D$29</f>
        <v>5.1542825322605582E-2</v>
      </c>
      <c r="F17" s="103">
        <f t="shared" si="0"/>
        <v>0</v>
      </c>
      <c r="G17" s="103">
        <f t="shared" si="0"/>
        <v>22192.350000000002</v>
      </c>
      <c r="H17" s="103">
        <f t="shared" si="0"/>
        <v>0</v>
      </c>
      <c r="I17" s="103">
        <f t="shared" si="0"/>
        <v>0</v>
      </c>
    </row>
    <row r="18" spans="2:9" ht="18" x14ac:dyDescent="0.25">
      <c r="B18" s="280"/>
      <c r="C18" s="342"/>
      <c r="D18" s="284"/>
      <c r="E18" s="286"/>
      <c r="F18" s="104"/>
      <c r="G18" s="104">
        <v>1</v>
      </c>
      <c r="H18" s="104"/>
      <c r="I18" s="104"/>
    </row>
    <row r="19" spans="2:9" ht="18" x14ac:dyDescent="0.25">
      <c r="B19" s="279" t="str">
        <f>'2-ORÇAMENTO'!B42</f>
        <v>5.0</v>
      </c>
      <c r="C19" s="299" t="str">
        <f>'2-ORÇAMENTO'!E42</f>
        <v xml:space="preserve">INSTALAÇÕES ELÉTRICAS </v>
      </c>
      <c r="D19" s="300">
        <f>'2-ORÇAMENTO'!K48</f>
        <v>26639.68</v>
      </c>
      <c r="E19" s="301">
        <f>D19/$D$29</f>
        <v>6.1871968173271841E-2</v>
      </c>
      <c r="F19" s="103">
        <f t="shared" si="0"/>
        <v>2663.9680000000003</v>
      </c>
      <c r="G19" s="103">
        <f t="shared" si="0"/>
        <v>5327.9360000000006</v>
      </c>
      <c r="H19" s="103">
        <f t="shared" si="0"/>
        <v>13319.84</v>
      </c>
      <c r="I19" s="103">
        <f t="shared" si="0"/>
        <v>5327.9360000000006</v>
      </c>
    </row>
    <row r="20" spans="2:9" ht="18" x14ac:dyDescent="0.25">
      <c r="B20" s="280"/>
      <c r="C20" s="282"/>
      <c r="D20" s="284"/>
      <c r="E20" s="286"/>
      <c r="F20" s="104">
        <v>0.1</v>
      </c>
      <c r="G20" s="104">
        <v>0.2</v>
      </c>
      <c r="H20" s="104">
        <v>0.5</v>
      </c>
      <c r="I20" s="104">
        <v>0.2</v>
      </c>
    </row>
    <row r="21" spans="2:9" ht="18" x14ac:dyDescent="0.25">
      <c r="B21" s="279" t="str">
        <f>'2-ORÇAMENTO'!B50</f>
        <v>6.0</v>
      </c>
      <c r="C21" s="299" t="str">
        <f>'2-ORÇAMENTO'!E50</f>
        <v>INSTALAÇÕES HIDRAULICAS</v>
      </c>
      <c r="D21" s="300">
        <f>'2-ORÇAMENTO'!K55</f>
        <v>2992.66</v>
      </c>
      <c r="E21" s="301">
        <f>D21/$D$29</f>
        <v>6.9506001676230235E-3</v>
      </c>
      <c r="F21" s="103">
        <f t="shared" si="0"/>
        <v>1496.33</v>
      </c>
      <c r="G21" s="103">
        <f t="shared" si="0"/>
        <v>1496.33</v>
      </c>
      <c r="H21" s="103">
        <f t="shared" si="0"/>
        <v>0</v>
      </c>
      <c r="I21" s="103">
        <f t="shared" si="0"/>
        <v>0</v>
      </c>
    </row>
    <row r="22" spans="2:9" ht="18" x14ac:dyDescent="0.25">
      <c r="B22" s="280"/>
      <c r="C22" s="282"/>
      <c r="D22" s="284"/>
      <c r="E22" s="286"/>
      <c r="F22" s="104">
        <v>0.5</v>
      </c>
      <c r="G22" s="104">
        <v>0.5</v>
      </c>
      <c r="H22" s="104"/>
      <c r="I22" s="104"/>
    </row>
    <row r="23" spans="2:9" ht="18" x14ac:dyDescent="0.25">
      <c r="B23" s="279" t="str">
        <f>'2-ORÇAMENTO'!$B$57</f>
        <v>7.0</v>
      </c>
      <c r="C23" s="299" t="str">
        <f>'2-ORÇAMENTO'!E57</f>
        <v>PAISAGISMO</v>
      </c>
      <c r="D23" s="300">
        <f>'2-ORÇAMENTO'!K63</f>
        <v>51944.1</v>
      </c>
      <c r="E23" s="301">
        <f>D23/$D$29</f>
        <v>0.12064272926661468</v>
      </c>
      <c r="F23" s="103">
        <f t="shared" si="0"/>
        <v>0</v>
      </c>
      <c r="G23" s="103">
        <f t="shared" si="0"/>
        <v>0</v>
      </c>
      <c r="H23" s="103">
        <f t="shared" si="0"/>
        <v>25972.05</v>
      </c>
      <c r="I23" s="103">
        <f t="shared" si="0"/>
        <v>25972.05</v>
      </c>
    </row>
    <row r="24" spans="2:9" ht="18" x14ac:dyDescent="0.25">
      <c r="B24" s="280"/>
      <c r="C24" s="282"/>
      <c r="D24" s="284"/>
      <c r="E24" s="286"/>
      <c r="F24" s="104"/>
      <c r="G24" s="104"/>
      <c r="H24" s="104">
        <v>0.5</v>
      </c>
      <c r="I24" s="104">
        <v>0.5</v>
      </c>
    </row>
    <row r="25" spans="2:9" ht="18" x14ac:dyDescent="0.25">
      <c r="B25" s="279" t="str">
        <f>'2-ORÇAMENTO'!$B$65</f>
        <v>8.0</v>
      </c>
      <c r="C25" s="299" t="str">
        <f>'2-ORÇAMENTO'!$E$65</f>
        <v>DIVERSOS</v>
      </c>
      <c r="D25" s="304">
        <f>'2-ORÇAMENTO'!$K$70</f>
        <v>78145.440000000002</v>
      </c>
      <c r="E25" s="301">
        <f>D25/$D$29</f>
        <v>0.18149663121202372</v>
      </c>
      <c r="F25" s="103">
        <f t="shared" ref="F25:I25" si="1">$D25*F26</f>
        <v>15629.088000000002</v>
      </c>
      <c r="G25" s="103">
        <f t="shared" si="1"/>
        <v>39072.720000000001</v>
      </c>
      <c r="H25" s="103">
        <f t="shared" si="1"/>
        <v>15629.088000000002</v>
      </c>
      <c r="I25" s="103">
        <f t="shared" si="1"/>
        <v>7814.5440000000008</v>
      </c>
    </row>
    <row r="26" spans="2:9" ht="18.75" thickBot="1" x14ac:dyDescent="0.3">
      <c r="B26" s="343"/>
      <c r="C26" s="344"/>
      <c r="D26" s="339"/>
      <c r="E26" s="340"/>
      <c r="F26" s="104">
        <v>0.2</v>
      </c>
      <c r="G26" s="104">
        <v>0.5</v>
      </c>
      <c r="H26" s="104">
        <v>0.2</v>
      </c>
      <c r="I26" s="104">
        <v>0.1</v>
      </c>
    </row>
    <row r="27" spans="2:9" ht="18.75" thickBot="1" x14ac:dyDescent="0.3">
      <c r="B27" s="337" t="s">
        <v>17</v>
      </c>
      <c r="C27" s="338"/>
      <c r="D27" s="88"/>
      <c r="E27" s="85"/>
      <c r="F27" s="105">
        <f t="shared" ref="F27:I27" si="2">SUM(F17,F19,F15,F13,F11,E37,F23,F25)</f>
        <v>85421.04250000001</v>
      </c>
      <c r="G27" s="105">
        <f t="shared" si="2"/>
        <v>199616.15050000002</v>
      </c>
      <c r="H27" s="105">
        <f t="shared" si="2"/>
        <v>100924.0145</v>
      </c>
      <c r="I27" s="105">
        <f t="shared" si="2"/>
        <v>41607.512500000004</v>
      </c>
    </row>
    <row r="28" spans="2:9" ht="18" x14ac:dyDescent="0.25">
      <c r="B28" s="335" t="s">
        <v>102</v>
      </c>
      <c r="C28" s="336"/>
      <c r="D28" s="87"/>
      <c r="E28" s="86"/>
      <c r="F28" s="257">
        <f t="shared" ref="F28:I28" si="3">F27/$D$29</f>
        <v>0.19839457616937223</v>
      </c>
      <c r="G28" s="257">
        <f t="shared" si="3"/>
        <v>0.46361833590369866</v>
      </c>
      <c r="H28" s="257">
        <f t="shared" si="3"/>
        <v>0.23440099179355106</v>
      </c>
      <c r="I28" s="257">
        <f t="shared" si="3"/>
        <v>9.6635495965755241E-2</v>
      </c>
    </row>
    <row r="29" spans="2:9" ht="18.75" thickBot="1" x14ac:dyDescent="0.3">
      <c r="B29" s="334" t="s">
        <v>18</v>
      </c>
      <c r="C29" s="334"/>
      <c r="D29" s="258">
        <f>SUM(D11:D26)</f>
        <v>430561.37999999995</v>
      </c>
      <c r="E29" s="259">
        <f>SUM(E11:E26)</f>
        <v>1.0000000000000002</v>
      </c>
      <c r="F29" s="260">
        <f t="shared" ref="F29:I29" si="4">F27</f>
        <v>85421.04250000001</v>
      </c>
      <c r="G29" s="260">
        <f t="shared" si="4"/>
        <v>199616.15050000002</v>
      </c>
      <c r="H29" s="260">
        <f t="shared" si="4"/>
        <v>100924.0145</v>
      </c>
      <c r="I29" s="260">
        <f t="shared" si="4"/>
        <v>41607.512500000004</v>
      </c>
    </row>
    <row r="30" spans="2:9" ht="18" customHeight="1" x14ac:dyDescent="0.2">
      <c r="B30" s="17"/>
      <c r="D30" s="106"/>
    </row>
    <row r="31" spans="2:9" ht="14.25" customHeight="1" x14ac:dyDescent="0.25">
      <c r="B31" s="17"/>
      <c r="D31" s="107"/>
    </row>
    <row r="32" spans="2:9" ht="15" x14ac:dyDescent="0.25">
      <c r="B32" s="26"/>
      <c r="C32" s="24" t="s">
        <v>167</v>
      </c>
      <c r="D32" s="20"/>
      <c r="E32" s="108"/>
      <c r="F32" s="169"/>
    </row>
    <row r="33" spans="2:9" ht="15.75" thickBot="1" x14ac:dyDescent="0.3">
      <c r="B33" s="90"/>
      <c r="C33" s="25" t="s">
        <v>168</v>
      </c>
      <c r="D33" s="21"/>
      <c r="E33" s="22"/>
      <c r="F33" s="23"/>
      <c r="G33" s="152"/>
      <c r="H33" s="152"/>
      <c r="I33" s="152"/>
    </row>
  </sheetData>
  <mergeCells count="46">
    <mergeCell ref="B5:H5"/>
    <mergeCell ref="B6:H6"/>
    <mergeCell ref="B7:H7"/>
    <mergeCell ref="B2:H2"/>
    <mergeCell ref="B3:H3"/>
    <mergeCell ref="B4:H4"/>
    <mergeCell ref="B29:C29"/>
    <mergeCell ref="D15:D16"/>
    <mergeCell ref="E13:E14"/>
    <mergeCell ref="E15:E16"/>
    <mergeCell ref="E17:E18"/>
    <mergeCell ref="B28:C28"/>
    <mergeCell ref="B27:C27"/>
    <mergeCell ref="B23:B24"/>
    <mergeCell ref="C23:C24"/>
    <mergeCell ref="D25:D26"/>
    <mergeCell ref="E25:E26"/>
    <mergeCell ref="B17:B18"/>
    <mergeCell ref="C17:C18"/>
    <mergeCell ref="D17:D18"/>
    <mergeCell ref="B25:B26"/>
    <mergeCell ref="C25:C26"/>
    <mergeCell ref="D23:D24"/>
    <mergeCell ref="E23:E24"/>
    <mergeCell ref="C15:C16"/>
    <mergeCell ref="B15:B16"/>
    <mergeCell ref="B21:B22"/>
    <mergeCell ref="C21:C22"/>
    <mergeCell ref="D21:D22"/>
    <mergeCell ref="E21:E22"/>
    <mergeCell ref="B8:I8"/>
    <mergeCell ref="F9:I9"/>
    <mergeCell ref="B9:B10"/>
    <mergeCell ref="C9:C10"/>
    <mergeCell ref="D9:E9"/>
    <mergeCell ref="E11:E12"/>
    <mergeCell ref="D11:D12"/>
    <mergeCell ref="D13:D14"/>
    <mergeCell ref="E19:E20"/>
    <mergeCell ref="D19:D20"/>
    <mergeCell ref="C11:C12"/>
    <mergeCell ref="B11:B12"/>
    <mergeCell ref="C13:C14"/>
    <mergeCell ref="B13:B14"/>
    <mergeCell ref="C19:C20"/>
    <mergeCell ref="B19:B20"/>
  </mergeCells>
  <phoneticPr fontId="28" type="noConversion"/>
  <conditionalFormatting sqref="F1 F3 F6:F7">
    <cfRule type="containsText" dxfId="4" priority="202" operator="containsText" text="%">
      <formula>NOT(ISERROR(SEARCH("%",F1)))</formula>
    </cfRule>
  </conditionalFormatting>
  <conditionalFormatting sqref="F9:F1048576">
    <cfRule type="containsText" dxfId="3" priority="99" operator="containsText" text="%">
      <formula>NOT(ISERROR(SEARCH("%",F9)))</formula>
    </cfRule>
  </conditionalFormatting>
  <conditionalFormatting sqref="F11:I29">
    <cfRule type="containsText" dxfId="2" priority="52" operator="containsText" text="%">
      <formula>NOT(ISERROR(SEARCH("%",F11)))</formula>
    </cfRule>
    <cfRule type="containsText" dxfId="1" priority="53" operator="containsText" text="%">
      <formula>NOT(ISERROR(SEARCH("%",F11)))</formula>
    </cfRule>
  </conditionalFormatting>
  <conditionalFormatting sqref="G10:I29">
    <cfRule type="containsText" dxfId="0" priority="54" operator="containsText" text="%">
      <formula>NOT(ISERROR(SEARCH("%",G10)))</formula>
    </cfRule>
  </conditionalFormatting>
  <printOptions horizontalCentered="1"/>
  <pageMargins left="0.19685039370078741" right="0.19685039370078741" top="0.78740157480314965" bottom="0.78740157480314965" header="0" footer="0"/>
  <pageSetup paperSize="9"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0"/>
  <sheetViews>
    <sheetView showZeros="0" view="pageBreakPreview" zoomScaleNormal="70" zoomScaleSheetLayoutView="100" workbookViewId="0">
      <selection activeCell="G37" sqref="G37"/>
    </sheetView>
  </sheetViews>
  <sheetFormatPr defaultColWidth="9.140625" defaultRowHeight="12.75" x14ac:dyDescent="0.2"/>
  <cols>
    <col min="1" max="1" width="10.5703125" style="44" customWidth="1"/>
    <col min="2" max="2" width="16.28515625" style="16" bestFit="1" customWidth="1"/>
    <col min="3" max="3" width="15" style="16" bestFit="1" customWidth="1"/>
    <col min="4" max="4" width="12" style="51" bestFit="1" customWidth="1"/>
    <col min="5" max="5" width="66" style="52" customWidth="1"/>
    <col min="6" max="6" width="9.28515625" style="16" bestFit="1" customWidth="1"/>
    <col min="7" max="7" width="12.42578125" style="172" bestFit="1" customWidth="1"/>
    <col min="8" max="8" width="13.85546875" style="53" bestFit="1" customWidth="1"/>
    <col min="9" max="9" width="18.5703125" style="58" bestFit="1" customWidth="1"/>
    <col min="10" max="10" width="9.85546875" style="44" hidden="1" customWidth="1"/>
    <col min="11" max="11" width="6.42578125" style="44" hidden="1" customWidth="1"/>
    <col min="12" max="12" width="0" style="44" hidden="1" customWidth="1"/>
    <col min="13" max="16384" width="9.140625" style="44"/>
  </cols>
  <sheetData>
    <row r="1" spans="1:11" ht="13.5" thickBot="1" x14ac:dyDescent="0.25"/>
    <row r="2" spans="1:11" ht="102" customHeight="1" thickBot="1" x14ac:dyDescent="0.25">
      <c r="B2" s="287"/>
      <c r="C2" s="288"/>
      <c r="D2" s="288"/>
      <c r="E2" s="288"/>
      <c r="F2" s="288"/>
      <c r="G2" s="288"/>
      <c r="H2" s="288"/>
      <c r="I2" s="289"/>
    </row>
    <row r="3" spans="1:11" ht="15" x14ac:dyDescent="0.2">
      <c r="B3" s="290" t="s">
        <v>182</v>
      </c>
      <c r="C3" s="291"/>
      <c r="D3" s="291"/>
      <c r="E3" s="291"/>
      <c r="F3" s="291"/>
      <c r="G3" s="291"/>
      <c r="H3" s="291"/>
      <c r="I3" s="291"/>
      <c r="J3" s="291"/>
      <c r="K3" s="292"/>
    </row>
    <row r="4" spans="1:11" ht="15" x14ac:dyDescent="0.2">
      <c r="B4" s="316" t="s">
        <v>184</v>
      </c>
      <c r="C4" s="317"/>
      <c r="D4" s="317"/>
      <c r="E4" s="317"/>
      <c r="F4" s="317"/>
      <c r="G4" s="317"/>
      <c r="H4" s="317"/>
      <c r="I4" s="317"/>
      <c r="J4" s="317"/>
      <c r="K4" s="318"/>
    </row>
    <row r="5" spans="1:11" ht="15" x14ac:dyDescent="0.2">
      <c r="B5" s="316" t="s">
        <v>183</v>
      </c>
      <c r="C5" s="317"/>
      <c r="D5" s="317"/>
      <c r="E5" s="317"/>
      <c r="F5" s="317"/>
      <c r="G5" s="317"/>
      <c r="H5" s="317"/>
      <c r="I5" s="317"/>
      <c r="J5" s="317"/>
      <c r="K5" s="318"/>
    </row>
    <row r="6" spans="1:11" ht="15" customHeight="1" x14ac:dyDescent="0.2">
      <c r="B6" s="316" t="s">
        <v>103</v>
      </c>
      <c r="C6" s="317"/>
      <c r="D6" s="317"/>
      <c r="E6" s="317"/>
      <c r="F6" s="317"/>
      <c r="G6" s="317"/>
      <c r="H6" s="317"/>
      <c r="I6" s="317"/>
      <c r="J6" s="317"/>
      <c r="K6" s="318"/>
    </row>
    <row r="7" spans="1:11" ht="15.75" thickBot="1" x14ac:dyDescent="0.25">
      <c r="B7" s="296" t="s">
        <v>202</v>
      </c>
      <c r="C7" s="297"/>
      <c r="D7" s="297"/>
      <c r="E7" s="297"/>
      <c r="F7" s="297"/>
      <c r="G7" s="297"/>
      <c r="H7" s="297"/>
      <c r="I7" s="297"/>
      <c r="J7" s="297"/>
      <c r="K7" s="298"/>
    </row>
    <row r="8" spans="1:11" ht="13.5" thickBot="1" x14ac:dyDescent="0.25">
      <c r="B8" s="347" t="s">
        <v>44</v>
      </c>
      <c r="C8" s="348"/>
      <c r="D8" s="349"/>
      <c r="E8" s="350" t="s">
        <v>19</v>
      </c>
      <c r="F8" s="352" t="s">
        <v>41</v>
      </c>
      <c r="G8" s="354" t="s">
        <v>45</v>
      </c>
      <c r="H8" s="356" t="s">
        <v>42</v>
      </c>
      <c r="I8" s="356" t="s">
        <v>43</v>
      </c>
    </row>
    <row r="9" spans="1:11" ht="13.5" thickBot="1" x14ac:dyDescent="0.25">
      <c r="A9" s="47"/>
      <c r="B9" s="48" t="s">
        <v>39</v>
      </c>
      <c r="C9" s="48" t="s">
        <v>40</v>
      </c>
      <c r="D9" s="49" t="s">
        <v>2</v>
      </c>
      <c r="E9" s="351"/>
      <c r="F9" s="353"/>
      <c r="G9" s="355"/>
      <c r="H9" s="357"/>
      <c r="I9" s="357"/>
    </row>
    <row r="10" spans="1:11" ht="13.5" thickBot="1" x14ac:dyDescent="0.25">
      <c r="B10" s="121" t="s">
        <v>152</v>
      </c>
      <c r="C10" s="124"/>
      <c r="D10" s="125"/>
      <c r="E10" s="126" t="s">
        <v>144</v>
      </c>
      <c r="F10" s="127" t="s">
        <v>134</v>
      </c>
      <c r="G10" s="128"/>
      <c r="H10" s="129"/>
      <c r="I10" s="130">
        <f>(SUM(I11:I12))</f>
        <v>1392.5</v>
      </c>
    </row>
    <row r="11" spans="1:11" ht="38.25" x14ac:dyDescent="0.2">
      <c r="B11" s="123" t="s">
        <v>150</v>
      </c>
      <c r="C11" s="119" t="s">
        <v>7</v>
      </c>
      <c r="D11" s="120">
        <v>10775</v>
      </c>
      <c r="E11" s="173" t="s">
        <v>125</v>
      </c>
      <c r="F11" s="174" t="s">
        <v>96</v>
      </c>
      <c r="G11" s="220">
        <v>1</v>
      </c>
      <c r="H11" s="211">
        <v>842.5</v>
      </c>
      <c r="I11" s="213">
        <f>TRUNC(H11*G11,2)</f>
        <v>842.5</v>
      </c>
    </row>
    <row r="12" spans="1:11" x14ac:dyDescent="0.2">
      <c r="B12" s="45" t="s">
        <v>36</v>
      </c>
      <c r="C12" s="46" t="s">
        <v>145</v>
      </c>
      <c r="D12" s="56"/>
      <c r="E12" s="177" t="s">
        <v>146</v>
      </c>
      <c r="F12" s="178" t="s">
        <v>115</v>
      </c>
      <c r="G12" s="215">
        <v>1</v>
      </c>
      <c r="H12" s="221">
        <v>550</v>
      </c>
      <c r="I12" s="217">
        <f>TRUNC(H12*G12,2)</f>
        <v>550</v>
      </c>
    </row>
    <row r="13" spans="1:11" ht="13.5" thickBot="1" x14ac:dyDescent="0.25">
      <c r="B13" s="50"/>
      <c r="E13" s="222"/>
      <c r="F13" s="175"/>
      <c r="G13" s="223"/>
      <c r="H13" s="176"/>
      <c r="I13" s="115"/>
    </row>
    <row r="14" spans="1:11" ht="13.5" thickBot="1" x14ac:dyDescent="0.25">
      <c r="B14" s="131" t="s">
        <v>153</v>
      </c>
      <c r="C14" s="122"/>
      <c r="D14" s="132"/>
      <c r="E14" s="133" t="s">
        <v>31</v>
      </c>
      <c r="F14" s="134" t="s">
        <v>29</v>
      </c>
      <c r="G14" s="135"/>
      <c r="H14" s="136"/>
      <c r="I14" s="137">
        <f>TRUNC(SUM(I15:I18,2))</f>
        <v>12</v>
      </c>
    </row>
    <row r="15" spans="1:11" x14ac:dyDescent="0.2">
      <c r="B15" s="119" t="s">
        <v>150</v>
      </c>
      <c r="C15" s="119" t="s">
        <v>7</v>
      </c>
      <c r="D15" s="120">
        <v>134</v>
      </c>
      <c r="E15" s="173" t="s">
        <v>123</v>
      </c>
      <c r="F15" s="174" t="s">
        <v>90</v>
      </c>
      <c r="G15" s="224">
        <v>0.15</v>
      </c>
      <c r="H15" s="211">
        <v>2.12</v>
      </c>
      <c r="I15" s="225">
        <f>TRUNC(H15*G15,2)</f>
        <v>0.31</v>
      </c>
    </row>
    <row r="16" spans="1:11" x14ac:dyDescent="0.2">
      <c r="B16" s="46" t="s">
        <v>150</v>
      </c>
      <c r="C16" s="46" t="s">
        <v>7</v>
      </c>
      <c r="D16" s="56">
        <v>1379</v>
      </c>
      <c r="E16" s="177" t="s">
        <v>122</v>
      </c>
      <c r="F16" s="178" t="s">
        <v>90</v>
      </c>
      <c r="G16" s="226">
        <v>0.15</v>
      </c>
      <c r="H16" s="211">
        <v>0.88</v>
      </c>
      <c r="I16" s="216">
        <f t="shared" ref="I16:I18" si="0">TRUNC(H16*G16,2)</f>
        <v>0.13</v>
      </c>
    </row>
    <row r="17" spans="2:9" x14ac:dyDescent="0.2">
      <c r="B17" s="46" t="s">
        <v>36</v>
      </c>
      <c r="C17" s="46" t="s">
        <v>7</v>
      </c>
      <c r="D17" s="56">
        <v>88309</v>
      </c>
      <c r="E17" s="177" t="s">
        <v>28</v>
      </c>
      <c r="F17" s="178" t="s">
        <v>20</v>
      </c>
      <c r="G17" s="226">
        <v>0.3</v>
      </c>
      <c r="H17" s="211">
        <v>21.83</v>
      </c>
      <c r="I17" s="216">
        <f t="shared" si="0"/>
        <v>6.54</v>
      </c>
    </row>
    <row r="18" spans="2:9" x14ac:dyDescent="0.2">
      <c r="B18" s="46" t="s">
        <v>36</v>
      </c>
      <c r="C18" s="46" t="s">
        <v>7</v>
      </c>
      <c r="D18" s="56">
        <v>88316</v>
      </c>
      <c r="E18" s="177" t="s">
        <v>21</v>
      </c>
      <c r="F18" s="178" t="s">
        <v>20</v>
      </c>
      <c r="G18" s="226">
        <v>0.2</v>
      </c>
      <c r="H18" s="211">
        <v>17.420000000000002</v>
      </c>
      <c r="I18" s="216">
        <f t="shared" si="0"/>
        <v>3.48</v>
      </c>
    </row>
    <row r="19" spans="2:9" ht="13.5" thickBot="1" x14ac:dyDescent="0.25">
      <c r="E19" s="222"/>
      <c r="F19" s="175"/>
      <c r="G19" s="118"/>
      <c r="H19" s="227"/>
      <c r="I19" s="115"/>
    </row>
    <row r="20" spans="2:9" ht="32.25" thickBot="1" x14ac:dyDescent="0.25">
      <c r="B20" s="138" t="s">
        <v>156</v>
      </c>
      <c r="C20" s="139"/>
      <c r="D20" s="140"/>
      <c r="E20" s="141" t="s">
        <v>155</v>
      </c>
      <c r="F20" s="142" t="s">
        <v>93</v>
      </c>
      <c r="G20" s="143">
        <v>1</v>
      </c>
      <c r="H20" s="144"/>
      <c r="I20" s="145">
        <f>TRUNC(SUM(I21:I22),2)</f>
        <v>6.74</v>
      </c>
    </row>
    <row r="21" spans="2:9" ht="25.5" x14ac:dyDescent="0.2">
      <c r="B21" s="119" t="s">
        <v>150</v>
      </c>
      <c r="C21" s="119" t="s">
        <v>7</v>
      </c>
      <c r="D21" s="120">
        <v>3671</v>
      </c>
      <c r="E21" s="173" t="s">
        <v>124</v>
      </c>
      <c r="F21" s="174" t="s">
        <v>93</v>
      </c>
      <c r="G21" s="228">
        <v>1</v>
      </c>
      <c r="H21" s="211">
        <v>1.29</v>
      </c>
      <c r="I21" s="225">
        <f>TRUNC(H21*G21,2)</f>
        <v>1.29</v>
      </c>
    </row>
    <row r="22" spans="2:9" ht="15.75" x14ac:dyDescent="0.2">
      <c r="B22" s="46" t="s">
        <v>36</v>
      </c>
      <c r="C22" s="46" t="s">
        <v>7</v>
      </c>
      <c r="D22" s="56">
        <v>88309</v>
      </c>
      <c r="E22" s="177" t="s">
        <v>28</v>
      </c>
      <c r="F22" s="178" t="s">
        <v>20</v>
      </c>
      <c r="G22" s="229">
        <v>0.25</v>
      </c>
      <c r="H22" s="211">
        <v>21.83</v>
      </c>
      <c r="I22" s="225">
        <f>TRUNC(H22*G22,2)</f>
        <v>5.45</v>
      </c>
    </row>
    <row r="23" spans="2:9" x14ac:dyDescent="0.2">
      <c r="E23" s="222"/>
      <c r="F23" s="175"/>
      <c r="G23" s="118"/>
      <c r="H23" s="227"/>
      <c r="I23" s="115"/>
    </row>
    <row r="24" spans="2:9" ht="38.25" x14ac:dyDescent="0.2">
      <c r="B24" s="116" t="s">
        <v>147</v>
      </c>
      <c r="C24" s="72"/>
      <c r="D24" s="73"/>
      <c r="E24" s="54" t="s">
        <v>171</v>
      </c>
      <c r="F24" s="55" t="s">
        <v>92</v>
      </c>
      <c r="G24" s="146"/>
      <c r="H24" s="112"/>
      <c r="I24" s="113">
        <f>SUM(I25:I28)</f>
        <v>3295.69</v>
      </c>
    </row>
    <row r="25" spans="2:9" ht="25.5" x14ac:dyDescent="0.2">
      <c r="B25" s="45" t="s">
        <v>150</v>
      </c>
      <c r="C25" s="46" t="s">
        <v>7</v>
      </c>
      <c r="D25" s="120">
        <v>42243</v>
      </c>
      <c r="E25" s="173" t="s">
        <v>126</v>
      </c>
      <c r="F25" s="174" t="s">
        <v>92</v>
      </c>
      <c r="G25" s="228">
        <v>3</v>
      </c>
      <c r="H25" s="211">
        <v>397.97</v>
      </c>
      <c r="I25" s="225">
        <f>TRUNC(H25*G25,2)</f>
        <v>1193.9100000000001</v>
      </c>
    </row>
    <row r="26" spans="2:9" ht="25.5" x14ac:dyDescent="0.2">
      <c r="B26" s="45" t="s">
        <v>150</v>
      </c>
      <c r="C26" s="46" t="s">
        <v>7</v>
      </c>
      <c r="D26" s="120">
        <v>14166</v>
      </c>
      <c r="E26" s="173" t="s">
        <v>129</v>
      </c>
      <c r="F26" s="178" t="s">
        <v>92</v>
      </c>
      <c r="G26" s="215">
        <v>1</v>
      </c>
      <c r="H26" s="211">
        <v>1465.88</v>
      </c>
      <c r="I26" s="225">
        <f>TRUNC(H26*G26,2)</f>
        <v>1465.88</v>
      </c>
    </row>
    <row r="27" spans="2:9" ht="51" x14ac:dyDescent="0.2">
      <c r="B27" s="45" t="s">
        <v>36</v>
      </c>
      <c r="C27" s="46" t="s">
        <v>7</v>
      </c>
      <c r="D27" s="120">
        <v>5928</v>
      </c>
      <c r="E27" s="173" t="s">
        <v>95</v>
      </c>
      <c r="F27" s="178" t="s">
        <v>27</v>
      </c>
      <c r="G27" s="215">
        <v>2</v>
      </c>
      <c r="H27" s="211">
        <v>249.94</v>
      </c>
      <c r="I27" s="225">
        <f>TRUNC(H27*G27,2)</f>
        <v>499.88</v>
      </c>
    </row>
    <row r="28" spans="2:9" x14ac:dyDescent="0.2">
      <c r="B28" s="45" t="s">
        <v>36</v>
      </c>
      <c r="C28" s="46" t="s">
        <v>7</v>
      </c>
      <c r="D28" s="120">
        <v>88264</v>
      </c>
      <c r="E28" s="173" t="s">
        <v>30</v>
      </c>
      <c r="F28" s="178" t="s">
        <v>20</v>
      </c>
      <c r="G28" s="215">
        <v>6</v>
      </c>
      <c r="H28" s="211">
        <v>22.67</v>
      </c>
      <c r="I28" s="225">
        <f>TRUNC(H28*G28,2)</f>
        <v>136.02000000000001</v>
      </c>
    </row>
    <row r="29" spans="2:9" x14ac:dyDescent="0.2">
      <c r="B29" s="45"/>
      <c r="C29" s="46"/>
      <c r="D29" s="56"/>
      <c r="E29" s="177"/>
      <c r="F29" s="178"/>
      <c r="G29" s="117"/>
      <c r="H29" s="230"/>
      <c r="I29" s="114"/>
    </row>
    <row r="30" spans="2:9" x14ac:dyDescent="0.2">
      <c r="B30" s="116" t="s">
        <v>174</v>
      </c>
      <c r="C30" s="72"/>
      <c r="D30" s="73"/>
      <c r="E30" s="54" t="s">
        <v>173</v>
      </c>
      <c r="F30" s="55" t="s">
        <v>92</v>
      </c>
      <c r="G30" s="161"/>
      <c r="H30" s="112"/>
      <c r="I30" s="113">
        <f>(SUM(I31:L34))</f>
        <v>465.69</v>
      </c>
    </row>
    <row r="31" spans="2:9" x14ac:dyDescent="0.2">
      <c r="B31" s="46" t="s">
        <v>36</v>
      </c>
      <c r="C31" s="46" t="s">
        <v>7</v>
      </c>
      <c r="D31" s="56">
        <v>88309</v>
      </c>
      <c r="E31" s="173" t="s">
        <v>28</v>
      </c>
      <c r="F31" s="178" t="s">
        <v>20</v>
      </c>
      <c r="G31" s="215">
        <v>0.4</v>
      </c>
      <c r="H31" s="211">
        <v>21.83</v>
      </c>
      <c r="I31" s="225">
        <f>TRUNC(H31*G31,2)</f>
        <v>8.73</v>
      </c>
    </row>
    <row r="32" spans="2:9" x14ac:dyDescent="0.2">
      <c r="B32" s="46" t="s">
        <v>36</v>
      </c>
      <c r="C32" s="46" t="s">
        <v>7</v>
      </c>
      <c r="D32" s="56">
        <v>88316</v>
      </c>
      <c r="E32" s="173" t="s">
        <v>21</v>
      </c>
      <c r="F32" s="178" t="s">
        <v>20</v>
      </c>
      <c r="G32" s="215">
        <v>0.4</v>
      </c>
      <c r="H32" s="211">
        <v>17.420000000000002</v>
      </c>
      <c r="I32" s="225">
        <f>TRUNC(H32*G32,2)</f>
        <v>6.96</v>
      </c>
    </row>
    <row r="33" spans="2:9" x14ac:dyDescent="0.2">
      <c r="B33" s="46" t="s">
        <v>36</v>
      </c>
      <c r="C33" s="46" t="s">
        <v>145</v>
      </c>
      <c r="D33" s="56"/>
      <c r="E33" s="160" t="s">
        <v>175</v>
      </c>
      <c r="F33" s="46" t="s">
        <v>115</v>
      </c>
      <c r="G33" s="215">
        <v>1</v>
      </c>
      <c r="H33" s="211">
        <v>450</v>
      </c>
      <c r="I33" s="216">
        <f t="shared" ref="I33" si="1">TRUNC(H33*G33,2)</f>
        <v>450</v>
      </c>
    </row>
    <row r="34" spans="2:9" ht="16.5" thickBot="1" x14ac:dyDescent="0.25">
      <c r="B34" s="45"/>
      <c r="C34" s="46"/>
      <c r="D34" s="56"/>
      <c r="E34" s="177"/>
      <c r="F34" s="178"/>
      <c r="G34" s="215"/>
      <c r="H34" s="179"/>
      <c r="I34" s="114"/>
    </row>
    <row r="35" spans="2:9" x14ac:dyDescent="0.2">
      <c r="B35" s="155" t="s">
        <v>226</v>
      </c>
      <c r="C35" s="156"/>
      <c r="D35" s="157"/>
      <c r="E35" s="199"/>
      <c r="F35" s="200" t="s">
        <v>115</v>
      </c>
      <c r="G35" s="201">
        <v>1</v>
      </c>
      <c r="H35" s="202"/>
      <c r="I35" s="159">
        <f>TRUNC(SUM(I37:L70),2)</f>
        <v>50875.5</v>
      </c>
    </row>
    <row r="36" spans="2:9" x14ac:dyDescent="0.2">
      <c r="B36" s="203"/>
      <c r="C36" s="204"/>
      <c r="D36" s="205"/>
      <c r="E36" s="206" t="s">
        <v>221</v>
      </c>
      <c r="F36" s="207"/>
      <c r="G36" s="158"/>
      <c r="H36" s="180"/>
      <c r="I36" s="208"/>
    </row>
    <row r="37" spans="2:9" ht="89.25" x14ac:dyDescent="0.2">
      <c r="B37" s="45" t="s">
        <v>36</v>
      </c>
      <c r="C37" s="46" t="s">
        <v>145</v>
      </c>
      <c r="D37" s="209"/>
      <c r="E37" s="210" t="s">
        <v>216</v>
      </c>
      <c r="F37" s="178" t="s">
        <v>115</v>
      </c>
      <c r="G37" s="215">
        <v>6</v>
      </c>
      <c r="H37" s="211">
        <v>985</v>
      </c>
      <c r="I37" s="114">
        <f t="shared" ref="I37:I69" si="2">TRUNC(H37*G37,2)</f>
        <v>5910</v>
      </c>
    </row>
    <row r="38" spans="2:9" x14ac:dyDescent="0.2">
      <c r="B38" s="203"/>
      <c r="C38" s="204"/>
      <c r="D38" s="205"/>
      <c r="E38" s="206" t="s">
        <v>222</v>
      </c>
      <c r="F38" s="207"/>
      <c r="G38" s="158"/>
      <c r="H38" s="180"/>
      <c r="I38" s="208"/>
    </row>
    <row r="39" spans="2:9" ht="79.900000000000006" customHeight="1" x14ac:dyDescent="0.2">
      <c r="B39" s="45" t="s">
        <v>36</v>
      </c>
      <c r="C39" s="46" t="s">
        <v>145</v>
      </c>
      <c r="D39" s="209"/>
      <c r="E39" s="247" t="s">
        <v>224</v>
      </c>
      <c r="F39" s="178" t="s">
        <v>115</v>
      </c>
      <c r="G39" s="215">
        <v>1</v>
      </c>
      <c r="H39" s="211">
        <v>6974</v>
      </c>
      <c r="I39" s="114">
        <f t="shared" ref="I39" si="3">TRUNC(H39*G39,2)</f>
        <v>6974</v>
      </c>
    </row>
    <row r="40" spans="2:9" x14ac:dyDescent="0.2">
      <c r="B40" s="203"/>
      <c r="C40" s="204"/>
      <c r="D40" s="205"/>
      <c r="E40" s="206" t="s">
        <v>225</v>
      </c>
      <c r="F40" s="207"/>
      <c r="G40" s="158"/>
      <c r="H40" s="180"/>
      <c r="I40" s="208"/>
    </row>
    <row r="41" spans="2:9" ht="89.25" x14ac:dyDescent="0.2">
      <c r="B41" s="45" t="s">
        <v>36</v>
      </c>
      <c r="C41" s="46" t="s">
        <v>145</v>
      </c>
      <c r="D41" s="209"/>
      <c r="E41" s="248" t="s">
        <v>227</v>
      </c>
      <c r="F41" s="178" t="s">
        <v>115</v>
      </c>
      <c r="G41" s="215">
        <v>1</v>
      </c>
      <c r="H41" s="211">
        <v>2958</v>
      </c>
      <c r="I41" s="114">
        <f t="shared" ref="I41" si="4">TRUNC(H41*G41,2)</f>
        <v>2958</v>
      </c>
    </row>
    <row r="42" spans="2:9" x14ac:dyDescent="0.2">
      <c r="B42" s="203"/>
      <c r="C42" s="204"/>
      <c r="D42" s="205"/>
      <c r="E42" s="206" t="s">
        <v>229</v>
      </c>
      <c r="F42" s="207"/>
      <c r="G42" s="158"/>
      <c r="H42" s="180"/>
      <c r="I42" s="208"/>
    </row>
    <row r="43" spans="2:9" ht="51" x14ac:dyDescent="0.2">
      <c r="B43" s="45" t="s">
        <v>36</v>
      </c>
      <c r="C43" s="46" t="s">
        <v>145</v>
      </c>
      <c r="D43" s="209"/>
      <c r="E43" s="248" t="s">
        <v>230</v>
      </c>
      <c r="F43" s="178" t="s">
        <v>115</v>
      </c>
      <c r="G43" s="215">
        <v>1</v>
      </c>
      <c r="H43" s="211">
        <v>490</v>
      </c>
      <c r="I43" s="114">
        <f t="shared" ref="I43" si="5">TRUNC(H43*G43,2)</f>
        <v>490</v>
      </c>
    </row>
    <row r="44" spans="2:9" x14ac:dyDescent="0.2">
      <c r="B44" s="203"/>
      <c r="C44" s="204"/>
      <c r="D44" s="205"/>
      <c r="E44" s="206" t="s">
        <v>231</v>
      </c>
      <c r="F44" s="207"/>
      <c r="G44" s="158"/>
      <c r="H44" s="180"/>
      <c r="I44" s="208"/>
    </row>
    <row r="45" spans="2:9" ht="51" x14ac:dyDescent="0.2">
      <c r="B45" s="45" t="s">
        <v>36</v>
      </c>
      <c r="C45" s="46" t="s">
        <v>145</v>
      </c>
      <c r="D45" s="209"/>
      <c r="E45" s="248" t="s">
        <v>232</v>
      </c>
      <c r="F45" s="178" t="s">
        <v>115</v>
      </c>
      <c r="G45" s="215">
        <v>2</v>
      </c>
      <c r="H45" s="211">
        <v>386</v>
      </c>
      <c r="I45" s="114">
        <f t="shared" ref="I45" si="6">TRUNC(H45*G45,2)</f>
        <v>772</v>
      </c>
    </row>
    <row r="46" spans="2:9" x14ac:dyDescent="0.2">
      <c r="B46" s="203"/>
      <c r="C46" s="204"/>
      <c r="D46" s="205"/>
      <c r="E46" s="206" t="s">
        <v>233</v>
      </c>
      <c r="F46" s="207"/>
      <c r="G46" s="158"/>
      <c r="H46" s="180"/>
      <c r="I46" s="208"/>
    </row>
    <row r="47" spans="2:9" ht="102" x14ac:dyDescent="0.2">
      <c r="B47" s="249" t="s">
        <v>36</v>
      </c>
      <c r="C47" s="250" t="s">
        <v>145</v>
      </c>
      <c r="D47" s="251"/>
      <c r="E47" s="253" t="s">
        <v>234</v>
      </c>
      <c r="F47" s="231" t="s">
        <v>115</v>
      </c>
      <c r="G47" s="232">
        <v>1</v>
      </c>
      <c r="H47" s="233">
        <v>1440</v>
      </c>
      <c r="I47" s="252">
        <f t="shared" ref="I47" si="7">TRUNC(H47*G47,2)</f>
        <v>1440</v>
      </c>
    </row>
    <row r="48" spans="2:9" ht="76.5" x14ac:dyDescent="0.2">
      <c r="B48" s="46" t="s">
        <v>36</v>
      </c>
      <c r="C48" s="46" t="s">
        <v>145</v>
      </c>
      <c r="D48" s="209"/>
      <c r="E48" s="246" t="s">
        <v>235</v>
      </c>
      <c r="F48" s="178" t="s">
        <v>115</v>
      </c>
      <c r="G48" s="215">
        <v>1</v>
      </c>
      <c r="H48" s="211">
        <v>345</v>
      </c>
      <c r="I48" s="254">
        <f t="shared" ref="I48" si="8">TRUNC(H48*G48,2)</f>
        <v>345</v>
      </c>
    </row>
    <row r="49" spans="2:10" x14ac:dyDescent="0.2">
      <c r="B49" s="203"/>
      <c r="C49" s="204"/>
      <c r="D49" s="205"/>
      <c r="E49" s="206" t="s">
        <v>236</v>
      </c>
      <c r="F49" s="207"/>
      <c r="G49" s="158"/>
      <c r="H49" s="180"/>
      <c r="I49" s="208"/>
    </row>
    <row r="50" spans="2:10" ht="51" x14ac:dyDescent="0.2">
      <c r="B50" s="249" t="s">
        <v>36</v>
      </c>
      <c r="C50" s="250" t="s">
        <v>145</v>
      </c>
      <c r="D50" s="251"/>
      <c r="E50" s="246" t="s">
        <v>237</v>
      </c>
      <c r="F50" s="231" t="s">
        <v>115</v>
      </c>
      <c r="G50" s="232">
        <v>1</v>
      </c>
      <c r="H50" s="233">
        <v>225</v>
      </c>
      <c r="I50" s="252">
        <f t="shared" ref="I50" si="9">TRUNC(H50*G50,2)</f>
        <v>225</v>
      </c>
    </row>
    <row r="51" spans="2:10" ht="51" x14ac:dyDescent="0.2">
      <c r="B51" s="249" t="s">
        <v>36</v>
      </c>
      <c r="C51" s="250" t="s">
        <v>145</v>
      </c>
      <c r="D51" s="251"/>
      <c r="E51" s="255" t="s">
        <v>238</v>
      </c>
      <c r="F51" s="231" t="s">
        <v>115</v>
      </c>
      <c r="G51" s="232">
        <v>1</v>
      </c>
      <c r="H51" s="233">
        <v>276</v>
      </c>
      <c r="I51" s="252">
        <f t="shared" ref="I51" si="10">TRUNC(H51*G51,2)</f>
        <v>276</v>
      </c>
    </row>
    <row r="52" spans="2:10" x14ac:dyDescent="0.2">
      <c r="B52" s="203"/>
      <c r="C52" s="204"/>
      <c r="D52" s="205"/>
      <c r="E52" s="206" t="s">
        <v>239</v>
      </c>
      <c r="F52" s="207"/>
      <c r="G52" s="158"/>
      <c r="H52" s="180"/>
      <c r="I52" s="208"/>
    </row>
    <row r="53" spans="2:10" ht="124.9" customHeight="1" x14ac:dyDescent="0.2">
      <c r="B53" s="249" t="s">
        <v>36</v>
      </c>
      <c r="C53" s="250" t="s">
        <v>145</v>
      </c>
      <c r="D53" s="251"/>
      <c r="E53" s="246" t="s">
        <v>240</v>
      </c>
      <c r="F53" s="231" t="s">
        <v>115</v>
      </c>
      <c r="G53" s="232">
        <v>6</v>
      </c>
      <c r="H53" s="233">
        <v>996</v>
      </c>
      <c r="I53" s="252">
        <f t="shared" ref="I53" si="11">TRUNC(H53*G53,2)</f>
        <v>5976</v>
      </c>
    </row>
    <row r="54" spans="2:10" x14ac:dyDescent="0.2">
      <c r="B54" s="203"/>
      <c r="C54" s="204"/>
      <c r="D54" s="205"/>
      <c r="E54" s="206" t="s">
        <v>241</v>
      </c>
      <c r="F54" s="207"/>
      <c r="G54" s="158"/>
      <c r="H54" s="180"/>
      <c r="I54" s="208"/>
    </row>
    <row r="55" spans="2:10" ht="102" x14ac:dyDescent="0.2">
      <c r="B55" s="249" t="s">
        <v>36</v>
      </c>
      <c r="C55" s="250" t="s">
        <v>145</v>
      </c>
      <c r="D55" s="251"/>
      <c r="E55" s="248" t="s">
        <v>242</v>
      </c>
      <c r="F55" s="231" t="s">
        <v>115</v>
      </c>
      <c r="G55" s="232">
        <v>6</v>
      </c>
      <c r="H55" s="233">
        <v>385</v>
      </c>
      <c r="I55" s="252">
        <f t="shared" ref="I55" si="12">TRUNC(H55*G55,2)</f>
        <v>2310</v>
      </c>
      <c r="J55" s="114"/>
    </row>
    <row r="56" spans="2:10" x14ac:dyDescent="0.2">
      <c r="B56" s="203"/>
      <c r="C56" s="204"/>
      <c r="D56" s="205"/>
      <c r="E56" s="206" t="s">
        <v>243</v>
      </c>
      <c r="F56" s="207"/>
      <c r="G56" s="158"/>
      <c r="H56" s="180"/>
      <c r="I56" s="208"/>
      <c r="J56" s="256"/>
    </row>
    <row r="57" spans="2:10" ht="102" x14ac:dyDescent="0.2">
      <c r="B57" s="249" t="s">
        <v>36</v>
      </c>
      <c r="C57" s="250" t="s">
        <v>145</v>
      </c>
      <c r="D57" s="251"/>
      <c r="E57" s="248" t="s">
        <v>244</v>
      </c>
      <c r="F57" s="231" t="s">
        <v>115</v>
      </c>
      <c r="G57" s="232">
        <v>1</v>
      </c>
      <c r="H57" s="233">
        <v>1676</v>
      </c>
      <c r="I57" s="252">
        <f t="shared" ref="I57" si="13">TRUNC(H57*G57,2)</f>
        <v>1676</v>
      </c>
      <c r="J57" s="256"/>
    </row>
    <row r="58" spans="2:10" x14ac:dyDescent="0.2">
      <c r="B58" s="203"/>
      <c r="C58" s="204"/>
      <c r="D58" s="205"/>
      <c r="E58" s="206" t="s">
        <v>245</v>
      </c>
      <c r="F58" s="207"/>
      <c r="G58" s="158"/>
      <c r="H58" s="180"/>
      <c r="I58" s="208"/>
      <c r="J58" s="256"/>
    </row>
    <row r="59" spans="2:10" ht="89.25" x14ac:dyDescent="0.2">
      <c r="B59" s="249" t="s">
        <v>36</v>
      </c>
      <c r="C59" s="250" t="s">
        <v>145</v>
      </c>
      <c r="D59" s="251"/>
      <c r="E59" s="248" t="s">
        <v>246</v>
      </c>
      <c r="F59" s="231" t="s">
        <v>115</v>
      </c>
      <c r="G59" s="232">
        <v>1</v>
      </c>
      <c r="H59" s="233">
        <v>845</v>
      </c>
      <c r="I59" s="252">
        <f t="shared" ref="I59" si="14">TRUNC(H59*G59,2)</f>
        <v>845</v>
      </c>
      <c r="J59" s="256"/>
    </row>
    <row r="60" spans="2:10" x14ac:dyDescent="0.2">
      <c r="B60" s="203"/>
      <c r="C60" s="204"/>
      <c r="D60" s="205"/>
      <c r="E60" s="206" t="s">
        <v>247</v>
      </c>
      <c r="F60" s="207"/>
      <c r="G60" s="158"/>
      <c r="H60" s="180"/>
      <c r="I60" s="208"/>
      <c r="J60" s="256"/>
    </row>
    <row r="61" spans="2:10" ht="89.25" x14ac:dyDescent="0.2">
      <c r="B61" s="249" t="s">
        <v>36</v>
      </c>
      <c r="C61" s="250" t="s">
        <v>145</v>
      </c>
      <c r="D61" s="251"/>
      <c r="E61" s="248" t="s">
        <v>248</v>
      </c>
      <c r="F61" s="231" t="s">
        <v>115</v>
      </c>
      <c r="G61" s="232">
        <v>1</v>
      </c>
      <c r="H61" s="233">
        <v>1089</v>
      </c>
      <c r="I61" s="252">
        <f t="shared" ref="I61" si="15">TRUNC(H61*G61,2)</f>
        <v>1089</v>
      </c>
      <c r="J61" s="256"/>
    </row>
    <row r="62" spans="2:10" x14ac:dyDescent="0.2">
      <c r="B62" s="203"/>
      <c r="C62" s="204"/>
      <c r="D62" s="205"/>
      <c r="E62" s="206" t="s">
        <v>249</v>
      </c>
      <c r="F62" s="207"/>
      <c r="G62" s="158"/>
      <c r="H62" s="180"/>
      <c r="I62" s="208"/>
      <c r="J62" s="256"/>
    </row>
    <row r="63" spans="2:10" ht="153" x14ac:dyDescent="0.2">
      <c r="B63" s="249" t="s">
        <v>36</v>
      </c>
      <c r="C63" s="250" t="s">
        <v>145</v>
      </c>
      <c r="D63" s="251"/>
      <c r="E63" s="248" t="s">
        <v>250</v>
      </c>
      <c r="F63" s="231" t="s">
        <v>115</v>
      </c>
      <c r="G63" s="232">
        <v>1</v>
      </c>
      <c r="H63" s="233">
        <v>7798</v>
      </c>
      <c r="I63" s="252">
        <f t="shared" ref="I63" si="16">TRUNC(H63*G63,2)</f>
        <v>7798</v>
      </c>
      <c r="J63" s="256"/>
    </row>
    <row r="64" spans="2:10" x14ac:dyDescent="0.2">
      <c r="B64" s="203"/>
      <c r="C64" s="204"/>
      <c r="D64" s="205"/>
      <c r="E64" s="206" t="s">
        <v>223</v>
      </c>
      <c r="F64" s="207"/>
      <c r="G64" s="214"/>
      <c r="H64" s="212"/>
      <c r="I64" s="208"/>
      <c r="J64" s="114"/>
    </row>
    <row r="65" spans="2:9" x14ac:dyDescent="0.2">
      <c r="B65" s="45" t="s">
        <v>36</v>
      </c>
      <c r="C65" s="46" t="s">
        <v>7</v>
      </c>
      <c r="D65" s="209">
        <v>91678</v>
      </c>
      <c r="E65" s="210" t="s">
        <v>220</v>
      </c>
      <c r="F65" s="178" t="s">
        <v>20</v>
      </c>
      <c r="G65" s="215">
        <v>45</v>
      </c>
      <c r="H65" s="211">
        <v>89.28</v>
      </c>
      <c r="I65" s="114">
        <f t="shared" ref="I65" si="17">TRUNC(H65*G65,2)</f>
        <v>4017.6</v>
      </c>
    </row>
    <row r="66" spans="2:9" x14ac:dyDescent="0.2">
      <c r="B66" s="45" t="s">
        <v>36</v>
      </c>
      <c r="C66" s="46" t="s">
        <v>7</v>
      </c>
      <c r="D66" s="209">
        <v>88309</v>
      </c>
      <c r="E66" s="210" t="s">
        <v>28</v>
      </c>
      <c r="F66" s="178" t="s">
        <v>20</v>
      </c>
      <c r="G66" s="215">
        <v>90</v>
      </c>
      <c r="H66" s="211">
        <v>21.83</v>
      </c>
      <c r="I66" s="114">
        <f t="shared" si="2"/>
        <v>1964.7</v>
      </c>
    </row>
    <row r="67" spans="2:9" x14ac:dyDescent="0.2">
      <c r="B67" s="45" t="s">
        <v>36</v>
      </c>
      <c r="C67" s="46" t="s">
        <v>7</v>
      </c>
      <c r="D67" s="209">
        <v>88242</v>
      </c>
      <c r="E67" s="210" t="s">
        <v>219</v>
      </c>
      <c r="F67" s="178" t="s">
        <v>20</v>
      </c>
      <c r="G67" s="215">
        <v>90</v>
      </c>
      <c r="H67" s="211">
        <v>17.46</v>
      </c>
      <c r="I67" s="114">
        <f t="shared" si="2"/>
        <v>1571.4</v>
      </c>
    </row>
    <row r="68" spans="2:9" ht="25.5" x14ac:dyDescent="0.2">
      <c r="B68" s="45" t="s">
        <v>36</v>
      </c>
      <c r="C68" s="46" t="s">
        <v>7</v>
      </c>
      <c r="D68" s="209">
        <v>88267</v>
      </c>
      <c r="E68" s="210" t="s">
        <v>217</v>
      </c>
      <c r="F68" s="178" t="s">
        <v>20</v>
      </c>
      <c r="G68" s="215">
        <v>90</v>
      </c>
      <c r="H68" s="211">
        <v>21.66</v>
      </c>
      <c r="I68" s="114">
        <f t="shared" ref="I68" si="18">TRUNC(H68*G68,2)</f>
        <v>1949.4</v>
      </c>
    </row>
    <row r="69" spans="2:9" ht="25.5" x14ac:dyDescent="0.2">
      <c r="B69" s="45" t="s">
        <v>36</v>
      </c>
      <c r="C69" s="46" t="s">
        <v>7</v>
      </c>
      <c r="D69" s="209">
        <v>88248</v>
      </c>
      <c r="E69" s="210" t="s">
        <v>218</v>
      </c>
      <c r="F69" s="178" t="s">
        <v>20</v>
      </c>
      <c r="G69" s="215">
        <v>90</v>
      </c>
      <c r="H69" s="211">
        <v>17.87</v>
      </c>
      <c r="I69" s="114">
        <f t="shared" si="2"/>
        <v>1608.3</v>
      </c>
    </row>
    <row r="70" spans="2:9" x14ac:dyDescent="0.2">
      <c r="B70" s="45" t="s">
        <v>36</v>
      </c>
      <c r="C70" s="46" t="s">
        <v>7</v>
      </c>
      <c r="D70" s="120">
        <v>88264</v>
      </c>
      <c r="E70" s="173" t="s">
        <v>30</v>
      </c>
      <c r="F70" s="178" t="s">
        <v>20</v>
      </c>
      <c r="G70" s="215">
        <v>30</v>
      </c>
      <c r="H70" s="211">
        <v>22.67</v>
      </c>
      <c r="I70" s="225">
        <f>TRUNC(H70*G70,2)</f>
        <v>680.1</v>
      </c>
    </row>
  </sheetData>
  <mergeCells count="12">
    <mergeCell ref="B8:D8"/>
    <mergeCell ref="B7:K7"/>
    <mergeCell ref="B2:I2"/>
    <mergeCell ref="B3:K3"/>
    <mergeCell ref="B4:K4"/>
    <mergeCell ref="B5:K5"/>
    <mergeCell ref="B6:K6"/>
    <mergeCell ref="E8:E9"/>
    <mergeCell ref="F8:F9"/>
    <mergeCell ref="G8:G9"/>
    <mergeCell ref="H8:H9"/>
    <mergeCell ref="I8:I9"/>
  </mergeCells>
  <pageMargins left="0.51181102362204722" right="0.51181102362204722" top="0.78740157480314965" bottom="0.78740157480314965" header="0.31496062992125984" footer="0.31496062992125984"/>
  <pageSetup paperSize="9" scale="57"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48"/>
  <sheetViews>
    <sheetView view="pageBreakPreview" zoomScale="90" zoomScaleNormal="100" zoomScaleSheetLayoutView="90" workbookViewId="0">
      <selection activeCell="B30" sqref="B30:D44"/>
    </sheetView>
  </sheetViews>
  <sheetFormatPr defaultRowHeight="12.75" x14ac:dyDescent="0.2"/>
  <cols>
    <col min="2" max="2" width="5.85546875" customWidth="1"/>
    <col min="3" max="3" width="82.85546875" bestFit="1" customWidth="1"/>
    <col min="4" max="4" width="20.7109375" bestFit="1" customWidth="1"/>
  </cols>
  <sheetData>
    <row r="1" spans="2:4" ht="38.25" customHeight="1" x14ac:dyDescent="0.2"/>
    <row r="2" spans="2:4" x14ac:dyDescent="0.2">
      <c r="B2" s="359" t="s">
        <v>51</v>
      </c>
      <c r="C2" s="360"/>
      <c r="D2" s="361"/>
    </row>
    <row r="3" spans="2:4" x14ac:dyDescent="0.2">
      <c r="B3" s="362"/>
      <c r="C3" s="363"/>
      <c r="D3" s="364"/>
    </row>
    <row r="4" spans="2:4" x14ac:dyDescent="0.2">
      <c r="B4" s="362"/>
      <c r="C4" s="363"/>
      <c r="D4" s="364"/>
    </row>
    <row r="5" spans="2:4" x14ac:dyDescent="0.2">
      <c r="B5" s="365"/>
      <c r="C5" s="366"/>
      <c r="D5" s="367"/>
    </row>
    <row r="6" spans="2:4" ht="16.5" x14ac:dyDescent="0.2">
      <c r="B6" s="368" t="s">
        <v>19</v>
      </c>
      <c r="C6" s="368"/>
      <c r="D6" s="27" t="s">
        <v>52</v>
      </c>
    </row>
    <row r="7" spans="2:4" ht="15.75" x14ac:dyDescent="0.25">
      <c r="B7" s="369" t="s">
        <v>53</v>
      </c>
      <c r="C7" s="369"/>
      <c r="D7" s="28"/>
    </row>
    <row r="8" spans="2:4" ht="47.25" x14ac:dyDescent="0.2">
      <c r="B8" s="29" t="s">
        <v>54</v>
      </c>
      <c r="C8" s="30" t="s">
        <v>55</v>
      </c>
      <c r="D8" s="31">
        <v>0.04</v>
      </c>
    </row>
    <row r="9" spans="2:4" ht="15.75" x14ac:dyDescent="0.2">
      <c r="B9" s="29"/>
      <c r="C9" s="32" t="s">
        <v>56</v>
      </c>
      <c r="D9" s="33">
        <f>SUM(D8)</f>
        <v>0.04</v>
      </c>
    </row>
    <row r="10" spans="2:4" ht="15.75" x14ac:dyDescent="0.2">
      <c r="B10" s="29"/>
      <c r="C10" s="30"/>
      <c r="D10" s="33"/>
    </row>
    <row r="11" spans="2:4" ht="15.75" x14ac:dyDescent="0.2">
      <c r="B11" s="369" t="s">
        <v>57</v>
      </c>
      <c r="C11" s="369"/>
      <c r="D11" s="33"/>
    </row>
    <row r="12" spans="2:4" ht="15.75" x14ac:dyDescent="0.2">
      <c r="B12" s="29" t="s">
        <v>58</v>
      </c>
      <c r="C12" s="30" t="s">
        <v>59</v>
      </c>
      <c r="D12" s="31">
        <v>1.21E-2</v>
      </c>
    </row>
    <row r="13" spans="2:4" ht="15.75" x14ac:dyDescent="0.2">
      <c r="B13" s="29" t="s">
        <v>60</v>
      </c>
      <c r="C13" s="30" t="s">
        <v>61</v>
      </c>
      <c r="D13" s="31">
        <v>4.0000000000000001E-3</v>
      </c>
    </row>
    <row r="14" spans="2:4" ht="15.75" x14ac:dyDescent="0.2">
      <c r="B14" s="29" t="s">
        <v>60</v>
      </c>
      <c r="C14" s="30" t="s">
        <v>62</v>
      </c>
      <c r="D14" s="31">
        <v>4.0000000000000001E-3</v>
      </c>
    </row>
    <row r="15" spans="2:4" ht="15.75" x14ac:dyDescent="0.2">
      <c r="B15" s="29" t="s">
        <v>63</v>
      </c>
      <c r="C15" s="34" t="s">
        <v>64</v>
      </c>
      <c r="D15" s="31">
        <v>1.2E-2</v>
      </c>
    </row>
    <row r="16" spans="2:4" ht="15.75" x14ac:dyDescent="0.2">
      <c r="B16" s="29" t="s">
        <v>65</v>
      </c>
      <c r="C16" s="30" t="s">
        <v>66</v>
      </c>
      <c r="D16" s="31">
        <v>7.3999999999999996E-2</v>
      </c>
    </row>
    <row r="17" spans="2:5" ht="15.75" x14ac:dyDescent="0.2">
      <c r="B17" s="29"/>
      <c r="C17" s="32" t="s">
        <v>67</v>
      </c>
      <c r="D17" s="33">
        <f>SUM(D12:D16)</f>
        <v>0.1061</v>
      </c>
    </row>
    <row r="18" spans="2:5" ht="15.75" x14ac:dyDescent="0.2">
      <c r="B18" s="29"/>
      <c r="C18" s="35"/>
      <c r="D18" s="33"/>
    </row>
    <row r="19" spans="2:5" ht="15.75" x14ac:dyDescent="0.2">
      <c r="B19" s="369" t="s">
        <v>68</v>
      </c>
      <c r="C19" s="369"/>
      <c r="D19" s="33"/>
    </row>
    <row r="20" spans="2:5" ht="15.75" x14ac:dyDescent="0.2">
      <c r="B20" s="29" t="s">
        <v>69</v>
      </c>
      <c r="C20" s="36" t="s">
        <v>88</v>
      </c>
      <c r="D20" s="33"/>
    </row>
    <row r="21" spans="2:5" ht="15.75" x14ac:dyDescent="0.2">
      <c r="B21" s="29" t="s">
        <v>70</v>
      </c>
      <c r="C21" s="37" t="s">
        <v>71</v>
      </c>
      <c r="D21" s="31">
        <v>0.4</v>
      </c>
    </row>
    <row r="22" spans="2:5" ht="15.75" x14ac:dyDescent="0.2">
      <c r="B22" s="29" t="s">
        <v>72</v>
      </c>
      <c r="C22" s="38" t="s">
        <v>73</v>
      </c>
      <c r="D22" s="31">
        <v>0.05</v>
      </c>
    </row>
    <row r="23" spans="2:5" ht="15.75" x14ac:dyDescent="0.2">
      <c r="B23" s="29" t="s">
        <v>74</v>
      </c>
      <c r="C23" s="39" t="s">
        <v>75</v>
      </c>
      <c r="D23" s="33">
        <f>D22*D21</f>
        <v>2.0000000000000004E-2</v>
      </c>
    </row>
    <row r="24" spans="2:5" ht="15.75" x14ac:dyDescent="0.2">
      <c r="B24" s="29" t="s">
        <v>76</v>
      </c>
      <c r="C24" s="35" t="s">
        <v>77</v>
      </c>
      <c r="D24" s="40">
        <v>6.4999999999999997E-3</v>
      </c>
    </row>
    <row r="25" spans="2:5" ht="15.75" x14ac:dyDescent="0.2">
      <c r="B25" s="29" t="s">
        <v>78</v>
      </c>
      <c r="C25" s="35" t="s">
        <v>79</v>
      </c>
      <c r="D25" s="40">
        <v>0.03</v>
      </c>
    </row>
    <row r="26" spans="2:5" ht="15.75" x14ac:dyDescent="0.2">
      <c r="B26" s="29" t="s">
        <v>86</v>
      </c>
      <c r="C26" s="35" t="s">
        <v>87</v>
      </c>
      <c r="D26" s="40">
        <v>4.4999999999999998E-2</v>
      </c>
    </row>
    <row r="27" spans="2:5" ht="15.75" x14ac:dyDescent="0.2">
      <c r="B27" s="29"/>
      <c r="C27" s="32" t="s">
        <v>80</v>
      </c>
      <c r="D27" s="33">
        <f>SUM(D23:D26)</f>
        <v>0.10150000000000001</v>
      </c>
    </row>
    <row r="28" spans="2:5" ht="15.75" x14ac:dyDescent="0.25">
      <c r="B28" s="41"/>
      <c r="C28" s="41"/>
      <c r="D28" s="33"/>
    </row>
    <row r="29" spans="2:5" ht="15.75" x14ac:dyDescent="0.2">
      <c r="B29" s="369" t="s">
        <v>81</v>
      </c>
      <c r="C29" s="369"/>
      <c r="D29" s="33">
        <f>ROUND((1+D8+D13+D15+D14)*(1+D12)*(1+D16)/(1-D27)-1,4)</f>
        <v>0.28239999999999998</v>
      </c>
      <c r="E29" s="57">
        <f>1+D29</f>
        <v>1.2824</v>
      </c>
    </row>
    <row r="30" spans="2:5" x14ac:dyDescent="0.2">
      <c r="B30" s="358" t="s">
        <v>82</v>
      </c>
      <c r="C30" s="358"/>
      <c r="D30" s="358"/>
    </row>
    <row r="31" spans="2:5" x14ac:dyDescent="0.2">
      <c r="B31" s="358"/>
      <c r="C31" s="358"/>
      <c r="D31" s="358"/>
    </row>
    <row r="32" spans="2:5" x14ac:dyDescent="0.2">
      <c r="B32" s="358"/>
      <c r="C32" s="358"/>
      <c r="D32" s="358"/>
    </row>
    <row r="33" spans="2:4" x14ac:dyDescent="0.2">
      <c r="B33" s="358"/>
      <c r="C33" s="358"/>
      <c r="D33" s="358"/>
    </row>
    <row r="34" spans="2:4" x14ac:dyDescent="0.2">
      <c r="B34" s="358"/>
      <c r="C34" s="358"/>
      <c r="D34" s="358"/>
    </row>
    <row r="35" spans="2:4" x14ac:dyDescent="0.2">
      <c r="B35" s="358"/>
      <c r="C35" s="358"/>
      <c r="D35" s="358"/>
    </row>
    <row r="36" spans="2:4" x14ac:dyDescent="0.2">
      <c r="B36" s="358"/>
      <c r="C36" s="358"/>
      <c r="D36" s="358"/>
    </row>
    <row r="37" spans="2:4" x14ac:dyDescent="0.2">
      <c r="B37" s="358"/>
      <c r="C37" s="358"/>
      <c r="D37" s="358"/>
    </row>
    <row r="38" spans="2:4" x14ac:dyDescent="0.2">
      <c r="B38" s="358"/>
      <c r="C38" s="358"/>
      <c r="D38" s="358"/>
    </row>
    <row r="39" spans="2:4" x14ac:dyDescent="0.2">
      <c r="B39" s="358"/>
      <c r="C39" s="358"/>
      <c r="D39" s="358"/>
    </row>
    <row r="40" spans="2:4" x14ac:dyDescent="0.2">
      <c r="B40" s="358"/>
      <c r="C40" s="358"/>
      <c r="D40" s="358"/>
    </row>
    <row r="41" spans="2:4" x14ac:dyDescent="0.2">
      <c r="B41" s="358"/>
      <c r="C41" s="358"/>
      <c r="D41" s="358"/>
    </row>
    <row r="42" spans="2:4" x14ac:dyDescent="0.2">
      <c r="B42" s="358"/>
      <c r="C42" s="358"/>
      <c r="D42" s="358"/>
    </row>
    <row r="43" spans="2:4" x14ac:dyDescent="0.2">
      <c r="B43" s="358"/>
      <c r="C43" s="358"/>
      <c r="D43" s="358"/>
    </row>
    <row r="44" spans="2:4" ht="56.25" customHeight="1" x14ac:dyDescent="0.2">
      <c r="B44" s="358"/>
      <c r="C44" s="358"/>
      <c r="D44" s="358"/>
    </row>
    <row r="45" spans="2:4" x14ac:dyDescent="0.2">
      <c r="C45" s="3"/>
    </row>
    <row r="46" spans="2:4" ht="20.25" customHeight="1" x14ac:dyDescent="0.2">
      <c r="C46" s="101" t="str">
        <f>'2-ORÇAMENTO'!C75</f>
        <v>ENODES SOARES FERREIRA</v>
      </c>
    </row>
    <row r="47" spans="2:4" x14ac:dyDescent="0.2">
      <c r="C47" s="101" t="str">
        <f>'2-ORÇAMENTO'!C76</f>
        <v>ARQUITETO E URBANISTA CAU: A56-503-2</v>
      </c>
    </row>
    <row r="48" spans="2:4" x14ac:dyDescent="0.2">
      <c r="C48" s="101"/>
    </row>
  </sheetData>
  <mergeCells count="7">
    <mergeCell ref="B30:D44"/>
    <mergeCell ref="B2:D5"/>
    <mergeCell ref="B6:C6"/>
    <mergeCell ref="B7:C7"/>
    <mergeCell ref="B11:C11"/>
    <mergeCell ref="B19:C19"/>
    <mergeCell ref="B29:C29"/>
  </mergeCells>
  <pageMargins left="0.511811024" right="0.511811024" top="0.78740157499999996" bottom="0.78740157499999996" header="0.31496062000000002" footer="0.31496062000000002"/>
  <pageSetup paperSize="9" scale="86" orientation="portrait" r:id="rId1"/>
  <colBreaks count="1" manualBreakCount="1">
    <brk id="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11</vt:i4>
      </vt:variant>
    </vt:vector>
  </HeadingPairs>
  <TitlesOfParts>
    <vt:vector size="17" baseType="lpstr">
      <vt:lpstr>1-RESUMO</vt:lpstr>
      <vt:lpstr>MEMORIAL DE CÁLCULO</vt:lpstr>
      <vt:lpstr>2-ORÇAMENTO</vt:lpstr>
      <vt:lpstr>3-CRONOGRAMA</vt:lpstr>
      <vt:lpstr>COMP. PROPRIA</vt:lpstr>
      <vt:lpstr>4-BDI</vt:lpstr>
      <vt:lpstr>'1-RESUMO'!Area_de_impressao</vt:lpstr>
      <vt:lpstr>'2-ORÇAMENTO'!Area_de_impressao</vt:lpstr>
      <vt:lpstr>'3-CRONOGRAMA'!Area_de_impressao</vt:lpstr>
      <vt:lpstr>'4-BDI'!Area_de_impressao</vt:lpstr>
      <vt:lpstr>'COMP. PROPRIA'!Area_de_impressao</vt:lpstr>
      <vt:lpstr>'1-RESUMO'!Print_Area</vt:lpstr>
      <vt:lpstr>'2-ORÇAMENTO'!Print_Area</vt:lpstr>
      <vt:lpstr>'3-CRONOGRAMA'!Print_Area</vt:lpstr>
      <vt:lpstr>'4-BDI'!Print_Area</vt:lpstr>
      <vt:lpstr>'COMP. PROPRIA'!Print_Area</vt:lpstr>
      <vt:lpstr>'2-ORÇAMENTO'!Print_Titles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ENODES</dc:creator>
  <cp:lastModifiedBy>Aline Arantes Correa</cp:lastModifiedBy>
  <cp:lastPrinted>2023-06-30T15:22:22Z</cp:lastPrinted>
  <dcterms:created xsi:type="dcterms:W3CDTF">2009-03-07T19:28:34Z</dcterms:created>
  <dcterms:modified xsi:type="dcterms:W3CDTF">2023-08-01T13:42:50Z</dcterms:modified>
</cp:coreProperties>
</file>