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vega\SMVO_Licitacao\LICITAÇÃO\LICITAÇÃO - 2021\EDITAIS\PREGÃO PRESENCIAL\PP XX-2021 - MICROREVESTIMENTO\MIDIA DIGITAL\"/>
    </mc:Choice>
  </mc:AlternateContent>
  <bookViews>
    <workbookView xWindow="0" yWindow="0" windowWidth="28800" windowHeight="11940" tabRatio="800" activeTab="1"/>
  </bookViews>
  <sheets>
    <sheet name="RESUMO" sheetId="8" r:id="rId1"/>
    <sheet name="ORÇAMENTO" sheetId="1" r:id="rId2"/>
    <sheet name="CRONOGRAMA" sheetId="9" r:id="rId3"/>
    <sheet name="COMP. ADM 001" sheetId="2" r:id="rId4"/>
    <sheet name="COMP. ADM 002" sheetId="3" r:id="rId5"/>
    <sheet name="ANP" sheetId="4" r:id="rId6"/>
    <sheet name="BDI AQUISIÇÃO" sheetId="6" r:id="rId7"/>
    <sheet name="BDI SERVIÇO" sheetId="7" r:id="rId8"/>
    <sheet name="MC Transporte" sheetId="5" r:id="rId9"/>
  </sheets>
  <definedNames>
    <definedName name="_xlnm.Print_Area" localSheetId="6">'BDI AQUISIÇÃO'!$B$2:$D$39</definedName>
    <definedName name="_xlnm.Print_Area" localSheetId="7">'BDI SERVIÇO'!$B$2:$D$39</definedName>
    <definedName name="_xlnm.Print_Area" localSheetId="3">'COMP. ADM 001'!$A$2:$I$14</definedName>
    <definedName name="_xlnm.Print_Area" localSheetId="4">'COMP. ADM 002'!$B$1:$H$19</definedName>
    <definedName name="_xlnm.Print_Area" localSheetId="2">CRONOGRAMA!$B$2:$O$16</definedName>
    <definedName name="_xlnm.Print_Area" localSheetId="8">'MC Transporte'!$B$1:$J$29</definedName>
    <definedName name="_xlnm.Print_Area" localSheetId="0">RESUMO!$B$2:$E$14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9" l="1"/>
  <c r="C11" i="9"/>
  <c r="C10" i="9"/>
  <c r="C9" i="9"/>
  <c r="C12" i="8"/>
  <c r="C11" i="8"/>
  <c r="C10" i="8"/>
  <c r="C9" i="8"/>
  <c r="F17" i="1" l="1"/>
  <c r="I17" i="1" s="1"/>
  <c r="I18" i="1" s="1"/>
  <c r="I18" i="5"/>
  <c r="I20" i="5" s="1"/>
  <c r="F22" i="1" s="1"/>
  <c r="I22" i="1" s="1"/>
  <c r="D24" i="5"/>
  <c r="D17" i="5"/>
  <c r="D21" i="5" s="1"/>
  <c r="I15" i="1"/>
  <c r="I14" i="1"/>
  <c r="H17" i="1"/>
  <c r="H22" i="1"/>
  <c r="H21" i="1"/>
  <c r="H20" i="1"/>
  <c r="H14" i="1"/>
  <c r="H11" i="1"/>
  <c r="I11" i="1" s="1"/>
  <c r="H12" i="3"/>
  <c r="H13" i="3"/>
  <c r="H14" i="3"/>
  <c r="H15" i="3"/>
  <c r="H16" i="3"/>
  <c r="H17" i="3"/>
  <c r="H11" i="3"/>
  <c r="I12" i="2"/>
  <c r="F12" i="2"/>
  <c r="F11" i="2"/>
  <c r="I11" i="2" s="1"/>
  <c r="I14" i="2" s="1"/>
  <c r="G9" i="1" s="1"/>
  <c r="H9" i="1" s="1"/>
  <c r="I9" i="1" s="1"/>
  <c r="H19" i="3" l="1"/>
  <c r="G10" i="1" s="1"/>
  <c r="H10" i="1" s="1"/>
  <c r="I10" i="1" s="1"/>
  <c r="I12" i="1" s="1"/>
  <c r="D10" i="9"/>
  <c r="D10" i="8"/>
  <c r="D11" i="9"/>
  <c r="D11" i="8"/>
  <c r="D20" i="5"/>
  <c r="D23" i="5" s="1"/>
  <c r="D26" i="5" s="1"/>
  <c r="D29" i="5" l="1"/>
  <c r="F21" i="1" s="1"/>
  <c r="I21" i="1" s="1"/>
  <c r="D28" i="5"/>
  <c r="F20" i="1" s="1"/>
  <c r="I20" i="1" s="1"/>
  <c r="I23" i="1" s="1"/>
  <c r="N11" i="9"/>
  <c r="F11" i="9"/>
  <c r="L11" i="9"/>
  <c r="J11" i="9"/>
  <c r="H11" i="9"/>
  <c r="F10" i="9"/>
  <c r="N10" i="9"/>
  <c r="L10" i="9"/>
  <c r="J10" i="9"/>
  <c r="H10" i="9"/>
  <c r="D9" i="8"/>
  <c r="D9" i="9"/>
  <c r="D12" i="8" l="1"/>
  <c r="D14" i="8" s="1"/>
  <c r="E9" i="8" s="1"/>
  <c r="I25" i="1"/>
  <c r="J10" i="1" s="1"/>
  <c r="D12" i="9"/>
  <c r="N12" i="9" s="1"/>
  <c r="J9" i="1"/>
  <c r="J14" i="1"/>
  <c r="F9" i="9"/>
  <c r="N9" i="9"/>
  <c r="L9" i="9"/>
  <c r="J9" i="9"/>
  <c r="H9" i="9"/>
  <c r="F12" i="9"/>
  <c r="H12" i="9"/>
  <c r="J17" i="1"/>
  <c r="D29" i="7"/>
  <c r="D29" i="6"/>
  <c r="J12" i="9" l="1"/>
  <c r="L12" i="9"/>
  <c r="J11" i="1"/>
  <c r="J20" i="1"/>
  <c r="J21" i="1"/>
  <c r="J25" i="1" s="1"/>
  <c r="J22" i="1"/>
  <c r="H15" i="9"/>
  <c r="I15" i="9" s="1"/>
  <c r="J15" i="9"/>
  <c r="K15" i="9" s="1"/>
  <c r="L15" i="9"/>
  <c r="M15" i="9" s="1"/>
  <c r="E11" i="8"/>
  <c r="E14" i="8"/>
  <c r="E13" i="9" s="1"/>
  <c r="E10" i="8"/>
  <c r="N15" i="9"/>
  <c r="O15" i="9" s="1"/>
  <c r="E12" i="8"/>
  <c r="F15" i="9"/>
  <c r="F16" i="9" l="1"/>
  <c r="H16" i="9" s="1"/>
  <c r="J16" i="9" s="1"/>
  <c r="L16" i="9" s="1"/>
  <c r="N16" i="9" s="1"/>
  <c r="G15" i="9"/>
  <c r="G16" i="9" s="1"/>
  <c r="I16" i="9" s="1"/>
  <c r="K16" i="9" s="1"/>
  <c r="M16" i="9" s="1"/>
  <c r="O16" i="9" s="1"/>
  <c r="E11" i="9" l="1"/>
  <c r="E12" i="9"/>
  <c r="E9" i="9"/>
  <c r="D13" i="9"/>
  <c r="E10" i="9"/>
</calcChain>
</file>

<file path=xl/sharedStrings.xml><?xml version="1.0" encoding="utf-8"?>
<sst xmlns="http://schemas.openxmlformats.org/spreadsheetml/2006/main" count="292" uniqueCount="164">
  <si>
    <t>ADMINISTRAÇÃO LOCAL DA OBRA</t>
  </si>
  <si>
    <t>PLACA DE OBRA EM CHAPA DE ACO GALVANIZADO</t>
  </si>
  <si>
    <t>EXECUÇÃO DE DEPÓSITO EM CANTEIRO DE OBRA EM CHAPA DE MADEIRA COMPENSADA, NÃO INCLUSO MOBILIÁRIO. AF_04/2016</t>
  </si>
  <si>
    <t>SERVIÇOS PRELIMINARES</t>
  </si>
  <si>
    <t>1.1</t>
  </si>
  <si>
    <t>1.2</t>
  </si>
  <si>
    <t>1.3</t>
  </si>
  <si>
    <t>UND</t>
  </si>
  <si>
    <t>QTDE</t>
  </si>
  <si>
    <t>VL. UNIT.</t>
  </si>
  <si>
    <t>ETAPAS/SERVIÇOS</t>
  </si>
  <si>
    <t>ITEM</t>
  </si>
  <si>
    <t>un.</t>
  </si>
  <si>
    <t>m²</t>
  </si>
  <si>
    <t>CÓDIGO</t>
  </si>
  <si>
    <t>COMP. ADM 001</t>
  </si>
  <si>
    <t>COMP. ADM 002</t>
  </si>
  <si>
    <t>REFERÊNCIA</t>
  </si>
  <si>
    <t>SINAPI</t>
  </si>
  <si>
    <t>SICRO</t>
  </si>
  <si>
    <t>MICRO</t>
  </si>
  <si>
    <t>Micro revestimento a frio com emulsão modificada com polímero de 1,5 cm - brita comercial</t>
  </si>
  <si>
    <t>SICRO 3</t>
  </si>
  <si>
    <t>ton.</t>
  </si>
  <si>
    <t>t.km</t>
  </si>
  <si>
    <t>Emulsão com polímero para micro revestimento a frio RC-1C</t>
  </si>
  <si>
    <t>TRANSPORTE DOS MATERIAIS</t>
  </si>
  <si>
    <t>ANP</t>
  </si>
  <si>
    <t>TRANSPORTE COM CAMINHÃO BASCULANTE DE 10 M3, EM VIA URBANA PAVIMENTADA, DMT ACIMA DE 30 KM (UNIDADE: TXKM). AF_04/2016 [(45 km) x (288 ton. - Ped.) + (1.344 ton. - Pó)] (BRITA GUIA)</t>
  </si>
  <si>
    <t>TRANSPORTE COM CAMINHÃO BASCULANTE DE 10 M3, EM VIA URBANA EM REVESTIMENTO PRIMÁRIO (UNIDADE: TXKM). AF_04/2016 [(5 km) x (288 ton. - Ped.) + (1.344 ton. - Pó)] (BRITA GUIA)</t>
  </si>
  <si>
    <t>TRANSPORTE COM CAMINHÃO TANQUE DE TRANSPORTE DE MATERIAL ASFÁLTICO DE 30000 L, EM VIA URBANA PAVIMENTADA, ADICIONAL PARA DMT EXCEDENTE A 30 KM (UNIDADE: TXKM). AF_07/2020 (24,1 km) - (BETUNEL)</t>
  </si>
  <si>
    <t>2.1</t>
  </si>
  <si>
    <t>3.1</t>
  </si>
  <si>
    <t>4.1</t>
  </si>
  <si>
    <t>4.2</t>
  </si>
  <si>
    <t>4.3</t>
  </si>
  <si>
    <t>AQUISIÇÃO DE MATERIAL BETUMINOSO</t>
  </si>
  <si>
    <t>SERVIÇO:</t>
  </si>
  <si>
    <t>UNIDADE:</t>
  </si>
  <si>
    <t>H</t>
  </si>
  <si>
    <t>CÓDIGO:</t>
  </si>
  <si>
    <t>PRODUÇÃO DA EQUIPE:</t>
  </si>
  <si>
    <t xml:space="preserve">MÃO-DE-OBRA  </t>
  </si>
  <si>
    <t>Horas/  Dia</t>
  </si>
  <si>
    <t>Dias/  Mês</t>
  </si>
  <si>
    <t>Meses</t>
  </si>
  <si>
    <t>Total  Horas</t>
  </si>
  <si>
    <t>UNIDADE</t>
  </si>
  <si>
    <t>ENGENHEIRO CIVIL DE OBRA JUNIOR COM ENCARGOS COMPLEMENTARES</t>
  </si>
  <si>
    <t>ENCARREGADO GERAL COM ENCARGOS COMPLEMENTARES</t>
  </si>
  <si>
    <t>CUSTO HORÁRIO</t>
  </si>
  <si>
    <t>CUSTO HORÁRIO TOTAL</t>
  </si>
  <si>
    <t>CUSTO UNIT.</t>
  </si>
  <si>
    <t>SERVIÇO</t>
  </si>
  <si>
    <t>ADMINISTRAÇÃO LOCAL DE OBRA</t>
  </si>
  <si>
    <t>COMPOSIÇÃO DE CUSTO UNITÁRIO</t>
  </si>
  <si>
    <t>INSUMO</t>
  </si>
  <si>
    <t>SARRAFO DE MADEIRA NAO APARELHADA *2,5 X 7* CM, MACARANDUBA, ANGELIM OU EQUIVALENTE DA REGIAO</t>
  </si>
  <si>
    <t>PONTALETE DE MADEIRA NAO APARELHADA *7,5 X 7,5* CM (3 X 3 ") PINUS, MISTA OU EQUIVALENTE DA REGIAO</t>
  </si>
  <si>
    <t>PLACA DE OBRA (PARA CONSTRUCAO CIVIL) EM CHAPA GALVANIZADA *N. 22*, ADESIVADA, DE *2,0 X 1,125* M</t>
  </si>
  <si>
    <t>PREGO DE ACO POLIDO COM CABECA 18 X 30 (2 3/4 X 10)</t>
  </si>
  <si>
    <t>CONCRETO MAGRO PARA LASTRO, TRAÇO 1:4,5:4,5 (CIMENTO/ AREIA MÉDIA/ BRITA 1)  - PREPARO MECÂNICO COM BETONEIRA 400 L. AF_07/2016</t>
  </si>
  <si>
    <t>CARPINTEIRO DE FORMAS COM ENCARGOS COMPLEMENTARES</t>
  </si>
  <si>
    <t>SERVENTE COM ENCARGOS COMPLEMENTARES</t>
  </si>
  <si>
    <t xml:space="preserve">M     </t>
  </si>
  <si>
    <t>M2</t>
  </si>
  <si>
    <t xml:space="preserve">KG    </t>
  </si>
  <si>
    <t>M3</t>
  </si>
  <si>
    <t>CUSTO UNIT. TOTAL</t>
  </si>
  <si>
    <t>COEF.</t>
  </si>
  <si>
    <t>DESCRIÇÃO</t>
  </si>
  <si>
    <t>TIPO</t>
  </si>
  <si>
    <t>TOTAL</t>
  </si>
  <si>
    <t>PLACA DE OBRA EM CHAPA DE AÇO GALVANIZADO</t>
  </si>
  <si>
    <t>COMPOSIÇÃO DE CUSTO UNITÁRIO - PLACA DE OBRA</t>
  </si>
  <si>
    <t>Total</t>
  </si>
  <si>
    <t>BDI SERVIÇO</t>
  </si>
  <si>
    <t>BDI AQUISIÇÃO</t>
  </si>
  <si>
    <t>VL. UNIT. C/ BDI</t>
  </si>
  <si>
    <t>%</t>
  </si>
  <si>
    <t>TOTAL GERAL</t>
  </si>
  <si>
    <t>TABELAS</t>
  </si>
  <si>
    <t>PLANILHA ORÇAMENTÁRIA</t>
  </si>
  <si>
    <t>Mineração Guia - MT 401</t>
  </si>
  <si>
    <t>Prefeitura Municipal de Várzea Grande</t>
  </si>
  <si>
    <t>Estrada Pavimentada</t>
  </si>
  <si>
    <t>Estrada de Pavimento Primário</t>
  </si>
  <si>
    <t>De:</t>
  </si>
  <si>
    <t>A:</t>
  </si>
  <si>
    <t>und</t>
  </si>
  <si>
    <t>km</t>
  </si>
  <si>
    <t>Qtde</t>
  </si>
  <si>
    <t>Tipo</t>
  </si>
  <si>
    <t>Item</t>
  </si>
  <si>
    <t>m³/m²</t>
  </si>
  <si>
    <t>Área Total de Aplicação</t>
  </si>
  <si>
    <t>Volume de Material</t>
  </si>
  <si>
    <t>m³</t>
  </si>
  <si>
    <t>Dados do Serviço</t>
  </si>
  <si>
    <t>Consumo de Agregado</t>
  </si>
  <si>
    <t>Pedrisco - 20%(Do Volume)</t>
  </si>
  <si>
    <t>Pó de Pedra - 80%(Do Volume)</t>
  </si>
  <si>
    <t>Tx. De Aplicação do Micro</t>
  </si>
  <si>
    <t>Conversão p/ Tonelada</t>
  </si>
  <si>
    <t>Pedrisco x 1,2 t/m³</t>
  </si>
  <si>
    <t>Pó de Pedra x 1,4 t/m³</t>
  </si>
  <si>
    <t>t</t>
  </si>
  <si>
    <t>Peso Total</t>
  </si>
  <si>
    <t>Momento de Transporte (Pav. Primário)</t>
  </si>
  <si>
    <t>Momento de Transporte (Pavimentado)</t>
  </si>
  <si>
    <t>Betunel</t>
  </si>
  <si>
    <t>Tx. Da Emulsão</t>
  </si>
  <si>
    <t>t/m²</t>
  </si>
  <si>
    <t>Área de Aplicação</t>
  </si>
  <si>
    <t>Qtde De Emulsão</t>
  </si>
  <si>
    <t>Momento de Transporte (Pavimentada)</t>
  </si>
  <si>
    <t>Consumo de Material</t>
  </si>
  <si>
    <t>Cálculo do Momento de Transporte</t>
  </si>
  <si>
    <t>Agregados</t>
  </si>
  <si>
    <t>Emulsão</t>
  </si>
  <si>
    <t>BDI - BENEFICIOS E DESPESAS INDIRETAS (AQUISIÇÕES) - META 1</t>
  </si>
  <si>
    <t>DISCRIMINAÇÃO</t>
  </si>
  <si>
    <t>PERCENTUAL</t>
  </si>
  <si>
    <t>ADMINISTRAÇÃO DA OBRA</t>
  </si>
  <si>
    <t>AC - ADMINISTRAÇÃO CENTRAL</t>
  </si>
  <si>
    <t>DF - CUSTOS FINANCEIROS</t>
  </si>
  <si>
    <t>R - RISCO</t>
  </si>
  <si>
    <t>1.4</t>
  </si>
  <si>
    <t>S + G - SEGURO + GARANTIAS</t>
  </si>
  <si>
    <t>LUCRO</t>
  </si>
  <si>
    <t>L - LUCRO OPERACIONAL</t>
  </si>
  <si>
    <t>TRIBUTOS</t>
  </si>
  <si>
    <t>**ISS</t>
  </si>
  <si>
    <t>3.2</t>
  </si>
  <si>
    <t>COFINS</t>
  </si>
  <si>
    <t>3.3</t>
  </si>
  <si>
    <t>PIS</t>
  </si>
  <si>
    <t>3.4</t>
  </si>
  <si>
    <t>CONSTRIBUIÇÃO PREVIDENCIÁRIA - LEI N. 12.546/13</t>
  </si>
  <si>
    <t>**ISS - Repassado pelo município</t>
  </si>
  <si>
    <t>De acordo com o acórdão 2622/2013  TCU- Critérios de aceitabilidade para lucros e despesas indiretas.</t>
  </si>
  <si>
    <t>TAXA DE BDI A SER APLICADA SOBRE O CUSTO DIRETO</t>
  </si>
  <si>
    <t>VALOR DA OBRA</t>
  </si>
  <si>
    <t>Não incidem IRPJ e CSLL na composição de Tributos.</t>
  </si>
  <si>
    <t>CÁLCULO DO BDI</t>
  </si>
  <si>
    <t>BDI =</t>
  </si>
  <si>
    <t>( 1 + AC + S + R + G ) ( 1 + DF ) ( 1 + L )</t>
  </si>
  <si>
    <t>(1-I)</t>
  </si>
  <si>
    <t>ISS - Repassado pelo município</t>
  </si>
  <si>
    <t>% SOBRE A NOTA</t>
  </si>
  <si>
    <t>BDI - BENEFICIOS E DESPESAS INDIRETAS (SERVIÇOS) - META 1</t>
  </si>
  <si>
    <t>ETAPA</t>
  </si>
  <si>
    <t>VALOR</t>
  </si>
  <si>
    <t>TOTAL:</t>
  </si>
  <si>
    <t>RESUMO ORÇAMENTÁRIO</t>
  </si>
  <si>
    <t>Mensal:</t>
  </si>
  <si>
    <t>Acumulado:</t>
  </si>
  <si>
    <t>CRONOGRAMA FÍSICO-FINANCEIRO</t>
  </si>
  <si>
    <r>
      <rPr>
        <b/>
        <sz val="12"/>
        <color theme="1"/>
        <rFont val="Calibri"/>
        <family val="2"/>
        <scheme val="minor"/>
      </rPr>
      <t>OBRA:</t>
    </r>
    <r>
      <rPr>
        <sz val="12"/>
        <color theme="1"/>
        <rFont val="Calibri"/>
        <family val="2"/>
        <scheme val="minor"/>
      </rPr>
      <t xml:space="preserve"> MICRO REVESTIMENTO </t>
    </r>
  </si>
  <si>
    <r>
      <rPr>
        <b/>
        <sz val="12"/>
        <color theme="1"/>
        <rFont val="Calibri"/>
        <family val="2"/>
        <scheme val="minor"/>
      </rPr>
      <t xml:space="preserve">ENDEREÇO: </t>
    </r>
    <r>
      <rPr>
        <sz val="12"/>
        <color theme="1"/>
        <rFont val="Calibri"/>
        <family val="2"/>
        <scheme val="minor"/>
      </rPr>
      <t>DIVERSAS RUAS DO MUNICÍPIO DE VÁRZEA GRANDE</t>
    </r>
  </si>
  <si>
    <r>
      <rPr>
        <b/>
        <sz val="11"/>
        <color theme="1"/>
        <rFont val="Calibri"/>
        <family val="2"/>
        <scheme val="minor"/>
      </rPr>
      <t>OBRA:</t>
    </r>
    <r>
      <rPr>
        <sz val="11"/>
        <color theme="1"/>
        <rFont val="Calibri"/>
        <family val="2"/>
        <scheme val="minor"/>
      </rPr>
      <t xml:space="preserve"> MICRO REVESTIMENTO </t>
    </r>
  </si>
  <si>
    <r>
      <rPr>
        <b/>
        <sz val="11"/>
        <color theme="1"/>
        <rFont val="Calibri"/>
        <family val="2"/>
        <scheme val="minor"/>
      </rPr>
      <t xml:space="preserve">ENDEREÇO: </t>
    </r>
    <r>
      <rPr>
        <sz val="11"/>
        <color theme="1"/>
        <rFont val="Calibri"/>
        <family val="2"/>
        <scheme val="minor"/>
      </rPr>
      <t>DIVERSAS RUAS DO MUNICÍPIO DE VÁRZEA GRANDE</t>
    </r>
  </si>
  <si>
    <r>
      <rPr>
        <b/>
        <sz val="11"/>
        <color theme="1"/>
        <rFont val="Calibri"/>
        <family val="2"/>
        <scheme val="minor"/>
      </rPr>
      <t xml:space="preserve">MUNICÍPIO: </t>
    </r>
    <r>
      <rPr>
        <sz val="11"/>
        <color theme="1"/>
        <rFont val="Calibri"/>
        <family val="2"/>
        <scheme val="minor"/>
      </rPr>
      <t>VÁRZEA GRANDE/ MT</t>
    </r>
  </si>
  <si>
    <r>
      <rPr>
        <b/>
        <sz val="12"/>
        <color theme="1"/>
        <rFont val="Calibri"/>
        <family val="2"/>
        <scheme val="minor"/>
      </rPr>
      <t xml:space="preserve">MUNICÍPIO: </t>
    </r>
    <r>
      <rPr>
        <sz val="12"/>
        <color theme="1"/>
        <rFont val="Calibri"/>
        <family val="2"/>
        <scheme val="minor"/>
      </rPr>
      <t>VÁRZEA GRANDE/ MT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</si>
</sst>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0_-;\-* #,##0.000_-;_-* &quot;-&quot;??_-;_-@_-"/>
    <numFmt numFmtId="165" formatCode="_-* #,##0.00000_-;\-* #,##0.000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4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44" fontId="0" fillId="0" borderId="1" xfId="2" applyFont="1" applyBorder="1" applyAlignment="1">
      <alignment vertical="center"/>
    </xf>
    <xf numFmtId="44" fontId="0" fillId="0" borderId="1" xfId="0" applyNumberFormat="1" applyBorder="1" applyAlignment="1">
      <alignment vertical="center"/>
    </xf>
    <xf numFmtId="44" fontId="0" fillId="0" borderId="1" xfId="0" applyNumberFormat="1" applyBorder="1"/>
    <xf numFmtId="43" fontId="0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43" fontId="0" fillId="0" borderId="1" xfId="1" applyFont="1" applyBorder="1"/>
    <xf numFmtId="0" fontId="0" fillId="0" borderId="1" xfId="0" applyBorder="1" applyAlignment="1">
      <alignment wrapText="1"/>
    </xf>
    <xf numFmtId="43" fontId="0" fillId="0" borderId="1" xfId="1" applyFont="1" applyBorder="1" applyAlignment="1">
      <alignment vertical="center"/>
    </xf>
    <xf numFmtId="44" fontId="2" fillId="0" borderId="1" xfId="2" applyFont="1" applyBorder="1" applyAlignment="1">
      <alignment vertical="center"/>
    </xf>
    <xf numFmtId="17" fontId="0" fillId="0" borderId="1" xfId="0" applyNumberFormat="1" applyBorder="1" applyAlignment="1">
      <alignment horizontal="center" vertical="center"/>
    </xf>
    <xf numFmtId="43" fontId="0" fillId="0" borderId="1" xfId="0" applyNumberFormat="1" applyBorder="1"/>
    <xf numFmtId="44" fontId="0" fillId="0" borderId="1" xfId="2" applyFont="1" applyBorder="1"/>
    <xf numFmtId="43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44" fontId="2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2" borderId="1" xfId="0" applyFill="1" applyBorder="1"/>
    <xf numFmtId="44" fontId="0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0" fillId="2" borderId="1" xfId="0" applyNumberFormat="1" applyFill="1" applyBorder="1"/>
    <xf numFmtId="0" fontId="2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2" fillId="0" borderId="8" xfId="0" applyFont="1" applyBorder="1" applyAlignment="1">
      <alignment horizontal="center" vertical="center"/>
    </xf>
    <xf numFmtId="0" fontId="0" fillId="0" borderId="0" xfId="0" applyBorder="1"/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0" fontId="0" fillId="0" borderId="8" xfId="0" applyBorder="1"/>
    <xf numFmtId="164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 applyBorder="1"/>
    <xf numFmtId="0" fontId="0" fillId="0" borderId="10" xfId="0" applyBorder="1"/>
    <xf numFmtId="0" fontId="0" fillId="0" borderId="11" xfId="0" applyBorder="1"/>
    <xf numFmtId="43" fontId="0" fillId="0" borderId="11" xfId="1" applyFont="1" applyBorder="1"/>
    <xf numFmtId="0" fontId="0" fillId="0" borderId="12" xfId="0" applyBorder="1"/>
    <xf numFmtId="0" fontId="0" fillId="0" borderId="0" xfId="0" applyFill="1" applyBorder="1"/>
    <xf numFmtId="0" fontId="0" fillId="0" borderId="8" xfId="0" applyBorder="1" applyAlignment="1">
      <alignment horizontal="center"/>
    </xf>
    <xf numFmtId="165" fontId="0" fillId="0" borderId="0" xfId="1" applyNumberFormat="1" applyFont="1" applyBorder="1"/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/>
    <xf numFmtId="43" fontId="2" fillId="0" borderId="15" xfId="1" applyFont="1" applyBorder="1" applyAlignment="1">
      <alignment horizontal="center" vertical="top"/>
    </xf>
    <xf numFmtId="43" fontId="0" fillId="0" borderId="9" xfId="1" applyFont="1" applyBorder="1" applyAlignment="1">
      <alignment horizontal="center" vertical="top"/>
    </xf>
    <xf numFmtId="0" fontId="0" fillId="0" borderId="5" xfId="0" applyBorder="1"/>
    <xf numFmtId="44" fontId="2" fillId="0" borderId="9" xfId="0" applyNumberFormat="1" applyFont="1" applyBorder="1"/>
    <xf numFmtId="0" fontId="0" fillId="0" borderId="16" xfId="0" applyBorder="1" applyAlignment="1">
      <alignment horizontal="center" vertical="center"/>
    </xf>
    <xf numFmtId="10" fontId="0" fillId="0" borderId="8" xfId="0" applyNumberFormat="1" applyBorder="1"/>
    <xf numFmtId="10" fontId="0" fillId="0" borderId="10" xfId="0" applyNumberFormat="1" applyBorder="1"/>
    <xf numFmtId="0" fontId="0" fillId="0" borderId="0" xfId="0" applyAlignment="1">
      <alignment vertical="center" wrapText="1"/>
    </xf>
    <xf numFmtId="2" fontId="0" fillId="0" borderId="2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44" fontId="0" fillId="0" borderId="0" xfId="0" applyNumberFormat="1" applyBorder="1"/>
    <xf numFmtId="9" fontId="0" fillId="0" borderId="1" xfId="3" applyFont="1" applyBorder="1"/>
    <xf numFmtId="9" fontId="0" fillId="0" borderId="1" xfId="0" applyNumberFormat="1" applyBorder="1"/>
    <xf numFmtId="9" fontId="0" fillId="0" borderId="1" xfId="3" applyNumberFormat="1" applyFont="1" applyBorder="1"/>
    <xf numFmtId="0" fontId="0" fillId="2" borderId="1" xfId="0" applyFont="1" applyFill="1" applyBorder="1" applyAlignment="1">
      <alignment horizontal="center"/>
    </xf>
    <xf numFmtId="44" fontId="2" fillId="2" borderId="1" xfId="0" applyNumberFormat="1" applyFont="1" applyFill="1" applyBorder="1"/>
    <xf numFmtId="2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right"/>
    </xf>
    <xf numFmtId="17" fontId="0" fillId="3" borderId="1" xfId="0" applyNumberFormat="1" applyFill="1" applyBorder="1"/>
    <xf numFmtId="10" fontId="0" fillId="3" borderId="1" xfId="3" applyNumberFormat="1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0" xfId="0" applyFill="1" applyBorder="1"/>
    <xf numFmtId="0" fontId="0" fillId="3" borderId="20" xfId="0" applyFill="1" applyBorder="1"/>
    <xf numFmtId="0" fontId="0" fillId="3" borderId="16" xfId="0" applyFill="1" applyBorder="1"/>
    <xf numFmtId="0" fontId="0" fillId="3" borderId="0" xfId="0" applyFont="1" applyFill="1" applyBorder="1"/>
    <xf numFmtId="0" fontId="3" fillId="3" borderId="18" xfId="0" applyFont="1" applyFill="1" applyBorder="1"/>
    <xf numFmtId="0" fontId="3" fillId="3" borderId="0" xfId="0" applyFont="1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19" xfId="0" applyFont="1" applyFill="1" applyBorder="1"/>
    <xf numFmtId="0" fontId="0" fillId="3" borderId="20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3" fillId="3" borderId="19" xfId="0" applyFont="1" applyFill="1" applyBorder="1"/>
    <xf numFmtId="0" fontId="3" fillId="3" borderId="20" xfId="0" applyFont="1" applyFill="1" applyBorder="1"/>
    <xf numFmtId="0" fontId="3" fillId="3" borderId="17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44" fontId="0" fillId="0" borderId="2" xfId="0" applyNumberForma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44" fontId="0" fillId="0" borderId="4" xfId="0" applyNumberForma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0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95251</xdr:rowOff>
    </xdr:from>
    <xdr:to>
      <xdr:col>2</xdr:col>
      <xdr:colOff>933450</xdr:colOff>
      <xdr:row>1</xdr:row>
      <xdr:rowOff>781051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85751"/>
          <a:ext cx="1485901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89646</xdr:rowOff>
    </xdr:from>
    <xdr:to>
      <xdr:col>2</xdr:col>
      <xdr:colOff>840442</xdr:colOff>
      <xdr:row>4</xdr:row>
      <xdr:rowOff>156881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89646"/>
          <a:ext cx="2185148" cy="10085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126999</xdr:colOff>
      <xdr:row>1</xdr:row>
      <xdr:rowOff>127000</xdr:rowOff>
    </xdr:from>
    <xdr:to>
      <xdr:col>2</xdr:col>
      <xdr:colOff>997601</xdr:colOff>
      <xdr:row>1</xdr:row>
      <xdr:rowOff>812800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49" y="317500"/>
          <a:ext cx="1484435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1</xdr:row>
      <xdr:rowOff>127000</xdr:rowOff>
    </xdr:from>
    <xdr:to>
      <xdr:col>1</xdr:col>
      <xdr:colOff>342900</xdr:colOff>
      <xdr:row>1</xdr:row>
      <xdr:rowOff>768727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99" y="317500"/>
          <a:ext cx="1177926" cy="6417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174624</xdr:colOff>
      <xdr:row>1</xdr:row>
      <xdr:rowOff>88900</xdr:rowOff>
    </xdr:from>
    <xdr:to>
      <xdr:col>3</xdr:col>
      <xdr:colOff>350830</xdr:colOff>
      <xdr:row>1</xdr:row>
      <xdr:rowOff>809625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824" y="279400"/>
          <a:ext cx="1357306" cy="720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41275</xdr:rowOff>
    </xdr:from>
    <xdr:to>
      <xdr:col>14</xdr:col>
      <xdr:colOff>502319</xdr:colOff>
      <xdr:row>19</xdr:row>
      <xdr:rowOff>117476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2A9D8A1-891F-449C-A734-A3C181975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1275"/>
          <a:ext cx="8900194" cy="36957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32</xdr:row>
      <xdr:rowOff>142875</xdr:rowOff>
    </xdr:from>
    <xdr:to>
      <xdr:col>3</xdr:col>
      <xdr:colOff>857250</xdr:colOff>
      <xdr:row>35</xdr:row>
      <xdr:rowOff>32147</xdr:rowOff>
    </xdr:to>
    <xdr:sp macro="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E1B2BF7E-76BF-471E-9B64-961EFBA134E6}"/>
            </a:ext>
          </a:extLst>
        </xdr:cNvPr>
        <xdr:cNvSpPr/>
      </xdr:nvSpPr>
      <xdr:spPr>
        <a:xfrm>
          <a:off x="704850" y="5810250"/>
          <a:ext cx="5886450" cy="413147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oneCell">
    <xdr:from>
      <xdr:col>1</xdr:col>
      <xdr:colOff>133350</xdr:colOff>
      <xdr:row>1</xdr:row>
      <xdr:rowOff>95251</xdr:rowOff>
    </xdr:from>
    <xdr:to>
      <xdr:col>2</xdr:col>
      <xdr:colOff>1076325</xdr:colOff>
      <xdr:row>1</xdr:row>
      <xdr:rowOff>781051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285751"/>
          <a:ext cx="1485900" cy="685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32</xdr:row>
      <xdr:rowOff>142875</xdr:rowOff>
    </xdr:from>
    <xdr:to>
      <xdr:col>3</xdr:col>
      <xdr:colOff>857250</xdr:colOff>
      <xdr:row>35</xdr:row>
      <xdr:rowOff>32147</xdr:rowOff>
    </xdr:to>
    <xdr:sp macro="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D21F0ECD-F777-440E-AF4E-AE6B350DF9C0}"/>
            </a:ext>
          </a:extLst>
        </xdr:cNvPr>
        <xdr:cNvSpPr/>
      </xdr:nvSpPr>
      <xdr:spPr>
        <a:xfrm>
          <a:off x="704850" y="6000750"/>
          <a:ext cx="5886450" cy="413147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 editAs="oneCell">
    <xdr:from>
      <xdr:col>1</xdr:col>
      <xdr:colOff>133350</xdr:colOff>
      <xdr:row>1</xdr:row>
      <xdr:rowOff>95251</xdr:rowOff>
    </xdr:from>
    <xdr:to>
      <xdr:col>2</xdr:col>
      <xdr:colOff>1076325</xdr:colOff>
      <xdr:row>1</xdr:row>
      <xdr:rowOff>685800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285751"/>
          <a:ext cx="1485900" cy="5905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155574</xdr:colOff>
      <xdr:row>1</xdr:row>
      <xdr:rowOff>50800</xdr:rowOff>
    </xdr:from>
    <xdr:to>
      <xdr:col>2</xdr:col>
      <xdr:colOff>723900</xdr:colOff>
      <xdr:row>1</xdr:row>
      <xdr:rowOff>721102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174" y="241300"/>
          <a:ext cx="1177926" cy="670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4"/>
  <sheetViews>
    <sheetView view="pageBreakPreview" zoomScale="130" zoomScaleNormal="100" zoomScaleSheetLayoutView="130" workbookViewId="0">
      <selection activeCell="C20" sqref="C20"/>
    </sheetView>
  </sheetViews>
  <sheetFormatPr defaultRowHeight="15" x14ac:dyDescent="0.25"/>
  <cols>
    <col min="1" max="1" width="3" customWidth="1"/>
    <col min="3" max="3" width="35.85546875" customWidth="1"/>
    <col min="4" max="4" width="16.7109375" bestFit="1" customWidth="1"/>
  </cols>
  <sheetData>
    <row r="2" spans="2:5" ht="68.25" customHeight="1" x14ac:dyDescent="0.25">
      <c r="B2" s="102"/>
      <c r="C2" s="103"/>
      <c r="D2" s="103"/>
      <c r="E2" s="104"/>
    </row>
    <row r="3" spans="2:5" x14ac:dyDescent="0.25">
      <c r="B3" s="100" t="s">
        <v>160</v>
      </c>
      <c r="C3" s="91"/>
      <c r="D3" s="91"/>
      <c r="E3" s="98"/>
    </row>
    <row r="4" spans="2:5" x14ac:dyDescent="0.25">
      <c r="B4" s="100" t="s">
        <v>161</v>
      </c>
      <c r="C4" s="91"/>
      <c r="D4" s="91"/>
      <c r="E4" s="98"/>
    </row>
    <row r="5" spans="2:5" x14ac:dyDescent="0.25">
      <c r="B5" s="101" t="s">
        <v>162</v>
      </c>
      <c r="C5" s="93"/>
      <c r="D5" s="93"/>
      <c r="E5" s="99"/>
    </row>
    <row r="6" spans="2:5" x14ac:dyDescent="0.25">
      <c r="B6" s="94"/>
    </row>
    <row r="7" spans="2:5" x14ac:dyDescent="0.25">
      <c r="B7" s="108" t="s">
        <v>154</v>
      </c>
      <c r="C7" s="108"/>
      <c r="D7" s="108"/>
      <c r="E7" s="108"/>
    </row>
    <row r="8" spans="2:5" x14ac:dyDescent="0.25">
      <c r="B8" s="28" t="s">
        <v>11</v>
      </c>
      <c r="C8" s="28" t="s">
        <v>151</v>
      </c>
      <c r="D8" s="28" t="s">
        <v>152</v>
      </c>
      <c r="E8" s="28" t="s">
        <v>79</v>
      </c>
    </row>
    <row r="9" spans="2:5" x14ac:dyDescent="0.25">
      <c r="B9" s="7">
        <v>1</v>
      </c>
      <c r="C9" s="3" t="str">
        <f>ORÇAMENTO!D8</f>
        <v>SERVIÇOS PRELIMINARES</v>
      </c>
      <c r="D9" s="15">
        <f>ORÇAMENTO!I12</f>
        <v>67151.820000000007</v>
      </c>
      <c r="E9" s="17">
        <f>D9/$D$14*100</f>
        <v>4.7325159347562238</v>
      </c>
    </row>
    <row r="10" spans="2:5" x14ac:dyDescent="0.25">
      <c r="B10" s="7">
        <v>2</v>
      </c>
      <c r="C10" s="3" t="str">
        <f>ORÇAMENTO!D13</f>
        <v>MICRO</v>
      </c>
      <c r="D10" s="15">
        <f>ORÇAMENTO!I15</f>
        <v>293542.40000000002</v>
      </c>
      <c r="E10" s="17">
        <f t="shared" ref="E10:E14" si="0">D10/$D$14*100</f>
        <v>20.687363135155319</v>
      </c>
    </row>
    <row r="11" spans="2:5" x14ac:dyDescent="0.25">
      <c r="B11" s="7">
        <v>3</v>
      </c>
      <c r="C11" s="3" t="str">
        <f>ORÇAMENTO!D16</f>
        <v>AQUISIÇÃO DE MATERIAL BETUMINOSO</v>
      </c>
      <c r="D11" s="15">
        <f>ORÇAMENTO!I18</f>
        <v>1001388.05</v>
      </c>
      <c r="E11" s="17">
        <f t="shared" si="0"/>
        <v>70.572694880041411</v>
      </c>
    </row>
    <row r="12" spans="2:5" x14ac:dyDescent="0.25">
      <c r="B12" s="7">
        <v>4</v>
      </c>
      <c r="C12" s="3" t="str">
        <f>ORÇAMENTO!D19</f>
        <v>TRANSPORTE DOS MATERIAIS</v>
      </c>
      <c r="D12" s="15">
        <f>ORÇAMENTO!I23</f>
        <v>56863.189999999995</v>
      </c>
      <c r="E12" s="17">
        <f t="shared" si="0"/>
        <v>4.0074260500470542</v>
      </c>
    </row>
    <row r="13" spans="2:5" x14ac:dyDescent="0.25">
      <c r="B13" s="109"/>
      <c r="C13" s="109"/>
      <c r="D13" s="109"/>
      <c r="E13" s="109"/>
    </row>
    <row r="14" spans="2:5" x14ac:dyDescent="0.25">
      <c r="B14" s="110" t="s">
        <v>153</v>
      </c>
      <c r="C14" s="111"/>
      <c r="D14" s="82">
        <f>SUM(D9:D13)</f>
        <v>1418945.46</v>
      </c>
      <c r="E14" s="83">
        <f t="shared" si="0"/>
        <v>100</v>
      </c>
    </row>
  </sheetData>
  <mergeCells count="3">
    <mergeCell ref="B7:E7"/>
    <mergeCell ref="B13:E13"/>
    <mergeCell ref="B14:C14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view="pageBreakPreview" zoomScale="85" zoomScaleNormal="85" zoomScaleSheetLayoutView="85" workbookViewId="0">
      <selection activeCell="D30" sqref="D30"/>
    </sheetView>
  </sheetViews>
  <sheetFormatPr defaultRowHeight="15" x14ac:dyDescent="0.25"/>
  <cols>
    <col min="2" max="2" width="12.42578125" customWidth="1"/>
    <col min="3" max="3" width="15.28515625" bestFit="1" customWidth="1"/>
    <col min="4" max="4" width="77.7109375" customWidth="1"/>
    <col min="6" max="6" width="10.5703125" bestFit="1" customWidth="1"/>
    <col min="7" max="7" width="14.7109375" bestFit="1" customWidth="1"/>
    <col min="8" max="8" width="15.85546875" customWidth="1"/>
    <col min="9" max="9" width="15.85546875" bestFit="1" customWidth="1"/>
  </cols>
  <sheetData>
    <row r="1" spans="1:10" ht="18.75" customHeight="1" x14ac:dyDescent="0.25">
      <c r="A1" s="88"/>
      <c r="B1" s="89"/>
      <c r="C1" s="89"/>
      <c r="D1" s="95"/>
      <c r="E1" s="89"/>
      <c r="F1" s="89"/>
      <c r="G1" s="97"/>
      <c r="H1" s="118" t="s">
        <v>81</v>
      </c>
      <c r="I1" s="85" t="s">
        <v>19</v>
      </c>
      <c r="J1" s="86">
        <v>44197</v>
      </c>
    </row>
    <row r="2" spans="1:10" ht="18.75" customHeight="1" x14ac:dyDescent="0.25">
      <c r="A2" s="90"/>
      <c r="B2" s="91"/>
      <c r="C2" s="91"/>
      <c r="D2" s="96" t="s">
        <v>158</v>
      </c>
      <c r="E2" s="91"/>
      <c r="F2" s="91"/>
      <c r="G2" s="98"/>
      <c r="H2" s="118"/>
      <c r="I2" s="85" t="s">
        <v>27</v>
      </c>
      <c r="J2" s="86">
        <v>44348</v>
      </c>
    </row>
    <row r="3" spans="1:10" ht="18.75" customHeight="1" x14ac:dyDescent="0.25">
      <c r="A3" s="90"/>
      <c r="B3" s="91"/>
      <c r="C3" s="91"/>
      <c r="D3" s="96" t="s">
        <v>159</v>
      </c>
      <c r="E3" s="91"/>
      <c r="F3" s="91"/>
      <c r="G3" s="98"/>
      <c r="H3" s="118"/>
      <c r="I3" s="85" t="s">
        <v>18</v>
      </c>
      <c r="J3" s="86">
        <v>44348</v>
      </c>
    </row>
    <row r="4" spans="1:10" ht="18.75" customHeight="1" x14ac:dyDescent="0.25">
      <c r="A4" s="90"/>
      <c r="B4" s="91"/>
      <c r="C4" s="91"/>
      <c r="D4" s="96" t="s">
        <v>163</v>
      </c>
      <c r="E4" s="91"/>
      <c r="F4" s="91"/>
      <c r="G4" s="98"/>
      <c r="H4" s="119" t="s">
        <v>76</v>
      </c>
      <c r="I4" s="120"/>
      <c r="J4" s="87">
        <v>0.20699999999999999</v>
      </c>
    </row>
    <row r="5" spans="1:10" ht="18.75" customHeight="1" x14ac:dyDescent="0.25">
      <c r="A5" s="92"/>
      <c r="B5" s="93"/>
      <c r="C5" s="93"/>
      <c r="D5" s="93"/>
      <c r="E5" s="93"/>
      <c r="F5" s="93"/>
      <c r="G5" s="99"/>
      <c r="H5" s="119" t="s">
        <v>77</v>
      </c>
      <c r="I5" s="120"/>
      <c r="J5" s="87">
        <v>0.15</v>
      </c>
    </row>
    <row r="6" spans="1:10" x14ac:dyDescent="0.25">
      <c r="A6" s="121" t="s">
        <v>82</v>
      </c>
      <c r="B6" s="122"/>
      <c r="C6" s="122"/>
      <c r="D6" s="122"/>
      <c r="E6" s="122"/>
      <c r="F6" s="122"/>
      <c r="G6" s="122"/>
      <c r="H6" s="123"/>
      <c r="I6" s="123"/>
      <c r="J6" s="124"/>
    </row>
    <row r="7" spans="1:10" x14ac:dyDescent="0.25">
      <c r="A7" s="28" t="s">
        <v>11</v>
      </c>
      <c r="B7" s="28" t="s">
        <v>17</v>
      </c>
      <c r="C7" s="28" t="s">
        <v>14</v>
      </c>
      <c r="D7" s="33" t="s">
        <v>10</v>
      </c>
      <c r="E7" s="28" t="s">
        <v>7</v>
      </c>
      <c r="F7" s="28" t="s">
        <v>8</v>
      </c>
      <c r="G7" s="33" t="s">
        <v>9</v>
      </c>
      <c r="H7" s="33" t="s">
        <v>78</v>
      </c>
      <c r="I7" s="33" t="s">
        <v>72</v>
      </c>
      <c r="J7" s="81" t="s">
        <v>79</v>
      </c>
    </row>
    <row r="8" spans="1:10" x14ac:dyDescent="0.25">
      <c r="A8" s="28">
        <v>1</v>
      </c>
      <c r="B8" s="28"/>
      <c r="C8" s="28"/>
      <c r="D8" s="29" t="s">
        <v>3</v>
      </c>
      <c r="E8" s="30"/>
      <c r="F8" s="30"/>
      <c r="G8" s="30"/>
      <c r="H8" s="30"/>
      <c r="I8" s="30"/>
      <c r="J8" s="30"/>
    </row>
    <row r="9" spans="1:10" x14ac:dyDescent="0.25">
      <c r="A9" s="7" t="s">
        <v>4</v>
      </c>
      <c r="B9" s="7"/>
      <c r="C9" s="7" t="s">
        <v>15</v>
      </c>
      <c r="D9" s="3" t="s">
        <v>0</v>
      </c>
      <c r="E9" s="7" t="s">
        <v>12</v>
      </c>
      <c r="F9" s="16">
        <v>1</v>
      </c>
      <c r="G9" s="15">
        <f>'COMP. ADM 001'!I14</f>
        <v>45147</v>
      </c>
      <c r="H9" s="15">
        <f>(G9*$J$4)+G9</f>
        <v>54492.429000000004</v>
      </c>
      <c r="I9" s="13">
        <f>TRUNC(H9*F9,2)</f>
        <v>54492.42</v>
      </c>
      <c r="J9" s="17">
        <f>(I9/$I$25)*100</f>
        <v>3.840346337201713</v>
      </c>
    </row>
    <row r="10" spans="1:10" x14ac:dyDescent="0.25">
      <c r="A10" s="7" t="s">
        <v>5</v>
      </c>
      <c r="B10" s="7"/>
      <c r="C10" s="7" t="s">
        <v>16</v>
      </c>
      <c r="D10" s="3" t="s">
        <v>1</v>
      </c>
      <c r="E10" s="7" t="s">
        <v>13</v>
      </c>
      <c r="F10" s="18">
        <v>12.5</v>
      </c>
      <c r="G10" s="15">
        <f>'COMP. ADM 002'!H19</f>
        <v>318.30619999999993</v>
      </c>
      <c r="H10" s="15">
        <f>(G10*$J$4)+G10</f>
        <v>384.19558339999992</v>
      </c>
      <c r="I10" s="13">
        <f t="shared" ref="I10:I22" si="0">TRUNC(H10*F10,2)</f>
        <v>4802.4399999999996</v>
      </c>
      <c r="J10" s="17">
        <f t="shared" ref="J10:J11" si="1">(I10/$I$25)*100</f>
        <v>0.33845134540971011</v>
      </c>
    </row>
    <row r="11" spans="1:10" ht="30" x14ac:dyDescent="0.25">
      <c r="A11" s="7" t="s">
        <v>6</v>
      </c>
      <c r="B11" s="7" t="s">
        <v>18</v>
      </c>
      <c r="C11" s="7">
        <v>93584</v>
      </c>
      <c r="D11" s="19" t="s">
        <v>2</v>
      </c>
      <c r="E11" s="7" t="s">
        <v>13</v>
      </c>
      <c r="F11" s="20">
        <v>10</v>
      </c>
      <c r="G11" s="9">
        <v>650.95000000000005</v>
      </c>
      <c r="H11" s="14">
        <f>(G11*$J$4)+G11</f>
        <v>785.69665000000009</v>
      </c>
      <c r="I11" s="13">
        <f t="shared" si="0"/>
        <v>7856.96</v>
      </c>
      <c r="J11" s="17">
        <f t="shared" si="1"/>
        <v>0.55371825214480053</v>
      </c>
    </row>
    <row r="12" spans="1:10" x14ac:dyDescent="0.25">
      <c r="A12" s="7"/>
      <c r="B12" s="7"/>
      <c r="C12" s="7"/>
      <c r="D12" s="3"/>
      <c r="E12" s="7"/>
      <c r="F12" s="3"/>
      <c r="G12" s="3"/>
      <c r="H12" s="4" t="s">
        <v>75</v>
      </c>
      <c r="I12" s="21">
        <f>SUM(I9:I11)</f>
        <v>67151.820000000007</v>
      </c>
      <c r="J12" s="3"/>
    </row>
    <row r="13" spans="1:10" x14ac:dyDescent="0.25">
      <c r="A13" s="28">
        <v>2</v>
      </c>
      <c r="B13" s="30"/>
      <c r="C13" s="30"/>
      <c r="D13" s="29" t="s">
        <v>20</v>
      </c>
      <c r="E13" s="30"/>
      <c r="F13" s="30"/>
      <c r="G13" s="30"/>
      <c r="H13" s="30"/>
      <c r="I13" s="31"/>
      <c r="J13" s="30"/>
    </row>
    <row r="14" spans="1:10" ht="30" x14ac:dyDescent="0.25">
      <c r="A14" s="7" t="s">
        <v>31</v>
      </c>
      <c r="B14" s="7" t="s">
        <v>22</v>
      </c>
      <c r="C14" s="7">
        <v>4011410</v>
      </c>
      <c r="D14" s="19" t="s">
        <v>21</v>
      </c>
      <c r="E14" s="7" t="s">
        <v>13</v>
      </c>
      <c r="F14" s="20">
        <v>80000</v>
      </c>
      <c r="G14" s="13">
        <v>3.04</v>
      </c>
      <c r="H14" s="14">
        <f>(G14*$J$4)+G14</f>
        <v>3.6692800000000001</v>
      </c>
      <c r="I14" s="13">
        <f t="shared" si="0"/>
        <v>293542.40000000002</v>
      </c>
      <c r="J14" s="17">
        <f t="shared" ref="J14" si="2">(I14/$I$25)*100</f>
        <v>20.687363135155319</v>
      </c>
    </row>
    <row r="15" spans="1:10" x14ac:dyDescent="0.25">
      <c r="A15" s="7"/>
      <c r="B15" s="3"/>
      <c r="C15" s="3"/>
      <c r="D15" s="3"/>
      <c r="E15" s="3"/>
      <c r="F15" s="3"/>
      <c r="G15" s="3"/>
      <c r="H15" s="4" t="s">
        <v>75</v>
      </c>
      <c r="I15" s="21">
        <f>I14</f>
        <v>293542.40000000002</v>
      </c>
      <c r="J15" s="3"/>
    </row>
    <row r="16" spans="1:10" x14ac:dyDescent="0.25">
      <c r="A16" s="28">
        <v>3</v>
      </c>
      <c r="B16" s="30"/>
      <c r="C16" s="30"/>
      <c r="D16" s="29" t="s">
        <v>36</v>
      </c>
      <c r="E16" s="30"/>
      <c r="F16" s="30"/>
      <c r="G16" s="30"/>
      <c r="H16" s="30"/>
      <c r="I16" s="31"/>
      <c r="J16" s="30"/>
    </row>
    <row r="17" spans="1:10" x14ac:dyDescent="0.25">
      <c r="A17" s="7" t="s">
        <v>32</v>
      </c>
      <c r="B17" s="10" t="s">
        <v>27</v>
      </c>
      <c r="C17" s="22">
        <v>44348</v>
      </c>
      <c r="D17" s="3" t="s">
        <v>25</v>
      </c>
      <c r="E17" s="10" t="s">
        <v>23</v>
      </c>
      <c r="F17" s="23">
        <f>'MC Transporte'!I18</f>
        <v>268.8</v>
      </c>
      <c r="G17" s="24">
        <v>3239.48</v>
      </c>
      <c r="H17" s="15">
        <f>(G17*J5)+G17</f>
        <v>3725.402</v>
      </c>
      <c r="I17" s="13">
        <f t="shared" si="0"/>
        <v>1001388.05</v>
      </c>
      <c r="J17" s="17">
        <f t="shared" ref="J17" si="3">(I17/$I$25)*100</f>
        <v>70.572694880041411</v>
      </c>
    </row>
    <row r="18" spans="1:10" x14ac:dyDescent="0.25">
      <c r="A18" s="7"/>
      <c r="B18" s="3"/>
      <c r="C18" s="3"/>
      <c r="D18" s="3"/>
      <c r="E18" s="3"/>
      <c r="F18" s="3"/>
      <c r="G18" s="3"/>
      <c r="H18" s="4" t="s">
        <v>75</v>
      </c>
      <c r="I18" s="21">
        <f>I17</f>
        <v>1001388.05</v>
      </c>
      <c r="J18" s="3"/>
    </row>
    <row r="19" spans="1:10" x14ac:dyDescent="0.25">
      <c r="A19" s="28">
        <v>4</v>
      </c>
      <c r="B19" s="30"/>
      <c r="C19" s="30"/>
      <c r="D19" s="29" t="s">
        <v>26</v>
      </c>
      <c r="E19" s="30"/>
      <c r="F19" s="30"/>
      <c r="G19" s="30"/>
      <c r="H19" s="30"/>
      <c r="I19" s="31"/>
      <c r="J19" s="30"/>
    </row>
    <row r="20" spans="1:10" ht="45" x14ac:dyDescent="0.25">
      <c r="A20" s="7" t="s">
        <v>33</v>
      </c>
      <c r="B20" s="7" t="s">
        <v>18</v>
      </c>
      <c r="C20" s="7">
        <v>93595</v>
      </c>
      <c r="D20" s="19" t="s">
        <v>29</v>
      </c>
      <c r="E20" s="7" t="s">
        <v>24</v>
      </c>
      <c r="F20" s="20">
        <f>'MC Transporte'!D28</f>
        <v>8160</v>
      </c>
      <c r="G20" s="13">
        <v>1.3</v>
      </c>
      <c r="H20" s="14">
        <f>(G20*$J$4)+G20</f>
        <v>1.5691000000000002</v>
      </c>
      <c r="I20" s="13">
        <f t="shared" si="0"/>
        <v>12803.85</v>
      </c>
      <c r="J20" s="17">
        <f t="shared" ref="J20:J22" si="4">(I20/$I$25)*100</f>
        <v>0.90234969284865973</v>
      </c>
    </row>
    <row r="21" spans="1:10" ht="45" x14ac:dyDescent="0.25">
      <c r="A21" s="7" t="s">
        <v>34</v>
      </c>
      <c r="B21" s="7" t="s">
        <v>18</v>
      </c>
      <c r="C21" s="7">
        <v>93596</v>
      </c>
      <c r="D21" s="19" t="s">
        <v>28</v>
      </c>
      <c r="E21" s="7" t="s">
        <v>24</v>
      </c>
      <c r="F21" s="20">
        <f>'MC Transporte'!D29</f>
        <v>73440</v>
      </c>
      <c r="G21" s="13">
        <v>0.46</v>
      </c>
      <c r="H21" s="14">
        <f>(G21*$J$4)+G21</f>
        <v>0.55522000000000005</v>
      </c>
      <c r="I21" s="13">
        <f t="shared" si="0"/>
        <v>40775.35</v>
      </c>
      <c r="J21" s="17">
        <f t="shared" si="4"/>
        <v>2.8736375815318511</v>
      </c>
    </row>
    <row r="22" spans="1:10" ht="45" x14ac:dyDescent="0.25">
      <c r="A22" s="7" t="s">
        <v>35</v>
      </c>
      <c r="B22" s="7" t="s">
        <v>18</v>
      </c>
      <c r="C22" s="7">
        <v>102331</v>
      </c>
      <c r="D22" s="19" t="s">
        <v>30</v>
      </c>
      <c r="E22" s="7" t="s">
        <v>24</v>
      </c>
      <c r="F22" s="25">
        <f>'MC Transporte'!I20</f>
        <v>6478.0800000000008</v>
      </c>
      <c r="G22" s="13">
        <v>0.42</v>
      </c>
      <c r="H22" s="14">
        <f>(G22*$J$4)+G22</f>
        <v>0.50693999999999995</v>
      </c>
      <c r="I22" s="13">
        <f t="shared" si="0"/>
        <v>3283.99</v>
      </c>
      <c r="J22" s="17">
        <f t="shared" si="4"/>
        <v>0.23143877566654322</v>
      </c>
    </row>
    <row r="23" spans="1:10" ht="15.75" customHeight="1" x14ac:dyDescent="0.25">
      <c r="A23" s="115"/>
      <c r="B23" s="116"/>
      <c r="C23" s="116"/>
      <c r="D23" s="116"/>
      <c r="E23" s="116"/>
      <c r="F23" s="116"/>
      <c r="G23" s="117"/>
      <c r="H23" s="26" t="s">
        <v>75</v>
      </c>
      <c r="I23" s="27">
        <f>SUM(I20:I22)</f>
        <v>56863.189999999995</v>
      </c>
      <c r="J23" s="3"/>
    </row>
    <row r="24" spans="1:10" x14ac:dyDescent="0.25">
      <c r="A24" s="115"/>
      <c r="B24" s="116"/>
      <c r="C24" s="116"/>
      <c r="D24" s="116"/>
      <c r="E24" s="116"/>
      <c r="F24" s="116"/>
      <c r="G24" s="116"/>
      <c r="H24" s="116"/>
      <c r="I24" s="116"/>
      <c r="J24" s="117"/>
    </row>
    <row r="25" spans="1:10" x14ac:dyDescent="0.25">
      <c r="A25" s="112"/>
      <c r="B25" s="113"/>
      <c r="C25" s="113"/>
      <c r="D25" s="113"/>
      <c r="E25" s="113"/>
      <c r="F25" s="113"/>
      <c r="G25" s="114"/>
      <c r="H25" s="35" t="s">
        <v>80</v>
      </c>
      <c r="I25" s="82">
        <f>I12+I15+I18+I23</f>
        <v>1418945.46</v>
      </c>
      <c r="J25" s="83">
        <f>SUM(J9:J24)</f>
        <v>100.00000000000001</v>
      </c>
    </row>
  </sheetData>
  <mergeCells count="7">
    <mergeCell ref="A25:G25"/>
    <mergeCell ref="A24:J24"/>
    <mergeCell ref="A23:G23"/>
    <mergeCell ref="H1:H3"/>
    <mergeCell ref="H4:I4"/>
    <mergeCell ref="H5:I5"/>
    <mergeCell ref="A6:J6"/>
  </mergeCells>
  <pageMargins left="0.51181102362204722" right="0.51181102362204722" top="0.78740157480314965" bottom="0.78740157480314965" header="0.31496062992125984" footer="0.31496062992125984"/>
  <pageSetup paperSize="9" scale="7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6"/>
  <sheetViews>
    <sheetView view="pageBreakPreview" zoomScaleNormal="90" zoomScaleSheetLayoutView="100" workbookViewId="0">
      <selection activeCell="C28" sqref="C28"/>
    </sheetView>
  </sheetViews>
  <sheetFormatPr defaultRowHeight="15" x14ac:dyDescent="0.25"/>
  <cols>
    <col min="1" max="1" width="1.42578125" customWidth="1"/>
    <col min="3" max="3" width="36.28515625" bestFit="1" customWidth="1"/>
    <col min="4" max="4" width="16.85546875" customWidth="1"/>
    <col min="5" max="5" width="12.5703125" customWidth="1"/>
    <col min="6" max="6" width="18" bestFit="1" customWidth="1"/>
    <col min="7" max="7" width="7.7109375" customWidth="1"/>
    <col min="8" max="8" width="16.7109375" customWidth="1"/>
    <col min="9" max="9" width="7.5703125" customWidth="1"/>
    <col min="10" max="10" width="16.85546875" customWidth="1"/>
    <col min="11" max="11" width="7.42578125" customWidth="1"/>
    <col min="12" max="12" width="16.42578125" customWidth="1"/>
    <col min="13" max="13" width="7.28515625" customWidth="1"/>
    <col min="14" max="14" width="16.85546875" customWidth="1"/>
    <col min="15" max="15" width="7.140625" customWidth="1"/>
  </cols>
  <sheetData>
    <row r="2" spans="2:15" ht="71.25" customHeight="1" x14ac:dyDescent="0.25"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4"/>
    </row>
    <row r="3" spans="2:15" ht="15.75" x14ac:dyDescent="0.25">
      <c r="B3" s="105" t="s">
        <v>158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8"/>
    </row>
    <row r="4" spans="2:15" ht="15.75" x14ac:dyDescent="0.25">
      <c r="B4" s="105" t="s">
        <v>159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8"/>
    </row>
    <row r="5" spans="2:15" ht="15.75" x14ac:dyDescent="0.25">
      <c r="B5" s="106" t="s">
        <v>163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9"/>
    </row>
    <row r="7" spans="2:15" x14ac:dyDescent="0.25">
      <c r="B7" s="108" t="s">
        <v>157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</row>
    <row r="8" spans="2:15" x14ac:dyDescent="0.25">
      <c r="B8" s="28" t="s">
        <v>11</v>
      </c>
      <c r="C8" s="28" t="s">
        <v>151</v>
      </c>
      <c r="D8" s="28" t="s">
        <v>152</v>
      </c>
      <c r="E8" s="84" t="s">
        <v>79</v>
      </c>
      <c r="F8" s="28">
        <v>30</v>
      </c>
      <c r="G8" s="28" t="s">
        <v>79</v>
      </c>
      <c r="H8" s="28">
        <v>60</v>
      </c>
      <c r="I8" s="28" t="s">
        <v>79</v>
      </c>
      <c r="J8" s="28">
        <v>90</v>
      </c>
      <c r="K8" s="28" t="s">
        <v>79</v>
      </c>
      <c r="L8" s="28">
        <v>120</v>
      </c>
      <c r="M8" s="28" t="s">
        <v>79</v>
      </c>
      <c r="N8" s="28">
        <v>150</v>
      </c>
      <c r="O8" s="28" t="s">
        <v>79</v>
      </c>
    </row>
    <row r="9" spans="2:15" x14ac:dyDescent="0.25">
      <c r="B9" s="7">
        <v>1</v>
      </c>
      <c r="C9" s="3" t="str">
        <f>ORÇAMENTO!D8</f>
        <v>SERVIÇOS PRELIMINARES</v>
      </c>
      <c r="D9" s="15">
        <f>ORÇAMENTO!I12</f>
        <v>67151.820000000007</v>
      </c>
      <c r="E9" s="75">
        <f ca="1">D9/$D$13*100</f>
        <v>4.7325159347562238</v>
      </c>
      <c r="F9" s="15">
        <f>G9*D9/100</f>
        <v>23503.137000000002</v>
      </c>
      <c r="G9" s="7">
        <v>35</v>
      </c>
      <c r="H9" s="15">
        <f>(I9*D9)/100</f>
        <v>10912.170750000001</v>
      </c>
      <c r="I9" s="7">
        <v>16.25</v>
      </c>
      <c r="J9" s="15">
        <f>(K9*D9)/100</f>
        <v>10912.170750000001</v>
      </c>
      <c r="K9" s="7">
        <v>16.25</v>
      </c>
      <c r="L9" s="15">
        <f>(M9*D9)/100</f>
        <v>10912.170750000001</v>
      </c>
      <c r="M9" s="7">
        <v>16.25</v>
      </c>
      <c r="N9" s="15">
        <f>(O9*D9)/100</f>
        <v>10912.170750000001</v>
      </c>
      <c r="O9" s="7">
        <v>16.25</v>
      </c>
    </row>
    <row r="10" spans="2:15" x14ac:dyDescent="0.25">
      <c r="B10" s="7">
        <v>2</v>
      </c>
      <c r="C10" s="3" t="str">
        <f>ORÇAMENTO!D13</f>
        <v>MICRO</v>
      </c>
      <c r="D10" s="15">
        <f>ORÇAMENTO!I15</f>
        <v>293542.40000000002</v>
      </c>
      <c r="E10" s="75">
        <f ca="1">D10/$D$13*100</f>
        <v>20.687363135155319</v>
      </c>
      <c r="F10" s="15">
        <f t="shared" ref="F10:F12" si="0">G10*D10/100</f>
        <v>58708.480000000003</v>
      </c>
      <c r="G10" s="7">
        <v>20</v>
      </c>
      <c r="H10" s="15">
        <f t="shared" ref="H10:H12" si="1">(I10*D10)/100</f>
        <v>58708.480000000003</v>
      </c>
      <c r="I10" s="7">
        <v>20</v>
      </c>
      <c r="J10" s="15">
        <f t="shared" ref="J10:J12" si="2">(K10*D10)/100</f>
        <v>58708.480000000003</v>
      </c>
      <c r="K10" s="7">
        <v>20</v>
      </c>
      <c r="L10" s="15">
        <f t="shared" ref="L10:L12" si="3">(M10*D10)/100</f>
        <v>58708.480000000003</v>
      </c>
      <c r="M10" s="7">
        <v>20</v>
      </c>
      <c r="N10" s="15">
        <f t="shared" ref="N10:N12" si="4">(O10*D10)/100</f>
        <v>58708.480000000003</v>
      </c>
      <c r="O10" s="7">
        <v>20</v>
      </c>
    </row>
    <row r="11" spans="2:15" x14ac:dyDescent="0.25">
      <c r="B11" s="7">
        <v>3</v>
      </c>
      <c r="C11" s="3" t="str">
        <f>ORÇAMENTO!D16</f>
        <v>AQUISIÇÃO DE MATERIAL BETUMINOSO</v>
      </c>
      <c r="D11" s="15">
        <f>ORÇAMENTO!I18</f>
        <v>1001388.05</v>
      </c>
      <c r="E11" s="75">
        <f ca="1">D11/$D$13*100</f>
        <v>70.572694880041411</v>
      </c>
      <c r="F11" s="15">
        <f t="shared" si="0"/>
        <v>500694.02500000002</v>
      </c>
      <c r="G11" s="7">
        <v>50</v>
      </c>
      <c r="H11" s="15">
        <f t="shared" si="1"/>
        <v>500694.02500000002</v>
      </c>
      <c r="I11" s="7">
        <v>50</v>
      </c>
      <c r="J11" s="15">
        <f t="shared" si="2"/>
        <v>0</v>
      </c>
      <c r="K11" s="7"/>
      <c r="L11" s="15">
        <f t="shared" si="3"/>
        <v>0</v>
      </c>
      <c r="M11" s="7"/>
      <c r="N11" s="15">
        <f t="shared" si="4"/>
        <v>0</v>
      </c>
      <c r="O11" s="7"/>
    </row>
    <row r="12" spans="2:15" x14ac:dyDescent="0.25">
      <c r="B12" s="7">
        <v>4</v>
      </c>
      <c r="C12" s="3" t="str">
        <f>ORÇAMENTO!D19</f>
        <v>TRANSPORTE DOS MATERIAIS</v>
      </c>
      <c r="D12" s="15">
        <f>ORÇAMENTO!I23</f>
        <v>56863.189999999995</v>
      </c>
      <c r="E12" s="75">
        <f ca="1">D12/$D$13*100</f>
        <v>4.0074260500470542</v>
      </c>
      <c r="F12" s="15">
        <f t="shared" si="0"/>
        <v>28431.594999999994</v>
      </c>
      <c r="G12" s="7">
        <v>50</v>
      </c>
      <c r="H12" s="15">
        <f t="shared" si="1"/>
        <v>28431.594999999994</v>
      </c>
      <c r="I12" s="7">
        <v>50</v>
      </c>
      <c r="J12" s="15">
        <f t="shared" si="2"/>
        <v>0</v>
      </c>
      <c r="K12" s="7"/>
      <c r="L12" s="15">
        <f t="shared" si="3"/>
        <v>0</v>
      </c>
      <c r="M12" s="7"/>
      <c r="N12" s="15">
        <f t="shared" si="4"/>
        <v>0</v>
      </c>
      <c r="O12" s="7"/>
    </row>
    <row r="13" spans="2:15" x14ac:dyDescent="0.25">
      <c r="B13" s="125" t="s">
        <v>153</v>
      </c>
      <c r="C13" s="126"/>
      <c r="D13" s="15">
        <f ca="1">SUM(D9:D13)</f>
        <v>1418945.46</v>
      </c>
      <c r="E13" s="75">
        <f>RESUMO!E14</f>
        <v>100</v>
      </c>
      <c r="F13" s="127"/>
      <c r="G13" s="128"/>
      <c r="H13" s="128"/>
      <c r="I13" s="128"/>
      <c r="J13" s="128"/>
      <c r="K13" s="128"/>
      <c r="L13" s="128"/>
      <c r="M13" s="128"/>
      <c r="N13" s="128"/>
      <c r="O13" s="129"/>
    </row>
    <row r="14" spans="2:15" x14ac:dyDescent="0.25">
      <c r="B14" s="76"/>
      <c r="C14" s="76"/>
      <c r="D14" s="77"/>
      <c r="F14" s="116"/>
      <c r="G14" s="116"/>
      <c r="H14" s="116"/>
      <c r="I14" s="116"/>
      <c r="J14" s="116"/>
      <c r="K14" s="116"/>
      <c r="L14" s="116"/>
      <c r="M14" s="116"/>
      <c r="N14" s="116"/>
      <c r="O14" s="116"/>
    </row>
    <row r="15" spans="2:15" x14ac:dyDescent="0.25">
      <c r="E15" s="29" t="s">
        <v>155</v>
      </c>
      <c r="F15" s="15">
        <f>SUM(F9:F14)</f>
        <v>611337.23699999996</v>
      </c>
      <c r="G15" s="78">
        <f>F15/RESUMO!D14</f>
        <v>0.4308391366923997</v>
      </c>
      <c r="H15" s="15">
        <f>SUM(H9:H14)</f>
        <v>598746.27075000003</v>
      </c>
      <c r="I15" s="78">
        <f>H15/RESUMO!D14</f>
        <v>0.42196566931473184</v>
      </c>
      <c r="J15" s="15">
        <f>SUM(J9:J14)</f>
        <v>69620.650750000001</v>
      </c>
      <c r="K15" s="80">
        <f>J15/RESUMO!D14</f>
        <v>4.9065064664289497E-2</v>
      </c>
      <c r="L15" s="15">
        <f>SUM(L9:L14)</f>
        <v>69620.650750000001</v>
      </c>
      <c r="M15" s="78">
        <f>L15/RESUMO!D14</f>
        <v>4.9065064664289497E-2</v>
      </c>
      <c r="N15" s="15">
        <f>SUM(N9:N14)</f>
        <v>69620.650750000001</v>
      </c>
      <c r="O15" s="78">
        <f>N15/RESUMO!D14</f>
        <v>4.9065064664289497E-2</v>
      </c>
    </row>
    <row r="16" spans="2:15" x14ac:dyDescent="0.25">
      <c r="E16" s="29" t="s">
        <v>156</v>
      </c>
      <c r="F16" s="15">
        <f>F15</f>
        <v>611337.23699999996</v>
      </c>
      <c r="G16" s="79">
        <f>G15</f>
        <v>0.4308391366923997</v>
      </c>
      <c r="H16" s="15">
        <f t="shared" ref="H16:O16" si="5">F16+H15</f>
        <v>1210083.5077499999</v>
      </c>
      <c r="I16" s="79">
        <f t="shared" si="5"/>
        <v>0.8528048060071316</v>
      </c>
      <c r="J16" s="15">
        <f t="shared" si="5"/>
        <v>1279704.1584999999</v>
      </c>
      <c r="K16" s="79">
        <f t="shared" si="5"/>
        <v>0.9018698706714211</v>
      </c>
      <c r="L16" s="15">
        <f t="shared" si="5"/>
        <v>1349324.8092499999</v>
      </c>
      <c r="M16" s="79">
        <f t="shared" si="5"/>
        <v>0.95093493533571061</v>
      </c>
      <c r="N16" s="15">
        <f t="shared" si="5"/>
        <v>1418945.46</v>
      </c>
      <c r="O16" s="79">
        <f t="shared" si="5"/>
        <v>1</v>
      </c>
    </row>
  </sheetData>
  <mergeCells count="4">
    <mergeCell ref="B13:C13"/>
    <mergeCell ref="F14:O14"/>
    <mergeCell ref="B7:O7"/>
    <mergeCell ref="F13:O1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view="pageBreakPreview" zoomScaleNormal="100" zoomScaleSheetLayoutView="100" workbookViewId="0">
      <selection activeCell="B30" sqref="B30"/>
    </sheetView>
  </sheetViews>
  <sheetFormatPr defaultRowHeight="15" x14ac:dyDescent="0.25"/>
  <cols>
    <col min="1" max="1" width="14.42578125" customWidth="1"/>
    <col min="2" max="2" width="37.28515625" customWidth="1"/>
    <col min="3" max="3" width="7.5703125" customWidth="1"/>
    <col min="4" max="4" width="7.85546875" customWidth="1"/>
    <col min="6" max="6" width="11.28515625" bestFit="1" customWidth="1"/>
    <col min="7" max="7" width="10.28515625" customWidth="1"/>
    <col min="8" max="8" width="12.42578125" bestFit="1" customWidth="1"/>
    <col min="9" max="9" width="13.28515625" bestFit="1" customWidth="1"/>
  </cols>
  <sheetData>
    <row r="2" spans="1:12" ht="84.75" customHeight="1" x14ac:dyDescent="0.25">
      <c r="A2" s="102"/>
      <c r="B2" s="103"/>
      <c r="C2" s="103"/>
      <c r="D2" s="103"/>
      <c r="E2" s="103"/>
      <c r="F2" s="103"/>
      <c r="G2" s="103"/>
      <c r="H2" s="103"/>
      <c r="I2" s="104"/>
    </row>
    <row r="3" spans="1:12" ht="15.75" x14ac:dyDescent="0.25">
      <c r="A3" s="107" t="s">
        <v>158</v>
      </c>
      <c r="B3" s="89"/>
      <c r="C3" s="89"/>
      <c r="D3" s="89"/>
      <c r="E3" s="89"/>
      <c r="F3" s="89"/>
      <c r="G3" s="89"/>
      <c r="H3" s="89"/>
      <c r="I3" s="97"/>
    </row>
    <row r="4" spans="1:12" ht="15.75" x14ac:dyDescent="0.25">
      <c r="A4" s="105" t="s">
        <v>159</v>
      </c>
      <c r="B4" s="91"/>
      <c r="C4" s="91"/>
      <c r="D4" s="91"/>
      <c r="E4" s="91"/>
      <c r="F4" s="91"/>
      <c r="G4" s="91"/>
      <c r="H4" s="91"/>
      <c r="I4" s="98"/>
    </row>
    <row r="5" spans="1:12" ht="15.75" x14ac:dyDescent="0.25">
      <c r="A5" s="106" t="s">
        <v>163</v>
      </c>
      <c r="B5" s="93"/>
      <c r="C5" s="93"/>
      <c r="D5" s="93"/>
      <c r="E5" s="93"/>
      <c r="F5" s="93"/>
      <c r="G5" s="93"/>
      <c r="H5" s="93"/>
      <c r="I5" s="99"/>
    </row>
    <row r="7" spans="1:12" x14ac:dyDescent="0.25">
      <c r="A7" s="108" t="s">
        <v>55</v>
      </c>
      <c r="B7" s="108"/>
      <c r="C7" s="108"/>
      <c r="D7" s="108"/>
      <c r="E7" s="108"/>
      <c r="F7" s="108"/>
      <c r="G7" s="108"/>
      <c r="H7" s="108"/>
      <c r="I7" s="108"/>
    </row>
    <row r="8" spans="1:12" x14ac:dyDescent="0.25">
      <c r="A8" s="33" t="s">
        <v>37</v>
      </c>
      <c r="B8" s="137" t="s">
        <v>54</v>
      </c>
      <c r="C8" s="138"/>
      <c r="D8" s="138"/>
      <c r="E8" s="138"/>
      <c r="F8" s="138"/>
      <c r="G8" s="139"/>
      <c r="H8" s="35" t="s">
        <v>38</v>
      </c>
      <c r="I8" s="36" t="s">
        <v>39</v>
      </c>
    </row>
    <row r="9" spans="1:12" x14ac:dyDescent="0.25">
      <c r="A9" s="28" t="s">
        <v>40</v>
      </c>
      <c r="B9" s="134" t="s">
        <v>15</v>
      </c>
      <c r="C9" s="135"/>
      <c r="D9" s="135"/>
      <c r="E9" s="135"/>
      <c r="F9" s="136"/>
      <c r="G9" s="133" t="s">
        <v>41</v>
      </c>
      <c r="H9" s="133"/>
      <c r="I9" s="37">
        <v>1</v>
      </c>
      <c r="J9" s="2"/>
      <c r="K9" s="2"/>
      <c r="L9" s="1"/>
    </row>
    <row r="10" spans="1:12" ht="45" x14ac:dyDescent="0.25">
      <c r="A10" s="5" t="s">
        <v>14</v>
      </c>
      <c r="B10" s="5" t="s">
        <v>42</v>
      </c>
      <c r="C10" s="6" t="s">
        <v>43</v>
      </c>
      <c r="D10" s="6" t="s">
        <v>44</v>
      </c>
      <c r="E10" s="6" t="s">
        <v>45</v>
      </c>
      <c r="F10" s="6" t="s">
        <v>46</v>
      </c>
      <c r="G10" s="5" t="s">
        <v>47</v>
      </c>
      <c r="H10" s="6" t="s">
        <v>50</v>
      </c>
      <c r="I10" s="6" t="s">
        <v>51</v>
      </c>
      <c r="J10" s="1"/>
      <c r="K10" s="1"/>
      <c r="L10" s="1"/>
    </row>
    <row r="11" spans="1:12" ht="30" x14ac:dyDescent="0.25">
      <c r="A11" s="7">
        <v>90777</v>
      </c>
      <c r="B11" s="8" t="s">
        <v>48</v>
      </c>
      <c r="C11" s="7">
        <v>5</v>
      </c>
      <c r="D11" s="7">
        <v>15</v>
      </c>
      <c r="E11" s="7">
        <v>5</v>
      </c>
      <c r="F11" s="7">
        <f>E11*D11*C11</f>
        <v>375</v>
      </c>
      <c r="G11" s="7" t="s">
        <v>39</v>
      </c>
      <c r="H11" s="9">
        <v>92.66</v>
      </c>
      <c r="I11" s="9">
        <f>H11*F11</f>
        <v>34747.5</v>
      </c>
      <c r="J11" s="1"/>
      <c r="K11" s="1"/>
      <c r="L11" s="1"/>
    </row>
    <row r="12" spans="1:12" ht="30" x14ac:dyDescent="0.25">
      <c r="A12" s="7">
        <v>90776</v>
      </c>
      <c r="B12" s="8" t="s">
        <v>49</v>
      </c>
      <c r="C12" s="7">
        <v>5</v>
      </c>
      <c r="D12" s="7">
        <v>18</v>
      </c>
      <c r="E12" s="7">
        <v>5</v>
      </c>
      <c r="F12" s="7">
        <f>E12*D12*C12</f>
        <v>450</v>
      </c>
      <c r="G12" s="7" t="s">
        <v>39</v>
      </c>
      <c r="H12" s="9">
        <v>23.11</v>
      </c>
      <c r="I12" s="9">
        <f>H12*F12</f>
        <v>10399.5</v>
      </c>
      <c r="J12" s="1"/>
      <c r="K12" s="1"/>
      <c r="L12" s="1"/>
    </row>
    <row r="13" spans="1:12" x14ac:dyDescent="0.25">
      <c r="A13" s="115"/>
      <c r="B13" s="116"/>
      <c r="C13" s="116"/>
      <c r="D13" s="116"/>
      <c r="E13" s="116"/>
      <c r="F13" s="116"/>
      <c r="G13" s="116"/>
      <c r="H13" s="116"/>
      <c r="I13" s="117"/>
      <c r="J13" s="1"/>
      <c r="K13" s="1"/>
      <c r="L13" s="1"/>
    </row>
    <row r="14" spans="1:12" x14ac:dyDescent="0.25">
      <c r="A14" s="130"/>
      <c r="B14" s="131"/>
      <c r="C14" s="131"/>
      <c r="D14" s="131"/>
      <c r="E14" s="131"/>
      <c r="F14" s="131"/>
      <c r="G14" s="132"/>
      <c r="H14" s="28" t="s">
        <v>52</v>
      </c>
      <c r="I14" s="38">
        <f>SUM(I11:I13)</f>
        <v>45147</v>
      </c>
      <c r="J14" s="1"/>
      <c r="K14" s="1"/>
      <c r="L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</sheetData>
  <mergeCells count="6">
    <mergeCell ref="A14:G14"/>
    <mergeCell ref="G9:H9"/>
    <mergeCell ref="A7:I7"/>
    <mergeCell ref="A13:I13"/>
    <mergeCell ref="B9:F9"/>
    <mergeCell ref="B8:G8"/>
  </mergeCells>
  <pageMargins left="0.511811024" right="0.511811024" top="0.78740157499999996" bottom="0.78740157499999996" header="0.31496062000000002" footer="0.31496062000000002"/>
  <pageSetup paperSize="9"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view="pageBreakPreview" zoomScale="60" zoomScaleNormal="100" workbookViewId="0">
      <selection activeCell="J39" sqref="J39"/>
    </sheetView>
  </sheetViews>
  <sheetFormatPr defaultRowHeight="15" x14ac:dyDescent="0.25"/>
  <cols>
    <col min="2" max="2" width="9.140625" bestFit="1" customWidth="1"/>
    <col min="3" max="3" width="8.5703125" bestFit="1" customWidth="1"/>
    <col min="4" max="4" width="66.5703125" bestFit="1" customWidth="1"/>
    <col min="7" max="7" width="14.5703125" customWidth="1"/>
    <col min="8" max="8" width="13.85546875" customWidth="1"/>
  </cols>
  <sheetData>
    <row r="2" spans="2:8" ht="71.25" customHeight="1" x14ac:dyDescent="0.25">
      <c r="B2" s="102"/>
      <c r="C2" s="103"/>
      <c r="D2" s="103"/>
      <c r="E2" s="103"/>
      <c r="F2" s="103"/>
      <c r="G2" s="103"/>
      <c r="H2" s="104"/>
    </row>
    <row r="3" spans="2:8" ht="15.75" x14ac:dyDescent="0.25">
      <c r="B3" s="107" t="s">
        <v>158</v>
      </c>
      <c r="C3" s="89"/>
      <c r="D3" s="89"/>
      <c r="E3" s="89"/>
      <c r="F3" s="89"/>
      <c r="G3" s="89"/>
      <c r="H3" s="97"/>
    </row>
    <row r="4" spans="2:8" ht="15.75" x14ac:dyDescent="0.25">
      <c r="B4" s="105" t="s">
        <v>159</v>
      </c>
      <c r="C4" s="91"/>
      <c r="D4" s="91"/>
      <c r="E4" s="91"/>
      <c r="F4" s="91"/>
      <c r="G4" s="91"/>
      <c r="H4" s="98"/>
    </row>
    <row r="5" spans="2:8" ht="15.75" x14ac:dyDescent="0.25">
      <c r="B5" s="106" t="s">
        <v>163</v>
      </c>
      <c r="C5" s="93"/>
      <c r="D5" s="93"/>
      <c r="E5" s="93"/>
      <c r="F5" s="93"/>
      <c r="G5" s="93"/>
      <c r="H5" s="99"/>
    </row>
    <row r="7" spans="2:8" x14ac:dyDescent="0.25">
      <c r="B7" s="108" t="s">
        <v>74</v>
      </c>
      <c r="C7" s="108"/>
      <c r="D7" s="108"/>
      <c r="E7" s="108"/>
      <c r="F7" s="108"/>
      <c r="G7" s="108"/>
      <c r="H7" s="108"/>
    </row>
    <row r="8" spans="2:8" x14ac:dyDescent="0.25">
      <c r="B8" s="29" t="s">
        <v>37</v>
      </c>
      <c r="C8" s="140" t="s">
        <v>73</v>
      </c>
      <c r="D8" s="140"/>
      <c r="E8" s="140"/>
      <c r="F8" s="140"/>
      <c r="G8" s="28" t="s">
        <v>47</v>
      </c>
      <c r="H8" s="32" t="s">
        <v>13</v>
      </c>
    </row>
    <row r="9" spans="2:8" x14ac:dyDescent="0.25">
      <c r="B9" s="29" t="s">
        <v>14</v>
      </c>
      <c r="C9" s="140" t="s">
        <v>16</v>
      </c>
      <c r="D9" s="140"/>
      <c r="E9" s="140"/>
      <c r="F9" s="140"/>
      <c r="G9" s="140"/>
      <c r="H9" s="140"/>
    </row>
    <row r="10" spans="2:8" ht="30" x14ac:dyDescent="0.25">
      <c r="B10" s="5" t="s">
        <v>14</v>
      </c>
      <c r="C10" s="5" t="s">
        <v>71</v>
      </c>
      <c r="D10" s="11" t="s">
        <v>70</v>
      </c>
      <c r="E10" s="11" t="s">
        <v>47</v>
      </c>
      <c r="F10" s="11" t="s">
        <v>69</v>
      </c>
      <c r="G10" s="6" t="s">
        <v>52</v>
      </c>
      <c r="H10" s="6" t="s">
        <v>68</v>
      </c>
    </row>
    <row r="11" spans="2:8" ht="30" x14ac:dyDescent="0.25">
      <c r="B11" s="12">
        <v>4417</v>
      </c>
      <c r="C11" s="12" t="s">
        <v>56</v>
      </c>
      <c r="D11" s="8" t="s">
        <v>57</v>
      </c>
      <c r="E11" s="7" t="s">
        <v>64</v>
      </c>
      <c r="F11" s="7">
        <v>1</v>
      </c>
      <c r="G11" s="13">
        <v>3.64</v>
      </c>
      <c r="H11" s="14">
        <f>G11*F11</f>
        <v>3.64</v>
      </c>
    </row>
    <row r="12" spans="2:8" ht="30" x14ac:dyDescent="0.25">
      <c r="B12" s="12">
        <v>4491</v>
      </c>
      <c r="C12" s="12" t="s">
        <v>56</v>
      </c>
      <c r="D12" s="8" t="s">
        <v>58</v>
      </c>
      <c r="E12" s="7" t="s">
        <v>64</v>
      </c>
      <c r="F12" s="7">
        <v>4</v>
      </c>
      <c r="G12" s="13">
        <v>8.44</v>
      </c>
      <c r="H12" s="14">
        <f t="shared" ref="H12:H17" si="0">G12*F12</f>
        <v>33.76</v>
      </c>
    </row>
    <row r="13" spans="2:8" ht="30" x14ac:dyDescent="0.25">
      <c r="B13" s="12">
        <v>4813</v>
      </c>
      <c r="C13" s="12" t="s">
        <v>56</v>
      </c>
      <c r="D13" s="8" t="s">
        <v>59</v>
      </c>
      <c r="E13" s="7" t="s">
        <v>65</v>
      </c>
      <c r="F13" s="7">
        <v>1</v>
      </c>
      <c r="G13" s="13">
        <v>225</v>
      </c>
      <c r="H13" s="14">
        <f t="shared" si="0"/>
        <v>225</v>
      </c>
    </row>
    <row r="14" spans="2:8" x14ac:dyDescent="0.25">
      <c r="B14" s="12">
        <v>5075</v>
      </c>
      <c r="C14" s="12" t="s">
        <v>56</v>
      </c>
      <c r="D14" s="8" t="s">
        <v>60</v>
      </c>
      <c r="E14" s="7" t="s">
        <v>66</v>
      </c>
      <c r="F14" s="7">
        <v>0.11</v>
      </c>
      <c r="G14" s="13">
        <v>17.55</v>
      </c>
      <c r="H14" s="14">
        <f t="shared" si="0"/>
        <v>1.9305000000000001</v>
      </c>
    </row>
    <row r="15" spans="2:8" ht="45" x14ac:dyDescent="0.25">
      <c r="B15" s="12">
        <v>94962</v>
      </c>
      <c r="C15" s="12" t="s">
        <v>53</v>
      </c>
      <c r="D15" s="8" t="s">
        <v>61</v>
      </c>
      <c r="E15" s="7" t="s">
        <v>67</v>
      </c>
      <c r="F15" s="7">
        <v>0.01</v>
      </c>
      <c r="G15" s="13">
        <v>302.57</v>
      </c>
      <c r="H15" s="14">
        <f t="shared" si="0"/>
        <v>3.0257000000000001</v>
      </c>
    </row>
    <row r="16" spans="2:8" x14ac:dyDescent="0.25">
      <c r="B16" s="12">
        <v>88262</v>
      </c>
      <c r="C16" s="12" t="s">
        <v>53</v>
      </c>
      <c r="D16" s="8" t="s">
        <v>62</v>
      </c>
      <c r="E16" s="7" t="s">
        <v>39</v>
      </c>
      <c r="F16" s="7">
        <v>1</v>
      </c>
      <c r="G16" s="13">
        <v>19.649999999999999</v>
      </c>
      <c r="H16" s="14">
        <f t="shared" si="0"/>
        <v>19.649999999999999</v>
      </c>
    </row>
    <row r="17" spans="2:8" x14ac:dyDescent="0.25">
      <c r="B17" s="12">
        <v>88316</v>
      </c>
      <c r="C17" s="12" t="s">
        <v>53</v>
      </c>
      <c r="D17" s="8" t="s">
        <v>63</v>
      </c>
      <c r="E17" s="7" t="s">
        <v>39</v>
      </c>
      <c r="F17" s="7">
        <v>2</v>
      </c>
      <c r="G17" s="13">
        <v>15.65</v>
      </c>
      <c r="H17" s="14">
        <f t="shared" si="0"/>
        <v>31.3</v>
      </c>
    </row>
    <row r="18" spans="2:8" x14ac:dyDescent="0.25">
      <c r="B18" s="109"/>
      <c r="C18" s="109"/>
      <c r="D18" s="109"/>
      <c r="E18" s="109"/>
      <c r="F18" s="109"/>
      <c r="G18" s="109"/>
      <c r="H18" s="109"/>
    </row>
    <row r="19" spans="2:8" x14ac:dyDescent="0.25">
      <c r="B19" s="112"/>
      <c r="C19" s="113"/>
      <c r="D19" s="113"/>
      <c r="E19" s="113"/>
      <c r="F19" s="114"/>
      <c r="G19" s="33" t="s">
        <v>72</v>
      </c>
      <c r="H19" s="34">
        <f>SUM(H11:H18)</f>
        <v>318.30619999999993</v>
      </c>
    </row>
  </sheetData>
  <mergeCells count="5">
    <mergeCell ref="C8:F8"/>
    <mergeCell ref="B7:H7"/>
    <mergeCell ref="C9:H9"/>
    <mergeCell ref="B18:H18"/>
    <mergeCell ref="B19:F19"/>
  </mergeCells>
  <pageMargins left="0.511811024" right="0.511811024" top="0.78740157499999996" bottom="0.78740157499999996" header="0.31496062000000002" footer="0.31496062000000002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zoomScale="90" zoomScaleNormal="100" zoomScaleSheetLayoutView="90" workbookViewId="0">
      <selection activeCell="R48" sqref="R48"/>
    </sheetView>
  </sheetViews>
  <sheetFormatPr defaultRowHeight="15" x14ac:dyDescent="0.25"/>
  <sheetData/>
  <pageMargins left="0.51181102362204722" right="0.51181102362204722" top="0.78740157480314965" bottom="0.78740157480314965" header="0.31496062992125984" footer="0.31496062992125984"/>
  <pageSetup paperSize="9" scale="9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9"/>
  <sheetViews>
    <sheetView view="pageBreakPreview" zoomScale="60" zoomScaleNormal="100" workbookViewId="0">
      <selection activeCell="L12" sqref="L12:L13"/>
    </sheetView>
  </sheetViews>
  <sheetFormatPr defaultRowHeight="15" x14ac:dyDescent="0.25"/>
  <cols>
    <col min="2" max="2" width="8.140625" bestFit="1" customWidth="1"/>
    <col min="3" max="3" width="49" bestFit="1" customWidth="1"/>
    <col min="4" max="4" width="23.42578125" customWidth="1"/>
  </cols>
  <sheetData>
    <row r="2" spans="2:4" ht="63.75" customHeight="1" x14ac:dyDescent="0.25">
      <c r="B2" s="102"/>
      <c r="C2" s="103"/>
      <c r="D2" s="104"/>
    </row>
    <row r="3" spans="2:4" x14ac:dyDescent="0.25">
      <c r="B3" s="100" t="s">
        <v>160</v>
      </c>
      <c r="C3" s="91"/>
      <c r="D3" s="98"/>
    </row>
    <row r="4" spans="2:4" x14ac:dyDescent="0.25">
      <c r="B4" s="100" t="s">
        <v>161</v>
      </c>
      <c r="C4" s="91"/>
      <c r="D4" s="98"/>
    </row>
    <row r="5" spans="2:4" x14ac:dyDescent="0.25">
      <c r="B5" s="101" t="s">
        <v>162</v>
      </c>
      <c r="C5" s="93"/>
      <c r="D5" s="99"/>
    </row>
    <row r="6" spans="2:4" ht="15.75" thickBot="1" x14ac:dyDescent="0.3"/>
    <row r="7" spans="2:4" ht="15.75" thickBot="1" x14ac:dyDescent="0.3">
      <c r="B7" s="143" t="s">
        <v>120</v>
      </c>
      <c r="C7" s="144"/>
      <c r="D7" s="145"/>
    </row>
    <row r="8" spans="2:4" x14ac:dyDescent="0.25">
      <c r="B8" s="146" t="s">
        <v>11</v>
      </c>
      <c r="C8" s="148" t="s">
        <v>121</v>
      </c>
      <c r="D8" s="63" t="s">
        <v>122</v>
      </c>
    </row>
    <row r="9" spans="2:4" ht="15.75" thickBot="1" x14ac:dyDescent="0.3">
      <c r="B9" s="147"/>
      <c r="C9" s="149"/>
      <c r="D9" s="64" t="s">
        <v>79</v>
      </c>
    </row>
    <row r="10" spans="2:4" ht="15.75" thickBot="1" x14ac:dyDescent="0.3">
      <c r="B10" s="65">
        <v>1</v>
      </c>
      <c r="C10" s="66" t="s">
        <v>123</v>
      </c>
      <c r="D10" s="67">
        <v>5.38</v>
      </c>
    </row>
    <row r="11" spans="2:4" x14ac:dyDescent="0.25">
      <c r="B11" s="50" t="s">
        <v>4</v>
      </c>
      <c r="C11" t="s">
        <v>124</v>
      </c>
      <c r="D11" s="68">
        <v>3.2</v>
      </c>
    </row>
    <row r="12" spans="2:4" x14ac:dyDescent="0.25">
      <c r="B12" s="50" t="s">
        <v>5</v>
      </c>
      <c r="C12" t="s">
        <v>125</v>
      </c>
      <c r="D12" s="68">
        <v>0.85</v>
      </c>
    </row>
    <row r="13" spans="2:4" x14ac:dyDescent="0.25">
      <c r="B13" s="50" t="s">
        <v>6</v>
      </c>
      <c r="C13" t="s">
        <v>126</v>
      </c>
      <c r="D13" s="68">
        <v>0.85</v>
      </c>
    </row>
    <row r="14" spans="2:4" x14ac:dyDescent="0.25">
      <c r="B14" s="50" t="s">
        <v>127</v>
      </c>
      <c r="C14" t="s">
        <v>128</v>
      </c>
      <c r="D14" s="68">
        <v>0.48</v>
      </c>
    </row>
    <row r="15" spans="2:4" ht="15.75" thickBot="1" x14ac:dyDescent="0.3">
      <c r="B15" s="50"/>
      <c r="D15" s="68"/>
    </row>
    <row r="16" spans="2:4" ht="15.75" thickBot="1" x14ac:dyDescent="0.3">
      <c r="B16" s="65">
        <v>2</v>
      </c>
      <c r="C16" s="66" t="s">
        <v>129</v>
      </c>
      <c r="D16" s="67">
        <v>5.1100000000000003</v>
      </c>
    </row>
    <row r="17" spans="2:4" x14ac:dyDescent="0.25">
      <c r="B17" s="50" t="s">
        <v>31</v>
      </c>
      <c r="C17" t="s">
        <v>130</v>
      </c>
      <c r="D17" s="68">
        <v>5.1100000000000003</v>
      </c>
    </row>
    <row r="18" spans="2:4" ht="15.75" thickBot="1" x14ac:dyDescent="0.3">
      <c r="B18" s="50"/>
      <c r="D18" s="68"/>
    </row>
    <row r="19" spans="2:4" ht="15.75" thickBot="1" x14ac:dyDescent="0.3">
      <c r="B19" s="65">
        <v>3</v>
      </c>
      <c r="C19" s="66" t="s">
        <v>131</v>
      </c>
      <c r="D19" s="67">
        <v>3.65</v>
      </c>
    </row>
    <row r="20" spans="2:4" x14ac:dyDescent="0.25">
      <c r="B20" s="50" t="s">
        <v>32</v>
      </c>
      <c r="C20" t="s">
        <v>132</v>
      </c>
      <c r="D20" s="68">
        <v>3</v>
      </c>
    </row>
    <row r="21" spans="2:4" x14ac:dyDescent="0.25">
      <c r="B21" s="50" t="s">
        <v>133</v>
      </c>
      <c r="C21" t="s">
        <v>134</v>
      </c>
      <c r="D21" s="68">
        <v>0.65</v>
      </c>
    </row>
    <row r="22" spans="2:4" x14ac:dyDescent="0.25">
      <c r="B22" s="50" t="s">
        <v>135</v>
      </c>
      <c r="C22" t="s">
        <v>136</v>
      </c>
      <c r="D22" s="68">
        <v>0</v>
      </c>
    </row>
    <row r="23" spans="2:4" x14ac:dyDescent="0.25">
      <c r="B23" s="50" t="s">
        <v>137</v>
      </c>
      <c r="C23" t="s">
        <v>138</v>
      </c>
      <c r="D23" s="45"/>
    </row>
    <row r="24" spans="2:4" ht="15.75" thickBot="1" x14ac:dyDescent="0.3">
      <c r="B24" s="52"/>
      <c r="D24" s="45"/>
    </row>
    <row r="25" spans="2:4" x14ac:dyDescent="0.25">
      <c r="B25" s="69"/>
      <c r="C25" s="41" t="s">
        <v>139</v>
      </c>
      <c r="D25" s="42"/>
    </row>
    <row r="26" spans="2:4" ht="30" x14ac:dyDescent="0.25">
      <c r="B26" s="52"/>
      <c r="C26" s="74" t="s">
        <v>140</v>
      </c>
      <c r="D26" s="45"/>
    </row>
    <row r="27" spans="2:4" x14ac:dyDescent="0.25">
      <c r="B27" s="52"/>
      <c r="C27" s="150" t="s">
        <v>141</v>
      </c>
      <c r="D27" s="151">
        <v>0.15</v>
      </c>
    </row>
    <row r="28" spans="2:4" x14ac:dyDescent="0.25">
      <c r="B28" s="52"/>
      <c r="C28" s="150"/>
      <c r="D28" s="152"/>
    </row>
    <row r="29" spans="2:4" x14ac:dyDescent="0.25">
      <c r="B29" s="52"/>
      <c r="C29" s="39" t="s">
        <v>142</v>
      </c>
      <c r="D29" s="70">
        <f>ORÇAMENTO!I25</f>
        <v>1418945.46</v>
      </c>
    </row>
    <row r="30" spans="2:4" x14ac:dyDescent="0.25">
      <c r="B30" s="52"/>
      <c r="C30" t="s">
        <v>143</v>
      </c>
      <c r="D30" s="45"/>
    </row>
    <row r="31" spans="2:4" x14ac:dyDescent="0.25">
      <c r="B31" s="52"/>
      <c r="D31" s="45"/>
    </row>
    <row r="32" spans="2:4" x14ac:dyDescent="0.25">
      <c r="B32" s="153" t="s">
        <v>144</v>
      </c>
      <c r="C32" s="154"/>
      <c r="D32" s="155"/>
    </row>
    <row r="33" spans="2:4" x14ac:dyDescent="0.25">
      <c r="B33" s="52"/>
      <c r="D33" s="45"/>
    </row>
    <row r="34" spans="2:4" x14ac:dyDescent="0.25">
      <c r="B34" s="141" t="s">
        <v>145</v>
      </c>
      <c r="C34" s="71" t="s">
        <v>146</v>
      </c>
      <c r="D34" s="142">
        <v>-1</v>
      </c>
    </row>
    <row r="35" spans="2:4" x14ac:dyDescent="0.25">
      <c r="B35" s="141"/>
      <c r="C35" s="1" t="s">
        <v>147</v>
      </c>
      <c r="D35" s="142"/>
    </row>
    <row r="36" spans="2:4" x14ac:dyDescent="0.25">
      <c r="B36" s="52"/>
      <c r="D36" s="45"/>
    </row>
    <row r="37" spans="2:4" x14ac:dyDescent="0.25">
      <c r="B37" s="72">
        <v>0.05</v>
      </c>
      <c r="C37" t="s">
        <v>148</v>
      </c>
      <c r="D37" s="45"/>
    </row>
    <row r="38" spans="2:4" x14ac:dyDescent="0.25">
      <c r="B38" s="52"/>
      <c r="D38" s="45"/>
    </row>
    <row r="39" spans="2:4" ht="15.75" thickBot="1" x14ac:dyDescent="0.3">
      <c r="B39" s="73">
        <v>1</v>
      </c>
      <c r="C39" s="57" t="s">
        <v>149</v>
      </c>
      <c r="D39" s="59"/>
    </row>
  </sheetData>
  <mergeCells count="8">
    <mergeCell ref="B34:B35"/>
    <mergeCell ref="D34:D35"/>
    <mergeCell ref="B7:D7"/>
    <mergeCell ref="B8:B9"/>
    <mergeCell ref="C8:C9"/>
    <mergeCell ref="C27:C28"/>
    <mergeCell ref="D27:D28"/>
    <mergeCell ref="B32:D32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9"/>
  <sheetViews>
    <sheetView view="pageBreakPreview" zoomScale="85" zoomScaleNormal="100" zoomScaleSheetLayoutView="85" workbookViewId="0">
      <selection activeCell="C6" sqref="C6"/>
    </sheetView>
  </sheetViews>
  <sheetFormatPr defaultRowHeight="15" x14ac:dyDescent="0.25"/>
  <cols>
    <col min="2" max="2" width="8.140625" bestFit="1" customWidth="1"/>
    <col min="3" max="3" width="49" bestFit="1" customWidth="1"/>
    <col min="4" max="4" width="15.85546875" bestFit="1" customWidth="1"/>
  </cols>
  <sheetData>
    <row r="2" spans="2:4" ht="63.75" customHeight="1" x14ac:dyDescent="0.25">
      <c r="B2" s="102"/>
      <c r="C2" s="103"/>
      <c r="D2" s="104"/>
    </row>
    <row r="3" spans="2:4" x14ac:dyDescent="0.25">
      <c r="B3" s="100" t="s">
        <v>160</v>
      </c>
      <c r="C3" s="91"/>
      <c r="D3" s="98"/>
    </row>
    <row r="4" spans="2:4" x14ac:dyDescent="0.25">
      <c r="B4" s="100" t="s">
        <v>161</v>
      </c>
      <c r="C4" s="91"/>
      <c r="D4" s="98"/>
    </row>
    <row r="5" spans="2:4" x14ac:dyDescent="0.25">
      <c r="B5" s="101" t="s">
        <v>162</v>
      </c>
      <c r="C5" s="93"/>
      <c r="D5" s="99"/>
    </row>
    <row r="6" spans="2:4" ht="15.75" thickBot="1" x14ac:dyDescent="0.3"/>
    <row r="7" spans="2:4" ht="15.75" thickBot="1" x14ac:dyDescent="0.3">
      <c r="B7" s="143" t="s">
        <v>150</v>
      </c>
      <c r="C7" s="144"/>
      <c r="D7" s="145"/>
    </row>
    <row r="8" spans="2:4" x14ac:dyDescent="0.25">
      <c r="B8" s="146" t="s">
        <v>11</v>
      </c>
      <c r="C8" s="148" t="s">
        <v>121</v>
      </c>
      <c r="D8" s="63" t="s">
        <v>122</v>
      </c>
    </row>
    <row r="9" spans="2:4" ht="15.75" thickBot="1" x14ac:dyDescent="0.3">
      <c r="B9" s="147"/>
      <c r="C9" s="149"/>
      <c r="D9" s="64" t="s">
        <v>79</v>
      </c>
    </row>
    <row r="10" spans="2:4" ht="15.75" thickBot="1" x14ac:dyDescent="0.3">
      <c r="B10" s="65">
        <v>1</v>
      </c>
      <c r="C10" s="66" t="s">
        <v>123</v>
      </c>
      <c r="D10" s="67">
        <v>6.08</v>
      </c>
    </row>
    <row r="11" spans="2:4" x14ac:dyDescent="0.25">
      <c r="B11" s="50" t="s">
        <v>4</v>
      </c>
      <c r="C11" t="s">
        <v>124</v>
      </c>
      <c r="D11" s="68">
        <v>4.01</v>
      </c>
    </row>
    <row r="12" spans="2:4" x14ac:dyDescent="0.25">
      <c r="B12" s="50" t="s">
        <v>5</v>
      </c>
      <c r="C12" t="s">
        <v>125</v>
      </c>
      <c r="D12" s="68">
        <v>1.1100000000000001</v>
      </c>
    </row>
    <row r="13" spans="2:4" x14ac:dyDescent="0.25">
      <c r="B13" s="50" t="s">
        <v>6</v>
      </c>
      <c r="C13" t="s">
        <v>126</v>
      </c>
      <c r="D13" s="68">
        <v>0.56000000000000005</v>
      </c>
    </row>
    <row r="14" spans="2:4" x14ac:dyDescent="0.25">
      <c r="B14" s="50" t="s">
        <v>127</v>
      </c>
      <c r="C14" t="s">
        <v>128</v>
      </c>
      <c r="D14" s="68">
        <v>0.4</v>
      </c>
    </row>
    <row r="15" spans="2:4" ht="15.75" thickBot="1" x14ac:dyDescent="0.3">
      <c r="B15" s="50"/>
      <c r="D15" s="68"/>
    </row>
    <row r="16" spans="2:4" ht="15.75" thickBot="1" x14ac:dyDescent="0.3">
      <c r="B16" s="65">
        <v>2</v>
      </c>
      <c r="C16" s="66" t="s">
        <v>129</v>
      </c>
      <c r="D16" s="67">
        <v>7.3</v>
      </c>
    </row>
    <row r="17" spans="2:4" x14ac:dyDescent="0.25">
      <c r="B17" s="50" t="s">
        <v>31</v>
      </c>
      <c r="C17" t="s">
        <v>130</v>
      </c>
      <c r="D17" s="68">
        <v>7.3</v>
      </c>
    </row>
    <row r="18" spans="2:4" ht="15.75" thickBot="1" x14ac:dyDescent="0.3">
      <c r="B18" s="50"/>
      <c r="D18" s="68"/>
    </row>
    <row r="19" spans="2:4" ht="15.75" thickBot="1" x14ac:dyDescent="0.3">
      <c r="B19" s="65">
        <v>3</v>
      </c>
      <c r="C19" s="66" t="s">
        <v>131</v>
      </c>
      <c r="D19" s="67">
        <v>5.65</v>
      </c>
    </row>
    <row r="20" spans="2:4" x14ac:dyDescent="0.25">
      <c r="B20" s="50" t="s">
        <v>32</v>
      </c>
      <c r="C20" t="s">
        <v>132</v>
      </c>
      <c r="D20" s="68">
        <v>2</v>
      </c>
    </row>
    <row r="21" spans="2:4" x14ac:dyDescent="0.25">
      <c r="B21" s="50" t="s">
        <v>133</v>
      </c>
      <c r="C21" t="s">
        <v>134</v>
      </c>
      <c r="D21" s="68">
        <v>3</v>
      </c>
    </row>
    <row r="22" spans="2:4" x14ac:dyDescent="0.25">
      <c r="B22" s="50" t="s">
        <v>135</v>
      </c>
      <c r="C22" t="s">
        <v>136</v>
      </c>
      <c r="D22" s="68">
        <v>0.65</v>
      </c>
    </row>
    <row r="23" spans="2:4" x14ac:dyDescent="0.25">
      <c r="B23" s="50" t="s">
        <v>137</v>
      </c>
      <c r="C23" t="s">
        <v>138</v>
      </c>
      <c r="D23" s="45"/>
    </row>
    <row r="24" spans="2:4" ht="15.75" thickBot="1" x14ac:dyDescent="0.3">
      <c r="B24" s="52"/>
      <c r="D24" s="45"/>
    </row>
    <row r="25" spans="2:4" x14ac:dyDescent="0.25">
      <c r="B25" s="69"/>
      <c r="C25" s="41" t="s">
        <v>139</v>
      </c>
      <c r="D25" s="42"/>
    </row>
    <row r="26" spans="2:4" ht="30" x14ac:dyDescent="0.25">
      <c r="B26" s="52"/>
      <c r="C26" s="74" t="s">
        <v>140</v>
      </c>
      <c r="D26" s="45"/>
    </row>
    <row r="27" spans="2:4" x14ac:dyDescent="0.25">
      <c r="B27" s="52"/>
      <c r="C27" s="150" t="s">
        <v>141</v>
      </c>
      <c r="D27" s="151">
        <v>0.20699999999999999</v>
      </c>
    </row>
    <row r="28" spans="2:4" x14ac:dyDescent="0.25">
      <c r="B28" s="52"/>
      <c r="C28" s="150"/>
      <c r="D28" s="152"/>
    </row>
    <row r="29" spans="2:4" x14ac:dyDescent="0.25">
      <c r="B29" s="52"/>
      <c r="C29" s="39" t="s">
        <v>142</v>
      </c>
      <c r="D29" s="70">
        <f>ORÇAMENTO!I25</f>
        <v>1418945.46</v>
      </c>
    </row>
    <row r="30" spans="2:4" x14ac:dyDescent="0.25">
      <c r="B30" s="52"/>
      <c r="C30" t="s">
        <v>143</v>
      </c>
      <c r="D30" s="45"/>
    </row>
    <row r="31" spans="2:4" x14ac:dyDescent="0.25">
      <c r="B31" s="52"/>
      <c r="D31" s="45"/>
    </row>
    <row r="32" spans="2:4" x14ac:dyDescent="0.25">
      <c r="B32" s="153" t="s">
        <v>144</v>
      </c>
      <c r="C32" s="154"/>
      <c r="D32" s="155"/>
    </row>
    <row r="33" spans="2:4" x14ac:dyDescent="0.25">
      <c r="B33" s="52"/>
      <c r="D33" s="45"/>
    </row>
    <row r="34" spans="2:4" x14ac:dyDescent="0.25">
      <c r="B34" s="141" t="s">
        <v>145</v>
      </c>
      <c r="C34" s="71" t="s">
        <v>146</v>
      </c>
      <c r="D34" s="142">
        <v>-1</v>
      </c>
    </row>
    <row r="35" spans="2:4" x14ac:dyDescent="0.25">
      <c r="B35" s="141"/>
      <c r="C35" s="1" t="s">
        <v>147</v>
      </c>
      <c r="D35" s="142"/>
    </row>
    <row r="36" spans="2:4" x14ac:dyDescent="0.25">
      <c r="B36" s="52"/>
      <c r="D36" s="45"/>
    </row>
    <row r="37" spans="2:4" x14ac:dyDescent="0.25">
      <c r="B37" s="72">
        <v>0.05</v>
      </c>
      <c r="C37" t="s">
        <v>148</v>
      </c>
      <c r="D37" s="45"/>
    </row>
    <row r="38" spans="2:4" x14ac:dyDescent="0.25">
      <c r="B38" s="52"/>
      <c r="D38" s="45"/>
    </row>
    <row r="39" spans="2:4" ht="15.75" thickBot="1" x14ac:dyDescent="0.3">
      <c r="B39" s="73">
        <v>1</v>
      </c>
      <c r="C39" s="57" t="s">
        <v>149</v>
      </c>
      <c r="D39" s="59"/>
    </row>
  </sheetData>
  <mergeCells count="8">
    <mergeCell ref="B34:B35"/>
    <mergeCell ref="D34:D35"/>
    <mergeCell ref="B7:D7"/>
    <mergeCell ref="B8:B9"/>
    <mergeCell ref="C8:C9"/>
    <mergeCell ref="C27:C28"/>
    <mergeCell ref="D27:D28"/>
    <mergeCell ref="B32:D32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9"/>
  <sheetViews>
    <sheetView view="pageBreakPreview" zoomScaleNormal="100" zoomScaleSheetLayoutView="100" workbookViewId="0">
      <selection activeCell="C14" sqref="C14:E14"/>
    </sheetView>
  </sheetViews>
  <sheetFormatPr defaultRowHeight="15" x14ac:dyDescent="0.25"/>
  <cols>
    <col min="3" max="3" width="36.85546875" bestFit="1" customWidth="1"/>
    <col min="4" max="4" width="10.5703125" bestFit="1" customWidth="1"/>
    <col min="5" max="5" width="7.7109375" customWidth="1"/>
    <col min="6" max="6" width="4" customWidth="1"/>
    <col min="8" max="8" width="37.5703125" customWidth="1"/>
    <col min="9" max="9" width="10.5703125" bestFit="1" customWidth="1"/>
  </cols>
  <sheetData>
    <row r="2" spans="2:10" ht="66.75" customHeight="1" x14ac:dyDescent="0.25">
      <c r="B2" s="102"/>
      <c r="C2" s="103"/>
      <c r="D2" s="103"/>
      <c r="E2" s="103"/>
      <c r="F2" s="103"/>
      <c r="G2" s="103"/>
      <c r="H2" s="103"/>
      <c r="I2" s="103"/>
      <c r="J2" s="104"/>
    </row>
    <row r="3" spans="2:10" ht="15.75" x14ac:dyDescent="0.25">
      <c r="B3" s="107" t="s">
        <v>158</v>
      </c>
      <c r="C3" s="89"/>
      <c r="D3" s="89"/>
      <c r="E3" s="89"/>
      <c r="F3" s="89"/>
      <c r="G3" s="89"/>
      <c r="H3" s="89"/>
      <c r="I3" s="89"/>
      <c r="J3" s="97"/>
    </row>
    <row r="4" spans="2:10" ht="15.75" x14ac:dyDescent="0.25">
      <c r="B4" s="105" t="s">
        <v>159</v>
      </c>
      <c r="C4" s="91"/>
      <c r="D4" s="91"/>
      <c r="E4" s="91"/>
      <c r="F4" s="91"/>
      <c r="G4" s="91"/>
      <c r="H4" s="91"/>
      <c r="I4" s="91"/>
      <c r="J4" s="98"/>
    </row>
    <row r="5" spans="2:10" ht="15.75" x14ac:dyDescent="0.25">
      <c r="B5" s="106" t="s">
        <v>163</v>
      </c>
      <c r="C5" s="93"/>
      <c r="D5" s="93"/>
      <c r="E5" s="93"/>
      <c r="F5" s="93"/>
      <c r="G5" s="93"/>
      <c r="H5" s="93"/>
      <c r="I5" s="93"/>
      <c r="J5" s="99"/>
    </row>
    <row r="6" spans="2:10" ht="15.75" thickBot="1" x14ac:dyDescent="0.3"/>
    <row r="7" spans="2:10" ht="15.75" thickBot="1" x14ac:dyDescent="0.3">
      <c r="B7" s="157" t="s">
        <v>118</v>
      </c>
      <c r="C7" s="158"/>
      <c r="D7" s="158"/>
      <c r="E7" s="159"/>
      <c r="G7" s="157" t="s">
        <v>119</v>
      </c>
      <c r="H7" s="158"/>
      <c r="I7" s="158"/>
      <c r="J7" s="159"/>
    </row>
    <row r="8" spans="2:10" x14ac:dyDescent="0.25">
      <c r="B8" s="40" t="s">
        <v>87</v>
      </c>
      <c r="C8" s="41" t="s">
        <v>83</v>
      </c>
      <c r="D8" s="41"/>
      <c r="E8" s="42"/>
      <c r="G8" s="40" t="s">
        <v>87</v>
      </c>
      <c r="H8" s="41" t="s">
        <v>110</v>
      </c>
      <c r="I8" s="41"/>
      <c r="J8" s="42"/>
    </row>
    <row r="9" spans="2:10" x14ac:dyDescent="0.25">
      <c r="B9" s="43" t="s">
        <v>88</v>
      </c>
      <c r="C9" s="44" t="s">
        <v>84</v>
      </c>
      <c r="D9" s="44"/>
      <c r="E9" s="45"/>
      <c r="G9" s="43" t="s">
        <v>88</v>
      </c>
      <c r="H9" s="44" t="s">
        <v>84</v>
      </c>
      <c r="I9" s="44"/>
      <c r="J9" s="45"/>
    </row>
    <row r="10" spans="2:10" x14ac:dyDescent="0.25">
      <c r="B10" s="46" t="s">
        <v>93</v>
      </c>
      <c r="C10" s="47" t="s">
        <v>92</v>
      </c>
      <c r="D10" s="48" t="s">
        <v>91</v>
      </c>
      <c r="E10" s="49" t="s">
        <v>89</v>
      </c>
      <c r="G10" s="46" t="s">
        <v>93</v>
      </c>
      <c r="H10" s="47" t="s">
        <v>92</v>
      </c>
      <c r="I10" s="48" t="s">
        <v>91</v>
      </c>
      <c r="J10" s="49" t="s">
        <v>89</v>
      </c>
    </row>
    <row r="11" spans="2:10" x14ac:dyDescent="0.25">
      <c r="B11" s="50">
        <v>1</v>
      </c>
      <c r="C11" s="44" t="s">
        <v>86</v>
      </c>
      <c r="D11" s="51">
        <v>5</v>
      </c>
      <c r="E11" s="45" t="s">
        <v>90</v>
      </c>
      <c r="G11" s="61">
        <v>1</v>
      </c>
      <c r="H11" s="60" t="s">
        <v>85</v>
      </c>
      <c r="I11" s="54">
        <v>24.1</v>
      </c>
      <c r="J11" s="45" t="s">
        <v>90</v>
      </c>
    </row>
    <row r="12" spans="2:10" x14ac:dyDescent="0.25">
      <c r="B12" s="50">
        <v>2</v>
      </c>
      <c r="C12" s="44" t="s">
        <v>85</v>
      </c>
      <c r="D12" s="51">
        <v>45</v>
      </c>
      <c r="E12" s="45" t="s">
        <v>90</v>
      </c>
      <c r="G12" s="52"/>
      <c r="H12" s="44"/>
      <c r="I12" s="44"/>
      <c r="J12" s="45"/>
    </row>
    <row r="13" spans="2:10" x14ac:dyDescent="0.25">
      <c r="B13" s="52"/>
      <c r="C13" s="44"/>
      <c r="D13" s="44"/>
      <c r="E13" s="45"/>
      <c r="G13" s="52"/>
      <c r="H13" s="44"/>
      <c r="I13" s="44"/>
      <c r="J13" s="45"/>
    </row>
    <row r="14" spans="2:10" x14ac:dyDescent="0.25">
      <c r="B14" s="52"/>
      <c r="C14" s="156" t="s">
        <v>98</v>
      </c>
      <c r="D14" s="156"/>
      <c r="E14" s="155"/>
      <c r="G14" s="52"/>
      <c r="H14" s="156" t="s">
        <v>98</v>
      </c>
      <c r="I14" s="156"/>
      <c r="J14" s="155"/>
    </row>
    <row r="15" spans="2:10" x14ac:dyDescent="0.25">
      <c r="B15" s="52"/>
      <c r="C15" s="44" t="s">
        <v>102</v>
      </c>
      <c r="D15" s="53">
        <v>1.4999999999999999E-2</v>
      </c>
      <c r="E15" s="45" t="s">
        <v>94</v>
      </c>
      <c r="G15" s="52"/>
      <c r="H15" s="44" t="s">
        <v>111</v>
      </c>
      <c r="I15" s="62">
        <v>3.3600000000000001E-3</v>
      </c>
      <c r="J15" s="45" t="s">
        <v>112</v>
      </c>
    </row>
    <row r="16" spans="2:10" x14ac:dyDescent="0.25">
      <c r="B16" s="52"/>
      <c r="C16" s="44" t="s">
        <v>95</v>
      </c>
      <c r="D16" s="54">
        <v>80000</v>
      </c>
      <c r="E16" s="45" t="s">
        <v>13</v>
      </c>
      <c r="G16" s="52"/>
      <c r="H16" s="44" t="s">
        <v>113</v>
      </c>
      <c r="I16" s="54">
        <v>80000</v>
      </c>
      <c r="J16" s="45" t="s">
        <v>13</v>
      </c>
    </row>
    <row r="17" spans="2:10" x14ac:dyDescent="0.25">
      <c r="B17" s="52"/>
      <c r="C17" s="44" t="s">
        <v>96</v>
      </c>
      <c r="D17" s="54">
        <f>D15*D16</f>
        <v>1200</v>
      </c>
      <c r="E17" s="45" t="s">
        <v>97</v>
      </c>
      <c r="G17" s="52"/>
      <c r="H17" s="156" t="s">
        <v>116</v>
      </c>
      <c r="I17" s="156"/>
      <c r="J17" s="155"/>
    </row>
    <row r="18" spans="2:10" x14ac:dyDescent="0.25">
      <c r="B18" s="52"/>
      <c r="C18" s="44"/>
      <c r="D18" s="44"/>
      <c r="E18" s="45"/>
      <c r="G18" s="52"/>
      <c r="H18" s="44" t="s">
        <v>114</v>
      </c>
      <c r="I18" s="54">
        <f>I15*I16</f>
        <v>268.8</v>
      </c>
      <c r="J18" s="45" t="s">
        <v>106</v>
      </c>
    </row>
    <row r="19" spans="2:10" x14ac:dyDescent="0.25">
      <c r="B19" s="52"/>
      <c r="C19" s="156" t="s">
        <v>99</v>
      </c>
      <c r="D19" s="156"/>
      <c r="E19" s="155"/>
      <c r="G19" s="52"/>
      <c r="H19" s="156" t="s">
        <v>117</v>
      </c>
      <c r="I19" s="156"/>
      <c r="J19" s="155"/>
    </row>
    <row r="20" spans="2:10" ht="15.75" thickBot="1" x14ac:dyDescent="0.3">
      <c r="B20" s="52"/>
      <c r="C20" s="44" t="s">
        <v>100</v>
      </c>
      <c r="D20" s="55">
        <f>D17*0.2</f>
        <v>240</v>
      </c>
      <c r="E20" s="45" t="s">
        <v>97</v>
      </c>
      <c r="G20" s="56"/>
      <c r="H20" s="57" t="s">
        <v>115</v>
      </c>
      <c r="I20" s="58">
        <f>I18*I11</f>
        <v>6478.0800000000008</v>
      </c>
      <c r="J20" s="59" t="s">
        <v>24</v>
      </c>
    </row>
    <row r="21" spans="2:10" x14ac:dyDescent="0.25">
      <c r="B21" s="52"/>
      <c r="C21" s="44" t="s">
        <v>101</v>
      </c>
      <c r="D21" s="55">
        <f>D17*0.8</f>
        <v>960</v>
      </c>
      <c r="E21" s="45" t="s">
        <v>97</v>
      </c>
    </row>
    <row r="22" spans="2:10" x14ac:dyDescent="0.25">
      <c r="B22" s="52"/>
      <c r="C22" s="160" t="s">
        <v>103</v>
      </c>
      <c r="D22" s="160"/>
      <c r="E22" s="161"/>
    </row>
    <row r="23" spans="2:10" x14ac:dyDescent="0.25">
      <c r="B23" s="52"/>
      <c r="C23" s="44" t="s">
        <v>104</v>
      </c>
      <c r="D23" s="55">
        <f>D20*1.2</f>
        <v>288</v>
      </c>
      <c r="E23" s="45" t="s">
        <v>106</v>
      </c>
    </row>
    <row r="24" spans="2:10" x14ac:dyDescent="0.25">
      <c r="B24" s="52"/>
      <c r="C24" s="44" t="s">
        <v>105</v>
      </c>
      <c r="D24" s="55">
        <f>D21*1.4</f>
        <v>1344</v>
      </c>
      <c r="E24" s="45" t="s">
        <v>106</v>
      </c>
    </row>
    <row r="25" spans="2:10" x14ac:dyDescent="0.25">
      <c r="B25" s="52"/>
      <c r="C25" s="44"/>
      <c r="D25" s="44"/>
      <c r="E25" s="45"/>
    </row>
    <row r="26" spans="2:10" x14ac:dyDescent="0.25">
      <c r="B26" s="52"/>
      <c r="C26" s="44" t="s">
        <v>107</v>
      </c>
      <c r="D26" s="55">
        <f>SUM(D23:D25)</f>
        <v>1632</v>
      </c>
      <c r="E26" s="45" t="s">
        <v>106</v>
      </c>
    </row>
    <row r="27" spans="2:10" x14ac:dyDescent="0.25">
      <c r="B27" s="52"/>
      <c r="C27" s="156" t="s">
        <v>117</v>
      </c>
      <c r="D27" s="156"/>
      <c r="E27" s="155"/>
    </row>
    <row r="28" spans="2:10" x14ac:dyDescent="0.25">
      <c r="B28" s="52"/>
      <c r="C28" s="44" t="s">
        <v>108</v>
      </c>
      <c r="D28" s="54">
        <f>D26*D11</f>
        <v>8160</v>
      </c>
      <c r="E28" s="45" t="s">
        <v>24</v>
      </c>
    </row>
    <row r="29" spans="2:10" ht="15.75" thickBot="1" x14ac:dyDescent="0.3">
      <c r="B29" s="56"/>
      <c r="C29" s="57" t="s">
        <v>109</v>
      </c>
      <c r="D29" s="58">
        <f>D26*D12</f>
        <v>73440</v>
      </c>
      <c r="E29" s="59" t="s">
        <v>24</v>
      </c>
    </row>
  </sheetData>
  <mergeCells count="9">
    <mergeCell ref="C27:E27"/>
    <mergeCell ref="B7:E7"/>
    <mergeCell ref="G7:J7"/>
    <mergeCell ref="C14:E14"/>
    <mergeCell ref="C19:E19"/>
    <mergeCell ref="C22:E22"/>
    <mergeCell ref="H14:J14"/>
    <mergeCell ref="H17:J17"/>
    <mergeCell ref="H19:J19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7</vt:i4>
      </vt:variant>
    </vt:vector>
  </HeadingPairs>
  <TitlesOfParts>
    <vt:vector size="16" baseType="lpstr">
      <vt:lpstr>RESUMO</vt:lpstr>
      <vt:lpstr>ORÇAMENTO</vt:lpstr>
      <vt:lpstr>CRONOGRAMA</vt:lpstr>
      <vt:lpstr>COMP. ADM 001</vt:lpstr>
      <vt:lpstr>COMP. ADM 002</vt:lpstr>
      <vt:lpstr>ANP</vt:lpstr>
      <vt:lpstr>BDI AQUISIÇÃO</vt:lpstr>
      <vt:lpstr>BDI SERVIÇO</vt:lpstr>
      <vt:lpstr>MC Transporte</vt:lpstr>
      <vt:lpstr>'BDI AQUISIÇÃO'!Area_de_impressao</vt:lpstr>
      <vt:lpstr>'BDI SERVIÇO'!Area_de_impressao</vt:lpstr>
      <vt:lpstr>'COMP. ADM 001'!Area_de_impressao</vt:lpstr>
      <vt:lpstr>'COMP. ADM 002'!Area_de_impressao</vt:lpstr>
      <vt:lpstr>CRONOGRAMA!Area_de_impressao</vt:lpstr>
      <vt:lpstr>'MC Transporte'!Area_de_impressao</vt:lpstr>
      <vt:lpstr>RESUMO!Area_de_impressao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Duarte</dc:creator>
  <cp:lastModifiedBy>Aline Arantes Correa</cp:lastModifiedBy>
  <cp:lastPrinted>2021-08-13T14:08:45Z</cp:lastPrinted>
  <dcterms:created xsi:type="dcterms:W3CDTF">2021-07-23T14:29:07Z</dcterms:created>
  <dcterms:modified xsi:type="dcterms:W3CDTF">2021-08-13T14:09:54Z</dcterms:modified>
</cp:coreProperties>
</file>