
<file path=[Content_Types].xml><?xml version="1.0" encoding="utf-8"?>
<Types xmlns="http://schemas.openxmlformats.org/package/2006/content-types">
  <Override PartName="/xl/worksheets/sheet15.xml" ContentType="application/vnd.openxmlformats-officedocument.spreadsheetml.worksheet+xml"/>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0.xml" ContentType="application/vnd.openxmlformats-officedocument.spreadsheetml.worksheet+xml"/>
  <Default Extension="jpeg" ContentType="image/jpeg"/>
  <Override PartName="/xl/drawings/drawing4.xml" ContentType="application/vnd.openxmlformats-officedocument.drawing+xml"/>
  <Override PartName="/xl/drawings/drawing5.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drawings/drawing1.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xl/worksheets/sheet19.xml" ContentType="application/vnd.openxmlformats-officedocument.spreadsheetml.worksheet+xml"/>
  <Override PartName="/xl/sharedStrings.xml" ContentType="application/vnd.openxmlformats-officedocument.spreadsheetml.sharedStrings+xml"/>
  <Override PartName="/xl/drawings/drawing10.xml" ContentType="application/vnd.openxmlformats-officedocument.drawing+xml"/>
  <Override PartName="/xl/worksheets/sheet17.xml" ContentType="application/vnd.openxmlformats-officedocument.spreadsheetml.worksheet+xml"/>
  <Override PartName="/xl/worksheets/sheet18.xml" ContentType="application/vnd.openxmlformats-officedocument.spreadsheetml.worksheet+xml"/>
  <Override PartName="/docProps/core.xml" ContentType="application/vnd.openxmlformats-package.core-properties+xml"/>
  <Override PartName="/xl/worksheets/sheet16.xml" ContentType="application/vnd.openxmlformats-officedocument.spreadsheetml.worksheet+xml"/>
  <Default Extension="bin" ContentType="application/vnd.openxmlformats-officedocument.spreadsheetml.printerSettings"/>
  <Default Extension="png" ContentType="image/png"/>
  <Override PartName="/xl/drawings/drawing9.xml" ContentType="application/vnd.openxmlformats-officedocument.drawin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15" yWindow="-15" windowWidth="19440" windowHeight="11325" tabRatio="882" firstSheet="2" activeTab="3"/>
  </bookViews>
  <sheets>
    <sheet name="3ª Med_Contr" sheetId="31" state="hidden" r:id="rId1"/>
    <sheet name="2ª Med_Adit" sheetId="59" state="hidden" r:id="rId2"/>
    <sheet name="CONSOLIDADA" sheetId="8" r:id="rId3"/>
    <sheet name="PLANILHA" sheetId="20" r:id="rId4"/>
    <sheet name="COMPOSIÇÃO" sheetId="73" r:id="rId5"/>
    <sheet name="CRONOGRAMA" sheetId="22" r:id="rId6"/>
    <sheet name="BDI" sheetId="74" r:id="rId7"/>
    <sheet name="1ª Med_Contr" sheetId="27" state="hidden" r:id="rId8"/>
    <sheet name="2ª Med_Contr" sheetId="30" state="hidden" r:id="rId9"/>
    <sheet name="1ª Med_Adit" sheetId="58" state="hidden" r:id="rId10"/>
    <sheet name="Estrutural-12 Salas" sheetId="70" state="hidden" r:id="rId11"/>
    <sheet name="Estrutural Coz Refeitório" sheetId="71" state="hidden" r:id="rId12"/>
    <sheet name="Quant Praça Recreação Urban" sheetId="72" state="hidden" r:id="rId13"/>
    <sheet name="Hidro Sanit" sheetId="44" state="hidden" r:id="rId14"/>
    <sheet name="Cron hidro" sheetId="43" state="hidden" r:id="rId15"/>
    <sheet name="Elétrica" sheetId="19" state="hidden" r:id="rId16"/>
    <sheet name="Crono Elétrica" sheetId="14" state="hidden" r:id="rId17"/>
    <sheet name="Crono Muro" sheetId="29" state="hidden" r:id="rId18"/>
    <sheet name="Crono Quadra" sheetId="56" state="hidden" r:id="rId19"/>
    <sheet name="Quant Quadra" sheetId="55" state="hidden" r:id="rId20"/>
  </sheets>
  <externalReferences>
    <externalReference r:id="rId21"/>
    <externalReference r:id="rId22"/>
  </externalReferences>
  <definedNames>
    <definedName name="_xlnm._FilterDatabase" localSheetId="3" hidden="1">PLANILHA!$B$1:$H$60</definedName>
    <definedName name="_xlnm.Print_Area" localSheetId="9">'1ª Med_Adit'!$A$1:$J$40</definedName>
    <definedName name="_xlnm.Print_Area" localSheetId="7">'1ª Med_Contr'!$A$1:$M$45</definedName>
    <definedName name="_xlnm.Print_Area" localSheetId="1">'2ª Med_Adit'!$A$1:$J$40</definedName>
    <definedName name="_xlnm.Print_Area" localSheetId="8">'2ª Med_Contr'!$A$1:$J$45</definedName>
    <definedName name="_xlnm.Print_Area" localSheetId="0">'3ª Med_Contr'!$A$1:$J$55</definedName>
    <definedName name="_xlnm.Print_Area" localSheetId="6">BDI!$A$1:$C$42</definedName>
    <definedName name="_xlnm.Print_Area" localSheetId="4">COMPOSIÇÃO!$A$1:$L$127</definedName>
    <definedName name="_xlnm.Print_Area" localSheetId="2">CONSOLIDADA!$A$1:$C$33</definedName>
    <definedName name="_xlnm.Print_Area" localSheetId="14">'Cron hidro'!$A$1:$AB$21</definedName>
    <definedName name="_xlnm.Print_Area" localSheetId="16">'Crono Elétrica'!$A$1:$AB$22</definedName>
    <definedName name="_xlnm.Print_Area" localSheetId="17">'Crono Muro'!$A$1:$AB$28</definedName>
    <definedName name="_xlnm.Print_Area" localSheetId="18">'Crono Quadra'!$A$1:$AB$29</definedName>
    <definedName name="_xlnm.Print_Area" localSheetId="5">CRONOGRAMA!$A$1:$J$35</definedName>
    <definedName name="_xlnm.Print_Area" localSheetId="15">Elétrica!$A$1:$O$141</definedName>
    <definedName name="_xlnm.Print_Area" localSheetId="13">'Hidro Sanit'!$A$1:$N$106</definedName>
    <definedName name="_xlnm.Print_Area" localSheetId="3">PLANILHA!$A$1:$H$150</definedName>
    <definedName name="_xlnm.Print_Area" localSheetId="12">'Quant Praça Recreação Urban'!$A$1:$F$14</definedName>
    <definedName name="Serviços" localSheetId="9">[1]Serviços!$A$3:$AE$2694</definedName>
    <definedName name="Serviços" localSheetId="7">[1]Serviços!$A$3:$AE$2694</definedName>
    <definedName name="Serviços" localSheetId="1">[1]Serviços!$A$3:$AE$2694</definedName>
    <definedName name="Serviços" localSheetId="8">[1]Serviços!$A$3:$AE$2694</definedName>
    <definedName name="Serviços" localSheetId="0">[1]Serviços!$A$3:$AE$2694</definedName>
    <definedName name="Serviços">[2]Solum!$A$3:$AD$2430</definedName>
    <definedName name="_xlnm.Print_Titles" localSheetId="9">'1ª Med_Adit'!$1:$19</definedName>
    <definedName name="_xlnm.Print_Titles" localSheetId="7">'1ª Med_Contr'!$2:$14</definedName>
    <definedName name="_xlnm.Print_Titles" localSheetId="1">'2ª Med_Adit'!$1:$19</definedName>
    <definedName name="_xlnm.Print_Titles" localSheetId="8">'2ª Med_Contr'!$1:$12</definedName>
    <definedName name="_xlnm.Print_Titles" localSheetId="0">'3ª Med_Contr'!$1:$16</definedName>
    <definedName name="_xlnm.Print_Titles" localSheetId="2">CONSOLIDADA!$1:$10</definedName>
    <definedName name="_xlnm.Print_Titles" localSheetId="17">'Crono Muro'!$1:$15</definedName>
    <definedName name="_xlnm.Print_Titles" localSheetId="5">CRONOGRAMA!$1:$11</definedName>
    <definedName name="_xlnm.Print_Titles" localSheetId="15">Elétrica!$1:$11</definedName>
    <definedName name="_xlnm.Print_Titles" localSheetId="13">'Hidro Sanit'!$1:$11</definedName>
    <definedName name="_xlnm.Print_Titles" localSheetId="3">PLANILHA!$1:$11</definedName>
  </definedNames>
  <calcPr calcId="124519"/>
</workbook>
</file>

<file path=xl/calcChain.xml><?xml version="1.0" encoding="utf-8"?>
<calcChain xmlns="http://schemas.openxmlformats.org/spreadsheetml/2006/main">
  <c r="C28" i="22"/>
  <c r="D27" s="1"/>
  <c r="I27"/>
  <c r="C27"/>
  <c r="B27"/>
  <c r="H112" i="20"/>
  <c r="H113" s="1"/>
  <c r="G112"/>
  <c r="B27" i="8"/>
  <c r="C27"/>
  <c r="H149" i="20"/>
  <c r="G148"/>
  <c r="H148" s="1"/>
  <c r="G111"/>
  <c r="G110"/>
  <c r="G109"/>
  <c r="G108"/>
  <c r="H108" s="1"/>
  <c r="G107"/>
  <c r="G106"/>
  <c r="G105"/>
  <c r="G104"/>
  <c r="G103"/>
  <c r="G102"/>
  <c r="G101"/>
  <c r="G100"/>
  <c r="G99"/>
  <c r="G98"/>
  <c r="G97"/>
  <c r="G96"/>
  <c r="G95"/>
  <c r="G94"/>
  <c r="G93"/>
  <c r="G92"/>
  <c r="G91"/>
  <c r="G90"/>
  <c r="G89"/>
  <c r="G88"/>
  <c r="G87"/>
  <c r="G86"/>
  <c r="G85"/>
  <c r="G84"/>
  <c r="G83"/>
  <c r="G82"/>
  <c r="G81"/>
  <c r="G78"/>
  <c r="G77"/>
  <c r="G76"/>
  <c r="G73"/>
  <c r="G72"/>
  <c r="G71"/>
  <c r="G67"/>
  <c r="G66"/>
  <c r="H66" s="1"/>
  <c r="G64"/>
  <c r="G63"/>
  <c r="G62"/>
  <c r="G61"/>
  <c r="G60"/>
  <c r="G50"/>
  <c r="G51"/>
  <c r="G52"/>
  <c r="G53"/>
  <c r="G54"/>
  <c r="G55"/>
  <c r="G56"/>
  <c r="H56" s="1"/>
  <c r="G57"/>
  <c r="G49"/>
  <c r="G45"/>
  <c r="G46"/>
  <c r="G44"/>
  <c r="G24"/>
  <c r="G23"/>
  <c r="G22"/>
  <c r="G19"/>
  <c r="G18"/>
  <c r="G15"/>
  <c r="G14"/>
  <c r="H14" s="1"/>
  <c r="G13"/>
  <c r="H111"/>
  <c r="H109"/>
  <c r="H110"/>
  <c r="H107"/>
  <c r="E106"/>
  <c r="H106" s="1"/>
  <c r="K12" i="73"/>
  <c r="K16"/>
  <c r="K15"/>
  <c r="K11"/>
  <c r="K23"/>
  <c r="K22"/>
  <c r="K27"/>
  <c r="K28"/>
  <c r="K26"/>
  <c r="H120"/>
  <c r="H122"/>
  <c r="H118"/>
  <c r="H117"/>
  <c r="D26" i="22" l="1"/>
  <c r="H121" i="73"/>
  <c r="H119"/>
  <c r="H116"/>
  <c r="H123" s="1"/>
  <c r="F128" i="20" s="1"/>
  <c r="G128" s="1"/>
  <c r="H128" s="1"/>
  <c r="H111" i="73"/>
  <c r="H110"/>
  <c r="H109"/>
  <c r="G126" i="20"/>
  <c r="H126" s="1"/>
  <c r="G125"/>
  <c r="H125" s="1"/>
  <c r="G124"/>
  <c r="H124" s="1"/>
  <c r="G122"/>
  <c r="H122" s="1"/>
  <c r="G123"/>
  <c r="H123" s="1"/>
  <c r="G121"/>
  <c r="H121" s="1"/>
  <c r="H104" i="73"/>
  <c r="H103"/>
  <c r="H102"/>
  <c r="H94"/>
  <c r="H97"/>
  <c r="H96"/>
  <c r="H95"/>
  <c r="H112" l="1"/>
  <c r="F127" i="20" s="1"/>
  <c r="G127" s="1"/>
  <c r="H127" s="1"/>
  <c r="H105" i="73"/>
  <c r="F120" i="20" s="1"/>
  <c r="G120" s="1"/>
  <c r="H120" s="1"/>
  <c r="H98" i="73"/>
  <c r="F119" i="20" s="1"/>
  <c r="E46" l="1"/>
  <c r="E30"/>
  <c r="G145"/>
  <c r="H145" s="1"/>
  <c r="H88" i="73"/>
  <c r="H87"/>
  <c r="H86"/>
  <c r="H81"/>
  <c r="H80"/>
  <c r="G142" i="20"/>
  <c r="H142" s="1"/>
  <c r="G133"/>
  <c r="H133" s="1"/>
  <c r="G134"/>
  <c r="H134" s="1"/>
  <c r="G135"/>
  <c r="H135" s="1"/>
  <c r="G136"/>
  <c r="H136" s="1"/>
  <c r="G137"/>
  <c r="H137" s="1"/>
  <c r="E132"/>
  <c r="E131"/>
  <c r="H75" i="73"/>
  <c r="H76" s="1"/>
  <c r="F65" i="20" s="1"/>
  <c r="G65" s="1"/>
  <c r="H70" i="73"/>
  <c r="H69"/>
  <c r="H68"/>
  <c r="H67"/>
  <c r="H66"/>
  <c r="H65"/>
  <c r="H60"/>
  <c r="H59"/>
  <c r="H58"/>
  <c r="H57"/>
  <c r="H56"/>
  <c r="H55"/>
  <c r="H50"/>
  <c r="H49"/>
  <c r="H48"/>
  <c r="H47"/>
  <c r="H46"/>
  <c r="H45"/>
  <c r="H40"/>
  <c r="H39"/>
  <c r="H38"/>
  <c r="H37"/>
  <c r="H36"/>
  <c r="H35"/>
  <c r="G131" i="20"/>
  <c r="G132"/>
  <c r="H46" l="1"/>
  <c r="H131"/>
  <c r="H132"/>
  <c r="H89" i="73"/>
  <c r="F144" i="20" s="1"/>
  <c r="G144" s="1"/>
  <c r="H144" s="1"/>
  <c r="H82" i="73"/>
  <c r="F143" i="20" s="1"/>
  <c r="G143" s="1"/>
  <c r="H143" s="1"/>
  <c r="H71" i="73"/>
  <c r="F141" i="20" s="1"/>
  <c r="G141" s="1"/>
  <c r="H141" s="1"/>
  <c r="H61" i="73"/>
  <c r="F140" i="20" s="1"/>
  <c r="G140" s="1"/>
  <c r="H140" s="1"/>
  <c r="H51" i="73"/>
  <c r="F139" i="20" s="1"/>
  <c r="G139" s="1"/>
  <c r="H139" s="1"/>
  <c r="H41" i="73"/>
  <c r="F138" i="20" s="1"/>
  <c r="G138" s="1"/>
  <c r="H138" s="1"/>
  <c r="H146" l="1"/>
  <c r="H15" l="1"/>
  <c r="E64"/>
  <c r="G119" l="1"/>
  <c r="H119" s="1"/>
  <c r="H129" s="1"/>
  <c r="G116"/>
  <c r="H116" s="1"/>
  <c r="G115"/>
  <c r="H115" s="1"/>
  <c r="H88"/>
  <c r="H89"/>
  <c r="H90"/>
  <c r="H91"/>
  <c r="H92"/>
  <c r="H93"/>
  <c r="H94"/>
  <c r="H95"/>
  <c r="H96"/>
  <c r="H97"/>
  <c r="H98"/>
  <c r="H99"/>
  <c r="H100"/>
  <c r="H101"/>
  <c r="H102"/>
  <c r="H103"/>
  <c r="H104"/>
  <c r="H87"/>
  <c r="H77"/>
  <c r="H78"/>
  <c r="H76"/>
  <c r="H72"/>
  <c r="H73"/>
  <c r="H71"/>
  <c r="H61"/>
  <c r="H62"/>
  <c r="H63"/>
  <c r="H64"/>
  <c r="H65"/>
  <c r="H67"/>
  <c r="H60"/>
  <c r="H50"/>
  <c r="H51"/>
  <c r="H52"/>
  <c r="H53"/>
  <c r="H54"/>
  <c r="H55"/>
  <c r="H57"/>
  <c r="H49"/>
  <c r="G39"/>
  <c r="H39" s="1"/>
  <c r="G40"/>
  <c r="H40" s="1"/>
  <c r="G41"/>
  <c r="H41" s="1"/>
  <c r="G38"/>
  <c r="H38" s="1"/>
  <c r="G31"/>
  <c r="H31" s="1"/>
  <c r="G32"/>
  <c r="H32" s="1"/>
  <c r="G33"/>
  <c r="H33" s="1"/>
  <c r="G34"/>
  <c r="H34" s="1"/>
  <c r="G35"/>
  <c r="H35" s="1"/>
  <c r="G30"/>
  <c r="H30" s="1"/>
  <c r="G27"/>
  <c r="H27" s="1"/>
  <c r="H23"/>
  <c r="H24"/>
  <c r="H22"/>
  <c r="C37" i="74" l="1"/>
  <c r="C26"/>
  <c r="C17"/>
  <c r="C41" s="1"/>
  <c r="K17" i="73" l="1"/>
  <c r="A31" i="22"/>
  <c r="H74" i="20"/>
  <c r="H82"/>
  <c r="H83"/>
  <c r="H84"/>
  <c r="H85"/>
  <c r="H86"/>
  <c r="E105"/>
  <c r="H105" s="1"/>
  <c r="K24" i="73" l="1"/>
  <c r="K13"/>
  <c r="K29"/>
  <c r="H45" i="20"/>
  <c r="H44"/>
  <c r="H81"/>
  <c r="H117"/>
  <c r="H19"/>
  <c r="H18"/>
  <c r="H47" l="1"/>
  <c r="C18" i="8" s="1"/>
  <c r="H13" i="20"/>
  <c r="H16" s="1"/>
  <c r="K30" i="73"/>
  <c r="K18"/>
  <c r="F68" i="20" s="1"/>
  <c r="G68" s="1"/>
  <c r="H58"/>
  <c r="C19" i="8" s="1"/>
  <c r="H42" i="20"/>
  <c r="C17" i="8" s="1"/>
  <c r="C25"/>
  <c r="H36" i="20"/>
  <c r="C16" i="8" s="1"/>
  <c r="H28" i="20"/>
  <c r="C15" i="8" s="1"/>
  <c r="H25" i="20"/>
  <c r="C14" i="8" s="1"/>
  <c r="A9" i="30"/>
  <c r="E17"/>
  <c r="E20"/>
  <c r="E21"/>
  <c r="A22"/>
  <c r="A23"/>
  <c r="A24"/>
  <c r="A25"/>
  <c r="A26"/>
  <c r="E18" i="27"/>
  <c r="E21"/>
  <c r="E22"/>
  <c r="E28"/>
  <c r="G28" s="1"/>
  <c r="A30"/>
  <c r="A26"/>
  <c r="A27"/>
  <c r="A28"/>
  <c r="A29"/>
  <c r="B26" i="8"/>
  <c r="B25"/>
  <c r="B24"/>
  <c r="B23"/>
  <c r="B22"/>
  <c r="B21"/>
  <c r="B21" i="22" s="1"/>
  <c r="B20" i="8"/>
  <c r="B20" i="22" s="1"/>
  <c r="B19" i="8"/>
  <c r="B19" i="22" s="1"/>
  <c r="B18" i="8"/>
  <c r="B18" i="22" s="1"/>
  <c r="B17" i="8"/>
  <c r="B17" i="22" s="1"/>
  <c r="B16" i="8"/>
  <c r="B16" i="22" s="1"/>
  <c r="B15" i="8"/>
  <c r="B15" i="22" s="1"/>
  <c r="B14" i="8"/>
  <c r="B14" i="22" s="1"/>
  <c r="B13" i="8"/>
  <c r="B13" i="22" s="1"/>
  <c r="B12" i="8"/>
  <c r="H68" i="20" l="1"/>
  <c r="B26" i="30"/>
  <c r="B25" i="22"/>
  <c r="B25" i="30"/>
  <c r="B24" i="22"/>
  <c r="B24" i="30"/>
  <c r="B23" i="22"/>
  <c r="B26" i="27"/>
  <c r="B22" i="22"/>
  <c r="B30" i="27"/>
  <c r="B26" i="22"/>
  <c r="B29" i="27"/>
  <c r="E29"/>
  <c r="G29" s="1"/>
  <c r="B27"/>
  <c r="B28"/>
  <c r="B23" i="30"/>
  <c r="H150" i="20" l="1"/>
  <c r="H69"/>
  <c r="C20" i="8" s="1"/>
  <c r="C26"/>
  <c r="C24"/>
  <c r="C28" i="27" l="1"/>
  <c r="I28" s="1"/>
  <c r="C24" i="22"/>
  <c r="C22" i="27"/>
  <c r="C18" i="22"/>
  <c r="C30" i="27"/>
  <c r="C26" i="22"/>
  <c r="H79" i="20"/>
  <c r="C22" i="8" s="1"/>
  <c r="E20" i="27"/>
  <c r="I24" i="22" l="1"/>
  <c r="E24"/>
  <c r="G24"/>
  <c r="I26"/>
  <c r="I28" s="1"/>
  <c r="G26"/>
  <c r="E26"/>
  <c r="E18"/>
  <c r="I18"/>
  <c r="G18"/>
  <c r="C16"/>
  <c r="C25" i="30"/>
  <c r="C29" i="27"/>
  <c r="I29" s="1"/>
  <c r="C25" i="22"/>
  <c r="C23" i="27"/>
  <c r="C19" i="22"/>
  <c r="C23" i="30"/>
  <c r="C22" i="22"/>
  <c r="C24" i="27"/>
  <c r="C20" i="22"/>
  <c r="C18" i="27"/>
  <c r="C14" i="22"/>
  <c r="C20" i="27"/>
  <c r="H20" i="20"/>
  <c r="E30" i="27"/>
  <c r="G30" s="1"/>
  <c r="I30" s="1"/>
  <c r="E19" i="30"/>
  <c r="C13" i="8" l="1"/>
  <c r="C17" i="27" s="1"/>
  <c r="G25" i="22"/>
  <c r="I25"/>
  <c r="E25"/>
  <c r="G19"/>
  <c r="E19"/>
  <c r="I19"/>
  <c r="I14"/>
  <c r="G14"/>
  <c r="E14"/>
  <c r="E22"/>
  <c r="I22"/>
  <c r="G22"/>
  <c r="G20"/>
  <c r="I20"/>
  <c r="E20"/>
  <c r="G16"/>
  <c r="E16"/>
  <c r="I16"/>
  <c r="C26" i="27"/>
  <c r="C26" i="30"/>
  <c r="C13" i="22"/>
  <c r="E18" i="30"/>
  <c r="E27" i="27"/>
  <c r="G27" s="1"/>
  <c r="G13" i="22" l="1"/>
  <c r="E13"/>
  <c r="I13"/>
  <c r="A8" i="30" l="1"/>
  <c r="A4" i="8"/>
  <c r="A3"/>
  <c r="A2"/>
  <c r="B17" i="30"/>
  <c r="G18" i="27"/>
  <c r="G21"/>
  <c r="A17"/>
  <c r="A18"/>
  <c r="A19"/>
  <c r="A20"/>
  <c r="A21"/>
  <c r="A22"/>
  <c r="A23"/>
  <c r="A24"/>
  <c r="A25"/>
  <c r="B20"/>
  <c r="C19" i="30"/>
  <c r="B22"/>
  <c r="B21"/>
  <c r="B20"/>
  <c r="B19"/>
  <c r="B21" i="27"/>
  <c r="B16" i="30"/>
  <c r="B15"/>
  <c r="B14"/>
  <c r="C17"/>
  <c r="C15" i="22" l="1"/>
  <c r="B22" i="27"/>
  <c r="B18"/>
  <c r="B17"/>
  <c r="B19"/>
  <c r="B18" i="30"/>
  <c r="I15" i="22" l="1"/>
  <c r="E15"/>
  <c r="G15"/>
  <c r="C19" i="27"/>
  <c r="C16" i="30"/>
  <c r="C21"/>
  <c r="C20"/>
  <c r="C14"/>
  <c r="C15" l="1"/>
  <c r="I18" i="27"/>
  <c r="A21" i="30"/>
  <c r="A14"/>
  <c r="A15"/>
  <c r="A16"/>
  <c r="A17"/>
  <c r="A18"/>
  <c r="A19"/>
  <c r="A20"/>
  <c r="B23" i="27" l="1"/>
  <c r="B24"/>
  <c r="B25"/>
  <c r="E26" i="30" l="1"/>
  <c r="G26" s="1"/>
  <c r="I26" s="1"/>
  <c r="E25"/>
  <c r="E23" i="27"/>
  <c r="E26"/>
  <c r="G26" s="1"/>
  <c r="F26" i="30" l="1"/>
  <c r="I26" i="27"/>
  <c r="G25" i="30"/>
  <c r="I25" s="1"/>
  <c r="F25"/>
  <c r="F20"/>
  <c r="F17"/>
  <c r="E24" l="1"/>
  <c r="B16" i="27"/>
  <c r="M14" i="30"/>
  <c r="N14" s="1"/>
  <c r="M15"/>
  <c r="N15" s="1"/>
  <c r="M16"/>
  <c r="N16" s="1"/>
  <c r="M17"/>
  <c r="N17" s="1"/>
  <c r="M18"/>
  <c r="N18" s="1"/>
  <c r="M26"/>
  <c r="N26" s="1"/>
  <c r="K18"/>
  <c r="L18" s="1"/>
  <c r="E19" i="27"/>
  <c r="E22" i="30" l="1"/>
  <c r="F22" s="1"/>
  <c r="E23"/>
  <c r="G24"/>
  <c r="F24"/>
  <c r="E25" i="27"/>
  <c r="F21" i="30"/>
  <c r="E24" i="27"/>
  <c r="G23"/>
  <c r="E14" i="30"/>
  <c r="F14" s="1"/>
  <c r="F23" l="1"/>
  <c r="G23"/>
  <c r="I23" s="1"/>
  <c r="G24" i="27"/>
  <c r="I24" s="1"/>
  <c r="G25"/>
  <c r="G20" i="30"/>
  <c r="I20" s="1"/>
  <c r="I23" i="27"/>
  <c r="G22"/>
  <c r="E13" i="30"/>
  <c r="C12" i="8" l="1"/>
  <c r="C12" i="22"/>
  <c r="E15" i="30"/>
  <c r="F15" s="1"/>
  <c r="G22"/>
  <c r="F13"/>
  <c r="F27" s="1"/>
  <c r="I22" i="27"/>
  <c r="G21" i="30"/>
  <c r="I21" s="1"/>
  <c r="E16"/>
  <c r="C16" i="27" l="1"/>
  <c r="E12" i="22"/>
  <c r="I12"/>
  <c r="G12"/>
  <c r="G15" i="30"/>
  <c r="I15" s="1"/>
  <c r="E27"/>
  <c r="G19"/>
  <c r="I19" s="1"/>
  <c r="F19"/>
  <c r="G18"/>
  <c r="F18"/>
  <c r="F16"/>
  <c r="C17" i="22" l="1"/>
  <c r="B13" i="30"/>
  <c r="B12" i="22"/>
  <c r="I17" l="1"/>
  <c r="G17"/>
  <c r="E17"/>
  <c r="C21" i="27"/>
  <c r="C18" i="30"/>
  <c r="I21" i="27" l="1"/>
  <c r="G20" l="1"/>
  <c r="G19"/>
  <c r="E17"/>
  <c r="E16"/>
  <c r="E31" l="1"/>
  <c r="I19"/>
  <c r="G16" i="30"/>
  <c r="I16" s="1"/>
  <c r="G17"/>
  <c r="I17" s="1"/>
  <c r="I20" i="27"/>
  <c r="G17"/>
  <c r="I18" i="30"/>
  <c r="C13"/>
  <c r="A8" i="27"/>
  <c r="B6" i="22" s="1"/>
  <c r="G14" i="30" l="1"/>
  <c r="I17" i="27"/>
  <c r="I14" i="30" l="1"/>
  <c r="G16" i="27"/>
  <c r="G31" s="1"/>
  <c r="A9"/>
  <c r="A13" i="30"/>
  <c r="M16" i="27"/>
  <c r="N16" s="1"/>
  <c r="A16"/>
  <c r="D12" i="8"/>
  <c r="F12"/>
  <c r="E25" i="31"/>
  <c r="E29"/>
  <c r="M17" i="27"/>
  <c r="N17" s="1"/>
  <c r="M18"/>
  <c r="M19"/>
  <c r="M32" i="31"/>
  <c r="N32" s="1"/>
  <c r="M33"/>
  <c r="N33" s="1"/>
  <c r="M34"/>
  <c r="N34" s="1"/>
  <c r="M35"/>
  <c r="N35" s="1"/>
  <c r="M36"/>
  <c r="N36" s="1"/>
  <c r="M37"/>
  <c r="N37" s="1"/>
  <c r="M18"/>
  <c r="N18" s="1"/>
  <c r="M19"/>
  <c r="N19" s="1"/>
  <c r="M20"/>
  <c r="N20" s="1"/>
  <c r="M21"/>
  <c r="N21" s="1"/>
  <c r="M22"/>
  <c r="N22" s="1"/>
  <c r="M23"/>
  <c r="N23" s="1"/>
  <c r="M24"/>
  <c r="N24" s="1"/>
  <c r="M25"/>
  <c r="N25" s="1"/>
  <c r="M26"/>
  <c r="N26" s="1"/>
  <c r="M27"/>
  <c r="N27" s="1"/>
  <c r="M28"/>
  <c r="N28" s="1"/>
  <c r="M29"/>
  <c r="N29" s="1"/>
  <c r="M30"/>
  <c r="N30" s="1"/>
  <c r="M31"/>
  <c r="N31" s="1"/>
  <c r="K30"/>
  <c r="L30" s="1"/>
  <c r="K31"/>
  <c r="L31" s="1"/>
  <c r="K32"/>
  <c r="L32" s="1"/>
  <c r="K33"/>
  <c r="L33" s="1"/>
  <c r="K34"/>
  <c r="L34" s="1"/>
  <c r="K35"/>
  <c r="L35" s="1"/>
  <c r="K36"/>
  <c r="L36" s="1"/>
  <c r="K37"/>
  <c r="L37" s="1"/>
  <c r="K23"/>
  <c r="L23" s="1"/>
  <c r="K24"/>
  <c r="L24" s="1"/>
  <c r="K27"/>
  <c r="L27" s="1"/>
  <c r="K28"/>
  <c r="L28" s="1"/>
  <c r="K29"/>
  <c r="L29" s="1"/>
  <c r="F13" i="8"/>
  <c r="F14"/>
  <c r="F15"/>
  <c r="I15" i="58"/>
  <c r="B37" i="31"/>
  <c r="B36"/>
  <c r="B35"/>
  <c r="B34"/>
  <c r="B33"/>
  <c r="B32"/>
  <c r="B31"/>
  <c r="B30"/>
  <c r="B29"/>
  <c r="B28"/>
  <c r="B27"/>
  <c r="B26"/>
  <c r="B25"/>
  <c r="B24"/>
  <c r="B23"/>
  <c r="B22"/>
  <c r="A22"/>
  <c r="B21"/>
  <c r="A21"/>
  <c r="B20"/>
  <c r="A20"/>
  <c r="B19"/>
  <c r="A19"/>
  <c r="B18"/>
  <c r="A18"/>
  <c r="M17"/>
  <c r="M38" s="1"/>
  <c r="B17"/>
  <c r="A17"/>
  <c r="A12"/>
  <c r="A11"/>
  <c r="A10"/>
  <c r="I9"/>
  <c r="M13" i="30"/>
  <c r="E36" i="31"/>
  <c r="E35"/>
  <c r="E34"/>
  <c r="E31"/>
  <c r="E28"/>
  <c r="E27"/>
  <c r="E18"/>
  <c r="K16" i="27" s="1"/>
  <c r="E23" i="31"/>
  <c r="E37"/>
  <c r="E26"/>
  <c r="K25" s="1"/>
  <c r="L25" s="1"/>
  <c r="E22"/>
  <c r="E30"/>
  <c r="E33"/>
  <c r="E20"/>
  <c r="E32"/>
  <c r="G18" i="44"/>
  <c r="AT18" s="1"/>
  <c r="G17"/>
  <c r="A10" i="29"/>
  <c r="A10" i="14"/>
  <c r="CN139" i="19"/>
  <c r="CW139" s="1"/>
  <c r="CK139"/>
  <c r="CQ139" s="1"/>
  <c r="CP139" s="1"/>
  <c r="CD139"/>
  <c r="BX139"/>
  <c r="BR139"/>
  <c r="BL139"/>
  <c r="BF139"/>
  <c r="AZ139"/>
  <c r="AT139"/>
  <c r="AN139"/>
  <c r="AH139"/>
  <c r="AB139"/>
  <c r="V139"/>
  <c r="P139"/>
  <c r="H139"/>
  <c r="J139" s="1"/>
  <c r="CN137"/>
  <c r="CW137" s="1"/>
  <c r="CV137" s="1"/>
  <c r="CK137"/>
  <c r="CD137"/>
  <c r="BX137"/>
  <c r="BR137"/>
  <c r="BL137"/>
  <c r="BF137"/>
  <c r="AZ137"/>
  <c r="AT137"/>
  <c r="AN137"/>
  <c r="AH137"/>
  <c r="AB137"/>
  <c r="V137"/>
  <c r="P137"/>
  <c r="H137"/>
  <c r="J137" s="1"/>
  <c r="CN136"/>
  <c r="CK136"/>
  <c r="CJ136" s="1"/>
  <c r="CD136"/>
  <c r="BX136"/>
  <c r="BR136"/>
  <c r="BL136"/>
  <c r="BF136"/>
  <c r="AZ136"/>
  <c r="AT136"/>
  <c r="AN136"/>
  <c r="AH136"/>
  <c r="AB136"/>
  <c r="V136"/>
  <c r="P136"/>
  <c r="H136"/>
  <c r="J136" s="1"/>
  <c r="CN135"/>
  <c r="CK135"/>
  <c r="CD135"/>
  <c r="BX135"/>
  <c r="BR135"/>
  <c r="BL135"/>
  <c r="BF135"/>
  <c r="AZ135"/>
  <c r="AT135"/>
  <c r="AN135"/>
  <c r="AH135"/>
  <c r="AB135"/>
  <c r="V135"/>
  <c r="P135"/>
  <c r="H135"/>
  <c r="J135" s="1"/>
  <c r="CN134"/>
  <c r="CK134"/>
  <c r="CD134"/>
  <c r="BX134"/>
  <c r="BR134"/>
  <c r="BL134"/>
  <c r="BF134"/>
  <c r="AZ134"/>
  <c r="AT134"/>
  <c r="AN134"/>
  <c r="AH134"/>
  <c r="AB134"/>
  <c r="V134"/>
  <c r="P134"/>
  <c r="H134"/>
  <c r="I134" s="1"/>
  <c r="CN133"/>
  <c r="CK133"/>
  <c r="CQ133" s="1"/>
  <c r="CP133" s="1"/>
  <c r="CD133"/>
  <c r="BX133"/>
  <c r="BR133"/>
  <c r="BL133"/>
  <c r="BF133"/>
  <c r="AZ133"/>
  <c r="AT133"/>
  <c r="AN133"/>
  <c r="AH133"/>
  <c r="AB133"/>
  <c r="V133"/>
  <c r="P133"/>
  <c r="H133"/>
  <c r="B18" i="43"/>
  <c r="B17"/>
  <c r="B16"/>
  <c r="AC17"/>
  <c r="A10"/>
  <c r="A8"/>
  <c r="A7"/>
  <c r="A6"/>
  <c r="CN101" i="44"/>
  <c r="CK101"/>
  <c r="CJ101" s="1"/>
  <c r="CD101"/>
  <c r="BX101"/>
  <c r="BR101"/>
  <c r="BL101"/>
  <c r="BF101"/>
  <c r="AZ101"/>
  <c r="AT101"/>
  <c r="AN101"/>
  <c r="AH101"/>
  <c r="AB101"/>
  <c r="V101"/>
  <c r="P101"/>
  <c r="H101"/>
  <c r="J101" s="1"/>
  <c r="CN100"/>
  <c r="CK100"/>
  <c r="CD100"/>
  <c r="BX100"/>
  <c r="BR100"/>
  <c r="BL100"/>
  <c r="BF100"/>
  <c r="AZ100"/>
  <c r="AT100"/>
  <c r="AN100"/>
  <c r="AH100"/>
  <c r="AB100"/>
  <c r="V100"/>
  <c r="P100"/>
  <c r="H100"/>
  <c r="CN99"/>
  <c r="CK99"/>
  <c r="CD99"/>
  <c r="BX99"/>
  <c r="BR99"/>
  <c r="BL99"/>
  <c r="BF99"/>
  <c r="AZ99"/>
  <c r="AT99"/>
  <c r="AN99"/>
  <c r="AH99"/>
  <c r="AB99"/>
  <c r="V99"/>
  <c r="P99"/>
  <c r="H99"/>
  <c r="CN98"/>
  <c r="CK98"/>
  <c r="CD98"/>
  <c r="BX98"/>
  <c r="BR98"/>
  <c r="BL98"/>
  <c r="BF98"/>
  <c r="AZ98"/>
  <c r="AT98"/>
  <c r="AN98"/>
  <c r="AH98"/>
  <c r="AB98"/>
  <c r="V98"/>
  <c r="P98"/>
  <c r="H98"/>
  <c r="J98" s="1"/>
  <c r="CN97"/>
  <c r="CK97"/>
  <c r="CJ97" s="1"/>
  <c r="CD97"/>
  <c r="BX97"/>
  <c r="BR97"/>
  <c r="BL97"/>
  <c r="BF97"/>
  <c r="AZ97"/>
  <c r="AT97"/>
  <c r="AN97"/>
  <c r="AH97"/>
  <c r="AB97"/>
  <c r="V97"/>
  <c r="P97"/>
  <c r="H97"/>
  <c r="J97" s="1"/>
  <c r="CN96"/>
  <c r="CK96"/>
  <c r="CD96"/>
  <c r="BX96"/>
  <c r="BR96"/>
  <c r="BL96"/>
  <c r="BF96"/>
  <c r="AZ96"/>
  <c r="AT96"/>
  <c r="AN96"/>
  <c r="AH96"/>
  <c r="AB96"/>
  <c r="V96"/>
  <c r="P96"/>
  <c r="H96"/>
  <c r="J96" s="1"/>
  <c r="CN95"/>
  <c r="CK95"/>
  <c r="CD95"/>
  <c r="BX95"/>
  <c r="BR95"/>
  <c r="BL95"/>
  <c r="BF95"/>
  <c r="AZ95"/>
  <c r="AT95"/>
  <c r="AN95"/>
  <c r="AH95"/>
  <c r="AB95"/>
  <c r="V95"/>
  <c r="P95"/>
  <c r="H95"/>
  <c r="J95" s="1"/>
  <c r="CN94"/>
  <c r="CK94"/>
  <c r="CD94"/>
  <c r="BX94"/>
  <c r="BR94"/>
  <c r="BL94"/>
  <c r="BF94"/>
  <c r="AZ94"/>
  <c r="AT94"/>
  <c r="AN94"/>
  <c r="AH94"/>
  <c r="AB94"/>
  <c r="V94"/>
  <c r="P94"/>
  <c r="H94"/>
  <c r="CN90"/>
  <c r="CK90"/>
  <c r="CD90"/>
  <c r="BX90"/>
  <c r="BR90"/>
  <c r="BL90"/>
  <c r="BF90"/>
  <c r="AZ90"/>
  <c r="AT90"/>
  <c r="AN90"/>
  <c r="AH90"/>
  <c r="AB90"/>
  <c r="V90"/>
  <c r="P90"/>
  <c r="H90"/>
  <c r="CN89"/>
  <c r="CW89" s="1"/>
  <c r="CV89" s="1"/>
  <c r="CK89"/>
  <c r="CJ89" s="1"/>
  <c r="CD89"/>
  <c r="BX89"/>
  <c r="BR89"/>
  <c r="BL89"/>
  <c r="BF89"/>
  <c r="AZ89"/>
  <c r="AT89"/>
  <c r="AN89"/>
  <c r="AH89"/>
  <c r="AB89"/>
  <c r="V89"/>
  <c r="P89"/>
  <c r="H89"/>
  <c r="I89" s="1"/>
  <c r="J89"/>
  <c r="CN88"/>
  <c r="CK88"/>
  <c r="CQ88" s="1"/>
  <c r="CD88"/>
  <c r="BX88"/>
  <c r="BR88"/>
  <c r="BL88"/>
  <c r="BF88"/>
  <c r="AZ88"/>
  <c r="AT88"/>
  <c r="AN88"/>
  <c r="AH88"/>
  <c r="AB88"/>
  <c r="V88"/>
  <c r="P88"/>
  <c r="H88"/>
  <c r="I88" s="1"/>
  <c r="J88"/>
  <c r="CN85"/>
  <c r="CK85"/>
  <c r="CD85"/>
  <c r="BX85"/>
  <c r="BR85"/>
  <c r="BL85"/>
  <c r="BF85"/>
  <c r="AZ85"/>
  <c r="AT85"/>
  <c r="AN85"/>
  <c r="AH85"/>
  <c r="AB85"/>
  <c r="V85"/>
  <c r="P85"/>
  <c r="H85"/>
  <c r="CN84"/>
  <c r="CK84"/>
  <c r="CJ84" s="1"/>
  <c r="CD84"/>
  <c r="BX84"/>
  <c r="BR84"/>
  <c r="BL84"/>
  <c r="BF84"/>
  <c r="AZ84"/>
  <c r="AT84"/>
  <c r="AN84"/>
  <c r="AH84"/>
  <c r="AB84"/>
  <c r="V84"/>
  <c r="P84"/>
  <c r="H84"/>
  <c r="CN83"/>
  <c r="CK83"/>
  <c r="CD83"/>
  <c r="BX83"/>
  <c r="BR83"/>
  <c r="BL83"/>
  <c r="BF83"/>
  <c r="AZ83"/>
  <c r="AT83"/>
  <c r="AN83"/>
  <c r="AH83"/>
  <c r="AB83"/>
  <c r="V83"/>
  <c r="P83"/>
  <c r="H83"/>
  <c r="CN82"/>
  <c r="CK82"/>
  <c r="CD82"/>
  <c r="BX82"/>
  <c r="BR82"/>
  <c r="BL82"/>
  <c r="BF82"/>
  <c r="AZ82"/>
  <c r="AT82"/>
  <c r="AN82"/>
  <c r="AH82"/>
  <c r="AB82"/>
  <c r="V82"/>
  <c r="P82"/>
  <c r="H82"/>
  <c r="CN81"/>
  <c r="CT81" s="1"/>
  <c r="CS81" s="1"/>
  <c r="CK81"/>
  <c r="CJ81" s="1"/>
  <c r="CD81"/>
  <c r="BX81"/>
  <c r="BR81"/>
  <c r="BL81"/>
  <c r="BF81"/>
  <c r="AZ81"/>
  <c r="AT81"/>
  <c r="AN81"/>
  <c r="AH81"/>
  <c r="AB81"/>
  <c r="V81"/>
  <c r="P81"/>
  <c r="H81"/>
  <c r="CN80"/>
  <c r="CK80"/>
  <c r="CJ80" s="1"/>
  <c r="CD80"/>
  <c r="BX80"/>
  <c r="BR80"/>
  <c r="BL80"/>
  <c r="BF80"/>
  <c r="AZ80"/>
  <c r="AT80"/>
  <c r="AN80"/>
  <c r="AH80"/>
  <c r="AB80"/>
  <c r="V80"/>
  <c r="P80"/>
  <c r="H80"/>
  <c r="I80" s="1"/>
  <c r="CN79"/>
  <c r="CK79"/>
  <c r="CD79"/>
  <c r="BX79"/>
  <c r="BR79"/>
  <c r="BL79"/>
  <c r="BF79"/>
  <c r="AZ79"/>
  <c r="AT79"/>
  <c r="AN79"/>
  <c r="AH79"/>
  <c r="AB79"/>
  <c r="V79"/>
  <c r="P79"/>
  <c r="H79"/>
  <c r="I79" s="1"/>
  <c r="CN78"/>
  <c r="CK78"/>
  <c r="CD78"/>
  <c r="BX78"/>
  <c r="BR78"/>
  <c r="BL78"/>
  <c r="BF78"/>
  <c r="AZ78"/>
  <c r="AT78"/>
  <c r="AN78"/>
  <c r="AH78"/>
  <c r="AB78"/>
  <c r="V78"/>
  <c r="P78"/>
  <c r="H78"/>
  <c r="J78" s="1"/>
  <c r="CN77"/>
  <c r="CK77"/>
  <c r="CJ77" s="1"/>
  <c r="CD77"/>
  <c r="BX77"/>
  <c r="BR77"/>
  <c r="BL77"/>
  <c r="BF77"/>
  <c r="AZ77"/>
  <c r="AT77"/>
  <c r="AN77"/>
  <c r="AH77"/>
  <c r="AB77"/>
  <c r="V77"/>
  <c r="P77"/>
  <c r="H77"/>
  <c r="J77" s="1"/>
  <c r="CN76"/>
  <c r="CK76"/>
  <c r="CQ76" s="1"/>
  <c r="CD76"/>
  <c r="BX76"/>
  <c r="BR76"/>
  <c r="BL76"/>
  <c r="BF76"/>
  <c r="AZ76"/>
  <c r="AT76"/>
  <c r="AN76"/>
  <c r="AH76"/>
  <c r="AB76"/>
  <c r="V76"/>
  <c r="P76"/>
  <c r="H76"/>
  <c r="J76" s="1"/>
  <c r="CN75"/>
  <c r="CK75"/>
  <c r="CJ75" s="1"/>
  <c r="CD75"/>
  <c r="BX75"/>
  <c r="BR75"/>
  <c r="BL75"/>
  <c r="BF75"/>
  <c r="AZ75"/>
  <c r="AT75"/>
  <c r="AN75"/>
  <c r="AH75"/>
  <c r="AB75"/>
  <c r="V75"/>
  <c r="P75"/>
  <c r="H75"/>
  <c r="I75" s="1"/>
  <c r="K75" s="1"/>
  <c r="CM75" s="1"/>
  <c r="CN74"/>
  <c r="CW74" s="1"/>
  <c r="CK74"/>
  <c r="CQ74" s="1"/>
  <c r="CD74"/>
  <c r="BX74"/>
  <c r="BR74"/>
  <c r="BL74"/>
  <c r="BF74"/>
  <c r="AZ74"/>
  <c r="AT74"/>
  <c r="AN74"/>
  <c r="AH74"/>
  <c r="AB74"/>
  <c r="V74"/>
  <c r="P74"/>
  <c r="H74"/>
  <c r="J74" s="1"/>
  <c r="CN73"/>
  <c r="CK73"/>
  <c r="CD73"/>
  <c r="BX73"/>
  <c r="BR73"/>
  <c r="BL73"/>
  <c r="BF73"/>
  <c r="AZ73"/>
  <c r="AT73"/>
  <c r="AN73"/>
  <c r="AH73"/>
  <c r="AB73"/>
  <c r="V73"/>
  <c r="P73"/>
  <c r="H73"/>
  <c r="CN72"/>
  <c r="CK72"/>
  <c r="CD72"/>
  <c r="BX72"/>
  <c r="BR72"/>
  <c r="BL72"/>
  <c r="BF72"/>
  <c r="AZ72"/>
  <c r="AT72"/>
  <c r="AN72"/>
  <c r="AH72"/>
  <c r="AB72"/>
  <c r="V72"/>
  <c r="P72"/>
  <c r="H72"/>
  <c r="CN71"/>
  <c r="CK71"/>
  <c r="CD71"/>
  <c r="BX71"/>
  <c r="BR71"/>
  <c r="BL71"/>
  <c r="BF71"/>
  <c r="AZ71"/>
  <c r="AT71"/>
  <c r="AN71"/>
  <c r="AH71"/>
  <c r="AB71"/>
  <c r="V71"/>
  <c r="P71"/>
  <c r="H71"/>
  <c r="J71" s="1"/>
  <c r="CN70"/>
  <c r="CW70" s="1"/>
  <c r="CK70"/>
  <c r="CD70"/>
  <c r="BX70"/>
  <c r="BR70"/>
  <c r="BL70"/>
  <c r="BF70"/>
  <c r="AZ70"/>
  <c r="AT70"/>
  <c r="AN70"/>
  <c r="AH70"/>
  <c r="AB70"/>
  <c r="V70"/>
  <c r="P70"/>
  <c r="H70"/>
  <c r="I70" s="1"/>
  <c r="CN69"/>
  <c r="CK69"/>
  <c r="CJ69" s="1"/>
  <c r="CD69"/>
  <c r="BX69"/>
  <c r="BR69"/>
  <c r="BL69"/>
  <c r="BF69"/>
  <c r="AZ69"/>
  <c r="AT69"/>
  <c r="AN69"/>
  <c r="AH69"/>
  <c r="AB69"/>
  <c r="V69"/>
  <c r="P69"/>
  <c r="H69"/>
  <c r="CN68"/>
  <c r="CK68"/>
  <c r="CD68"/>
  <c r="BX68"/>
  <c r="BR68"/>
  <c r="BL68"/>
  <c r="BF68"/>
  <c r="AZ68"/>
  <c r="AT68"/>
  <c r="AN68"/>
  <c r="AH68"/>
  <c r="AB68"/>
  <c r="V68"/>
  <c r="P68"/>
  <c r="H68"/>
  <c r="CN67"/>
  <c r="CK67"/>
  <c r="CD67"/>
  <c r="BX67"/>
  <c r="BR67"/>
  <c r="BL67"/>
  <c r="BF67"/>
  <c r="AZ67"/>
  <c r="AT67"/>
  <c r="AN67"/>
  <c r="AH67"/>
  <c r="AB67"/>
  <c r="V67"/>
  <c r="P67"/>
  <c r="H67"/>
  <c r="CN66"/>
  <c r="CK66"/>
  <c r="CD66"/>
  <c r="BX66"/>
  <c r="BR66"/>
  <c r="BL66"/>
  <c r="BF66"/>
  <c r="AZ66"/>
  <c r="AT66"/>
  <c r="AN66"/>
  <c r="AH66"/>
  <c r="AB66"/>
  <c r="V66"/>
  <c r="P66"/>
  <c r="H66"/>
  <c r="I66" s="1"/>
  <c r="K66" s="1"/>
  <c r="CN65"/>
  <c r="CK65"/>
  <c r="CD65"/>
  <c r="BX65"/>
  <c r="BR65"/>
  <c r="BL65"/>
  <c r="BF65"/>
  <c r="AZ65"/>
  <c r="AT65"/>
  <c r="AN65"/>
  <c r="AH65"/>
  <c r="AB65"/>
  <c r="V65"/>
  <c r="P65"/>
  <c r="H65"/>
  <c r="J65" s="1"/>
  <c r="CN64"/>
  <c r="CK64"/>
  <c r="CJ64" s="1"/>
  <c r="CD64"/>
  <c r="BX64"/>
  <c r="BR64"/>
  <c r="BL64"/>
  <c r="BF64"/>
  <c r="AZ64"/>
  <c r="AT64"/>
  <c r="AN64"/>
  <c r="AH64"/>
  <c r="AB64"/>
  <c r="V64"/>
  <c r="P64"/>
  <c r="H64"/>
  <c r="I64" s="1"/>
  <c r="CN87"/>
  <c r="CK87"/>
  <c r="CD87"/>
  <c r="BX87"/>
  <c r="BR87"/>
  <c r="BL87"/>
  <c r="BF87"/>
  <c r="AZ87"/>
  <c r="AT87"/>
  <c r="AN87"/>
  <c r="AH87"/>
  <c r="AB87"/>
  <c r="V87"/>
  <c r="P87"/>
  <c r="H87"/>
  <c r="J87" s="1"/>
  <c r="CN86"/>
  <c r="CK86"/>
  <c r="CD86"/>
  <c r="BX86"/>
  <c r="BR86"/>
  <c r="BL86"/>
  <c r="BF86"/>
  <c r="AZ86"/>
  <c r="AT86"/>
  <c r="AN86"/>
  <c r="AH86"/>
  <c r="AB86"/>
  <c r="V86"/>
  <c r="P86"/>
  <c r="H86"/>
  <c r="J86" s="1"/>
  <c r="CN63"/>
  <c r="CK63"/>
  <c r="CD63"/>
  <c r="BX63"/>
  <c r="BR63"/>
  <c r="BL63"/>
  <c r="BF63"/>
  <c r="AZ63"/>
  <c r="AT63"/>
  <c r="AN63"/>
  <c r="AH63"/>
  <c r="AB63"/>
  <c r="V63"/>
  <c r="P63"/>
  <c r="H63"/>
  <c r="J63" s="1"/>
  <c r="CN62"/>
  <c r="CK62"/>
  <c r="CD62"/>
  <c r="BX62"/>
  <c r="BR62"/>
  <c r="BL62"/>
  <c r="BF62"/>
  <c r="AZ62"/>
  <c r="AT62"/>
  <c r="AN62"/>
  <c r="AH62"/>
  <c r="AB62"/>
  <c r="V62"/>
  <c r="P62"/>
  <c r="H62"/>
  <c r="J62" s="1"/>
  <c r="CN61"/>
  <c r="CK61"/>
  <c r="CD61"/>
  <c r="BX61"/>
  <c r="BR61"/>
  <c r="BL61"/>
  <c r="BF61"/>
  <c r="AZ61"/>
  <c r="AT61"/>
  <c r="AN61"/>
  <c r="AH61"/>
  <c r="AB61"/>
  <c r="V61"/>
  <c r="P61"/>
  <c r="H61"/>
  <c r="CN60"/>
  <c r="CK60"/>
  <c r="CD60"/>
  <c r="BX60"/>
  <c r="BR60"/>
  <c r="BL60"/>
  <c r="BF60"/>
  <c r="AZ60"/>
  <c r="AT60"/>
  <c r="AN60"/>
  <c r="AH60"/>
  <c r="AB60"/>
  <c r="V60"/>
  <c r="P60"/>
  <c r="H60"/>
  <c r="CN54"/>
  <c r="CK54"/>
  <c r="CD54"/>
  <c r="BX54"/>
  <c r="BR54"/>
  <c r="BL54"/>
  <c r="BF54"/>
  <c r="AZ54"/>
  <c r="AT54"/>
  <c r="AN54"/>
  <c r="AH54"/>
  <c r="AB54"/>
  <c r="V54"/>
  <c r="P54"/>
  <c r="H54"/>
  <c r="J54" s="1"/>
  <c r="CN53"/>
  <c r="CK53"/>
  <c r="CJ53" s="1"/>
  <c r="CD53"/>
  <c r="BX53"/>
  <c r="BR53"/>
  <c r="BL53"/>
  <c r="BF53"/>
  <c r="AZ53"/>
  <c r="AT53"/>
  <c r="AN53"/>
  <c r="AH53"/>
  <c r="AB53"/>
  <c r="V53"/>
  <c r="P53"/>
  <c r="H53"/>
  <c r="J53" s="1"/>
  <c r="CN52"/>
  <c r="CK52"/>
  <c r="CJ52" s="1"/>
  <c r="CD52"/>
  <c r="BX52"/>
  <c r="BR52"/>
  <c r="BL52"/>
  <c r="BF52"/>
  <c r="AZ52"/>
  <c r="AT52"/>
  <c r="AN52"/>
  <c r="AH52"/>
  <c r="AB52"/>
  <c r="V52"/>
  <c r="P52"/>
  <c r="H52"/>
  <c r="CN51"/>
  <c r="CK51"/>
  <c r="AB51"/>
  <c r="P51"/>
  <c r="H51"/>
  <c r="I51" s="1"/>
  <c r="CN50"/>
  <c r="CK50"/>
  <c r="CD50"/>
  <c r="BX50"/>
  <c r="BR50"/>
  <c r="BL50"/>
  <c r="BF50"/>
  <c r="AZ50"/>
  <c r="AT50"/>
  <c r="AN50"/>
  <c r="AH50"/>
  <c r="AB50"/>
  <c r="V50"/>
  <c r="P50"/>
  <c r="H50"/>
  <c r="I50" s="1"/>
  <c r="K50" s="1"/>
  <c r="CN49"/>
  <c r="CK49"/>
  <c r="CD49"/>
  <c r="BX49"/>
  <c r="BR49"/>
  <c r="BL49"/>
  <c r="BF49"/>
  <c r="AZ49"/>
  <c r="AT49"/>
  <c r="AN49"/>
  <c r="AH49"/>
  <c r="AB49"/>
  <c r="V49"/>
  <c r="P49"/>
  <c r="H49"/>
  <c r="J49" s="1"/>
  <c r="CN48"/>
  <c r="CW48" s="1"/>
  <c r="CV48" s="1"/>
  <c r="CK48"/>
  <c r="CD48"/>
  <c r="BX48"/>
  <c r="BR48"/>
  <c r="BL48"/>
  <c r="BF48"/>
  <c r="AZ48"/>
  <c r="AT48"/>
  <c r="AN48"/>
  <c r="AH48"/>
  <c r="AB48"/>
  <c r="V48"/>
  <c r="P48"/>
  <c r="H48"/>
  <c r="I48" s="1"/>
  <c r="CN47"/>
  <c r="CW47" s="1"/>
  <c r="CV47" s="1"/>
  <c r="CK47"/>
  <c r="CJ47" s="1"/>
  <c r="CD47"/>
  <c r="BX47"/>
  <c r="BR47"/>
  <c r="BL47"/>
  <c r="BF47"/>
  <c r="AZ47"/>
  <c r="AT47"/>
  <c r="AN47"/>
  <c r="AH47"/>
  <c r="AB47"/>
  <c r="V47"/>
  <c r="P47"/>
  <c r="H47"/>
  <c r="J47" s="1"/>
  <c r="CN46"/>
  <c r="CK46"/>
  <c r="CD46"/>
  <c r="BX46"/>
  <c r="BR46"/>
  <c r="BL46"/>
  <c r="BF46"/>
  <c r="AZ46"/>
  <c r="AT46"/>
  <c r="AN46"/>
  <c r="AH46"/>
  <c r="AB46"/>
  <c r="V46"/>
  <c r="P46"/>
  <c r="H46"/>
  <c r="I46" s="1"/>
  <c r="K46" s="1"/>
  <c r="CN45"/>
  <c r="CK45"/>
  <c r="CD45"/>
  <c r="BX45"/>
  <c r="BR45"/>
  <c r="BL45"/>
  <c r="BF45"/>
  <c r="AZ45"/>
  <c r="AT45"/>
  <c r="AN45"/>
  <c r="AH45"/>
  <c r="AB45"/>
  <c r="V45"/>
  <c r="P45"/>
  <c r="H45"/>
  <c r="CN44"/>
  <c r="CW44" s="1"/>
  <c r="CV44" s="1"/>
  <c r="CK44"/>
  <c r="CD44"/>
  <c r="BX44"/>
  <c r="BR44"/>
  <c r="BL44"/>
  <c r="BF44"/>
  <c r="AZ44"/>
  <c r="AT44"/>
  <c r="AN44"/>
  <c r="AH44"/>
  <c r="AB44"/>
  <c r="V44"/>
  <c r="P44"/>
  <c r="H44"/>
  <c r="I44" s="1"/>
  <c r="CN43"/>
  <c r="CK43"/>
  <c r="CJ43" s="1"/>
  <c r="CD43"/>
  <c r="BX43"/>
  <c r="BR43"/>
  <c r="BL43"/>
  <c r="BF43"/>
  <c r="AZ43"/>
  <c r="AT43"/>
  <c r="AN43"/>
  <c r="AH43"/>
  <c r="AB43"/>
  <c r="V43"/>
  <c r="P43"/>
  <c r="H43"/>
  <c r="CN42"/>
  <c r="CK42"/>
  <c r="CD42"/>
  <c r="BX42"/>
  <c r="BR42"/>
  <c r="BL42"/>
  <c r="BF42"/>
  <c r="AZ42"/>
  <c r="AT42"/>
  <c r="AN42"/>
  <c r="AH42"/>
  <c r="AB42"/>
  <c r="V42"/>
  <c r="P42"/>
  <c r="H42"/>
  <c r="J42" s="1"/>
  <c r="CN41"/>
  <c r="CK41"/>
  <c r="CJ41" s="1"/>
  <c r="CD41"/>
  <c r="BX41"/>
  <c r="BR41"/>
  <c r="BL41"/>
  <c r="BF41"/>
  <c r="AZ41"/>
  <c r="AT41"/>
  <c r="AN41"/>
  <c r="AH41"/>
  <c r="AB41"/>
  <c r="V41"/>
  <c r="P41"/>
  <c r="H41"/>
  <c r="I41" s="1"/>
  <c r="CN40"/>
  <c r="CW40" s="1"/>
  <c r="CK40"/>
  <c r="CJ40" s="1"/>
  <c r="CD40"/>
  <c r="BX40"/>
  <c r="BR40"/>
  <c r="BL40"/>
  <c r="BF40"/>
  <c r="AZ40"/>
  <c r="AT40"/>
  <c r="AN40"/>
  <c r="AH40"/>
  <c r="AB40"/>
  <c r="V40"/>
  <c r="P40"/>
  <c r="H40"/>
  <c r="J40" s="1"/>
  <c r="CN39"/>
  <c r="CT39" s="1"/>
  <c r="CS39" s="1"/>
  <c r="CK39"/>
  <c r="CQ39" s="1"/>
  <c r="CD39"/>
  <c r="BX39"/>
  <c r="BR39"/>
  <c r="BL39"/>
  <c r="BF39"/>
  <c r="AZ39"/>
  <c r="AT39"/>
  <c r="AN39"/>
  <c r="AH39"/>
  <c r="AB39"/>
  <c r="V39"/>
  <c r="P39"/>
  <c r="H39"/>
  <c r="J39" s="1"/>
  <c r="CN38"/>
  <c r="CK38"/>
  <c r="CD38"/>
  <c r="BX38"/>
  <c r="BR38"/>
  <c r="BL38"/>
  <c r="BF38"/>
  <c r="AZ38"/>
  <c r="AT38"/>
  <c r="AN38"/>
  <c r="AH38"/>
  <c r="AB38"/>
  <c r="V38"/>
  <c r="P38"/>
  <c r="H38"/>
  <c r="J38" s="1"/>
  <c r="CN37"/>
  <c r="CK37"/>
  <c r="CD37"/>
  <c r="BX37"/>
  <c r="BR37"/>
  <c r="BL37"/>
  <c r="BF37"/>
  <c r="AZ37"/>
  <c r="AT37"/>
  <c r="AN37"/>
  <c r="AH37"/>
  <c r="AB37"/>
  <c r="V37"/>
  <c r="P37"/>
  <c r="H37"/>
  <c r="J37" s="1"/>
  <c r="CN36"/>
  <c r="CK36"/>
  <c r="CN35"/>
  <c r="CK35"/>
  <c r="CD35"/>
  <c r="BX35"/>
  <c r="BR35"/>
  <c r="BL35"/>
  <c r="BF35"/>
  <c r="AZ35"/>
  <c r="AT35"/>
  <c r="AN35"/>
  <c r="AH35"/>
  <c r="AB35"/>
  <c r="V35"/>
  <c r="P35"/>
  <c r="H35"/>
  <c r="J35" s="1"/>
  <c r="CN34"/>
  <c r="CK34"/>
  <c r="CQ34" s="1"/>
  <c r="CD34"/>
  <c r="BX34"/>
  <c r="BR34"/>
  <c r="BL34"/>
  <c r="BF34"/>
  <c r="AZ34"/>
  <c r="AT34"/>
  <c r="AN34"/>
  <c r="AH34"/>
  <c r="AB34"/>
  <c r="V34"/>
  <c r="P34"/>
  <c r="H34"/>
  <c r="J34" s="1"/>
  <c r="CN33"/>
  <c r="CK33"/>
  <c r="CD33"/>
  <c r="BX33"/>
  <c r="BR33"/>
  <c r="BL33"/>
  <c r="BF33"/>
  <c r="AZ33"/>
  <c r="AT33"/>
  <c r="AN33"/>
  <c r="AH33"/>
  <c r="AB33"/>
  <c r="V33"/>
  <c r="P33"/>
  <c r="H33"/>
  <c r="J33" s="1"/>
  <c r="CN32"/>
  <c r="CW32" s="1"/>
  <c r="CK32"/>
  <c r="CQ32" s="1"/>
  <c r="CP32" s="1"/>
  <c r="CD32"/>
  <c r="BX32"/>
  <c r="BR32"/>
  <c r="BL32"/>
  <c r="BF32"/>
  <c r="AZ32"/>
  <c r="AT32"/>
  <c r="AN32"/>
  <c r="AH32"/>
  <c r="AB32"/>
  <c r="V32"/>
  <c r="P32"/>
  <c r="H32"/>
  <c r="J32" s="1"/>
  <c r="CN31"/>
  <c r="CK31"/>
  <c r="CW31" s="1"/>
  <c r="CD31"/>
  <c r="BX31"/>
  <c r="BR31"/>
  <c r="BL31"/>
  <c r="BF31"/>
  <c r="AZ31"/>
  <c r="AT31"/>
  <c r="AN31"/>
  <c r="AH31"/>
  <c r="AB31"/>
  <c r="V31"/>
  <c r="P31"/>
  <c r="H31"/>
  <c r="J31" s="1"/>
  <c r="CN30"/>
  <c r="CK30"/>
  <c r="CD30"/>
  <c r="BX30"/>
  <c r="BR30"/>
  <c r="BL30"/>
  <c r="BF30"/>
  <c r="AZ30"/>
  <c r="AT30"/>
  <c r="AN30"/>
  <c r="AH30"/>
  <c r="AB30"/>
  <c r="V30"/>
  <c r="P30"/>
  <c r="H30"/>
  <c r="CN29"/>
  <c r="CK29"/>
  <c r="CD29"/>
  <c r="BX29"/>
  <c r="BR29"/>
  <c r="BL29"/>
  <c r="BF29"/>
  <c r="AZ29"/>
  <c r="AT29"/>
  <c r="AN29"/>
  <c r="AH29"/>
  <c r="AB29"/>
  <c r="V29"/>
  <c r="P29"/>
  <c r="H29"/>
  <c r="J29" s="1"/>
  <c r="CN28"/>
  <c r="CW28" s="1"/>
  <c r="CV28" s="1"/>
  <c r="CK28"/>
  <c r="CJ28" s="1"/>
  <c r="CD28"/>
  <c r="BX28"/>
  <c r="BR28"/>
  <c r="BL28"/>
  <c r="BF28"/>
  <c r="AZ28"/>
  <c r="AT28"/>
  <c r="AN28"/>
  <c r="AH28"/>
  <c r="AB28"/>
  <c r="V28"/>
  <c r="P28"/>
  <c r="H28"/>
  <c r="CN27"/>
  <c r="CK27"/>
  <c r="CD27"/>
  <c r="BX27"/>
  <c r="BR27"/>
  <c r="BL27"/>
  <c r="BF27"/>
  <c r="AZ27"/>
  <c r="AT27"/>
  <c r="AN27"/>
  <c r="AH27"/>
  <c r="AB27"/>
  <c r="V27"/>
  <c r="P27"/>
  <c r="H27"/>
  <c r="J27" s="1"/>
  <c r="CN26"/>
  <c r="CK26"/>
  <c r="CD26"/>
  <c r="BX26"/>
  <c r="BR26"/>
  <c r="BL26"/>
  <c r="BF26"/>
  <c r="AZ26"/>
  <c r="AT26"/>
  <c r="AN26"/>
  <c r="AH26"/>
  <c r="AB26"/>
  <c r="V26"/>
  <c r="P26"/>
  <c r="H26"/>
  <c r="J26" s="1"/>
  <c r="CN25"/>
  <c r="CW25" s="1"/>
  <c r="CV25" s="1"/>
  <c r="CK25"/>
  <c r="CQ25" s="1"/>
  <c r="CP25" s="1"/>
  <c r="CD25"/>
  <c r="BX25"/>
  <c r="BR25"/>
  <c r="BL25"/>
  <c r="BF25"/>
  <c r="AZ25"/>
  <c r="AT25"/>
  <c r="AN25"/>
  <c r="AH25"/>
  <c r="AB25"/>
  <c r="V25"/>
  <c r="P25"/>
  <c r="H25"/>
  <c r="I25" s="1"/>
  <c r="CN59"/>
  <c r="CT59" s="1"/>
  <c r="CS59" s="1"/>
  <c r="CK59"/>
  <c r="CQ59" s="1"/>
  <c r="CD59"/>
  <c r="BX59"/>
  <c r="BR59"/>
  <c r="BL59"/>
  <c r="BF59"/>
  <c r="AZ59"/>
  <c r="AT59"/>
  <c r="AN59"/>
  <c r="AH59"/>
  <c r="AB59"/>
  <c r="V59"/>
  <c r="P59"/>
  <c r="H59"/>
  <c r="I59" s="1"/>
  <c r="CN58"/>
  <c r="CK58"/>
  <c r="CD58"/>
  <c r="BX58"/>
  <c r="BR58"/>
  <c r="BL58"/>
  <c r="BF58"/>
  <c r="AZ58"/>
  <c r="AT58"/>
  <c r="AN58"/>
  <c r="AH58"/>
  <c r="AB58"/>
  <c r="V58"/>
  <c r="P58"/>
  <c r="H58"/>
  <c r="I58" s="1"/>
  <c r="CT58" s="1"/>
  <c r="CS58" s="1"/>
  <c r="E14" i="72"/>
  <c r="E6" s="1"/>
  <c r="F6" s="1"/>
  <c r="F13"/>
  <c r="F12"/>
  <c r="F11"/>
  <c r="F10"/>
  <c r="F9"/>
  <c r="F8"/>
  <c r="F7"/>
  <c r="E5"/>
  <c r="E4"/>
  <c r="F4" s="1"/>
  <c r="E3"/>
  <c r="F3" s="1"/>
  <c r="CJ98" i="44"/>
  <c r="CJ100"/>
  <c r="CQ98"/>
  <c r="CP98" s="1"/>
  <c r="CQ100"/>
  <c r="CP100" s="1"/>
  <c r="CW69"/>
  <c r="I77"/>
  <c r="K77" s="1"/>
  <c r="I78"/>
  <c r="CT78" s="1"/>
  <c r="CS78" s="1"/>
  <c r="CQ80"/>
  <c r="CP80" s="1"/>
  <c r="CQ84"/>
  <c r="CP84" s="1"/>
  <c r="I65"/>
  <c r="AK65" s="1"/>
  <c r="CQ69"/>
  <c r="CP69" s="1"/>
  <c r="I71"/>
  <c r="BU71" s="1"/>
  <c r="I63"/>
  <c r="CT63" s="1"/>
  <c r="CS63" s="1"/>
  <c r="CQ60"/>
  <c r="CP60" s="1"/>
  <c r="CQ62"/>
  <c r="CP62" s="1"/>
  <c r="I47"/>
  <c r="CJ26"/>
  <c r="I31"/>
  <c r="H36"/>
  <c r="J36" s="1"/>
  <c r="P36"/>
  <c r="AB36"/>
  <c r="AN36"/>
  <c r="AZ36"/>
  <c r="BL36"/>
  <c r="BX36"/>
  <c r="CJ36"/>
  <c r="CW41"/>
  <c r="CJ44"/>
  <c r="V51"/>
  <c r="AH51"/>
  <c r="AT51"/>
  <c r="BF51"/>
  <c r="BR51"/>
  <c r="CD51"/>
  <c r="V36"/>
  <c r="AH36"/>
  <c r="AT36"/>
  <c r="BF36"/>
  <c r="BR36"/>
  <c r="CD36"/>
  <c r="AN51"/>
  <c r="AZ51"/>
  <c r="BL51"/>
  <c r="BX51"/>
  <c r="CQ41"/>
  <c r="CP41" s="1"/>
  <c r="CQ42"/>
  <c r="CP42" s="1"/>
  <c r="CQ44"/>
  <c r="CP44" s="1"/>
  <c r="I53"/>
  <c r="K53" s="1"/>
  <c r="I54"/>
  <c r="K54" s="1"/>
  <c r="CQ49"/>
  <c r="CP49" s="1"/>
  <c r="CQ26"/>
  <c r="CP26" s="1"/>
  <c r="CJ34"/>
  <c r="I39"/>
  <c r="CQ33"/>
  <c r="CP33" s="1"/>
  <c r="K44"/>
  <c r="E88" i="70"/>
  <c r="E85"/>
  <c r="E84"/>
  <c r="E79"/>
  <c r="E76"/>
  <c r="E67"/>
  <c r="E64"/>
  <c r="E63"/>
  <c r="E57"/>
  <c r="E53"/>
  <c r="E46"/>
  <c r="E44"/>
  <c r="E35"/>
  <c r="E31"/>
  <c r="K27"/>
  <c r="G4" s="1"/>
  <c r="K26"/>
  <c r="G3" s="1"/>
  <c r="E22"/>
  <c r="E19"/>
  <c r="K19" s="1"/>
  <c r="C5" s="1"/>
  <c r="K18"/>
  <c r="C4" s="1"/>
  <c r="K17"/>
  <c r="C3" s="1"/>
  <c r="J11"/>
  <c r="K10"/>
  <c r="L10" s="1"/>
  <c r="K9"/>
  <c r="L9" s="1"/>
  <c r="K8"/>
  <c r="L8" s="1"/>
  <c r="K7"/>
  <c r="L7" s="1"/>
  <c r="K6"/>
  <c r="L6" s="1"/>
  <c r="K5"/>
  <c r="L5" s="1"/>
  <c r="K4"/>
  <c r="L4" s="1"/>
  <c r="K3"/>
  <c r="L3" s="1"/>
  <c r="K23" i="71"/>
  <c r="K22"/>
  <c r="K21"/>
  <c r="K20"/>
  <c r="K17"/>
  <c r="K16"/>
  <c r="K15"/>
  <c r="K14"/>
  <c r="J9"/>
  <c r="K6"/>
  <c r="L6" s="1"/>
  <c r="K5"/>
  <c r="L5" s="1"/>
  <c r="K4"/>
  <c r="L4" s="1"/>
  <c r="K3"/>
  <c r="L3" s="1"/>
  <c r="E55" i="55"/>
  <c r="F55" s="1"/>
  <c r="F54"/>
  <c r="F53"/>
  <c r="F52"/>
  <c r="E49"/>
  <c r="F49" s="1"/>
  <c r="F48"/>
  <c r="F47"/>
  <c r="E44"/>
  <c r="F44" s="1"/>
  <c r="F43"/>
  <c r="C42"/>
  <c r="F41"/>
  <c r="F40"/>
  <c r="F39"/>
  <c r="E38"/>
  <c r="F38" s="1"/>
  <c r="E37"/>
  <c r="F37" s="1"/>
  <c r="C33"/>
  <c r="E32"/>
  <c r="E33" s="1"/>
  <c r="F33" s="1"/>
  <c r="F29"/>
  <c r="F28"/>
  <c r="F27"/>
  <c r="E23"/>
  <c r="E24" s="1"/>
  <c r="E21"/>
  <c r="F21" s="1"/>
  <c r="E20"/>
  <c r="F20" s="1"/>
  <c r="E17"/>
  <c r="F17" s="1"/>
  <c r="C17"/>
  <c r="E16"/>
  <c r="F16" s="1"/>
  <c r="E15"/>
  <c r="F15" s="1"/>
  <c r="C15"/>
  <c r="C14"/>
  <c r="E13"/>
  <c r="F13" s="1"/>
  <c r="E8"/>
  <c r="F8" s="1"/>
  <c r="E7"/>
  <c r="E4"/>
  <c r="E58" s="1"/>
  <c r="F58" s="1"/>
  <c r="H138" i="19"/>
  <c r="I138" s="1"/>
  <c r="H132"/>
  <c r="I132" s="1"/>
  <c r="H131"/>
  <c r="H130"/>
  <c r="H129"/>
  <c r="I129" s="1"/>
  <c r="K129" s="1"/>
  <c r="H128"/>
  <c r="H127"/>
  <c r="H126"/>
  <c r="H125"/>
  <c r="I125" s="1"/>
  <c r="H124"/>
  <c r="I124" s="1"/>
  <c r="H123"/>
  <c r="I123" s="1"/>
  <c r="H122"/>
  <c r="H121"/>
  <c r="I121" s="1"/>
  <c r="H120"/>
  <c r="I120" s="1"/>
  <c r="H119"/>
  <c r="H118"/>
  <c r="H117"/>
  <c r="I117" s="1"/>
  <c r="H116"/>
  <c r="I116" s="1"/>
  <c r="H115"/>
  <c r="H114"/>
  <c r="I114" s="1"/>
  <c r="H111"/>
  <c r="H110"/>
  <c r="I110" s="1"/>
  <c r="H109"/>
  <c r="I109" s="1"/>
  <c r="H108"/>
  <c r="H107"/>
  <c r="I107" s="1"/>
  <c r="H106"/>
  <c r="I106" s="1"/>
  <c r="H105"/>
  <c r="H104"/>
  <c r="I104" s="1"/>
  <c r="H103"/>
  <c r="H102"/>
  <c r="I102" s="1"/>
  <c r="H101"/>
  <c r="I101" s="1"/>
  <c r="H100"/>
  <c r="H99"/>
  <c r="I99" s="1"/>
  <c r="H98"/>
  <c r="I98" s="1"/>
  <c r="H97"/>
  <c r="I97" s="1"/>
  <c r="H96"/>
  <c r="H95"/>
  <c r="H94"/>
  <c r="I94" s="1"/>
  <c r="H93"/>
  <c r="H92"/>
  <c r="H91"/>
  <c r="I91" s="1"/>
  <c r="H90"/>
  <c r="I90" s="1"/>
  <c r="H89"/>
  <c r="H88"/>
  <c r="H87"/>
  <c r="I87" s="1"/>
  <c r="H86"/>
  <c r="I86" s="1"/>
  <c r="H85"/>
  <c r="H84"/>
  <c r="H83"/>
  <c r="I83" s="1"/>
  <c r="H82"/>
  <c r="I82" s="1"/>
  <c r="H81"/>
  <c r="H80"/>
  <c r="I80" s="1"/>
  <c r="K80" s="1"/>
  <c r="CM80" s="1"/>
  <c r="H79"/>
  <c r="I79" s="1"/>
  <c r="H78"/>
  <c r="I78" s="1"/>
  <c r="H77"/>
  <c r="H76"/>
  <c r="I76" s="1"/>
  <c r="H75"/>
  <c r="H14"/>
  <c r="I14" s="1"/>
  <c r="H15"/>
  <c r="H16"/>
  <c r="I16" s="1"/>
  <c r="H17"/>
  <c r="I17" s="1"/>
  <c r="H18"/>
  <c r="H19"/>
  <c r="H20"/>
  <c r="I20" s="1"/>
  <c r="H21"/>
  <c r="I21" s="1"/>
  <c r="H22"/>
  <c r="I22" s="1"/>
  <c r="H23"/>
  <c r="H24"/>
  <c r="I24" s="1"/>
  <c r="H25"/>
  <c r="I25" s="1"/>
  <c r="H26"/>
  <c r="H27"/>
  <c r="H28"/>
  <c r="I28" s="1"/>
  <c r="H29"/>
  <c r="I29" s="1"/>
  <c r="H30"/>
  <c r="I30" s="1"/>
  <c r="H31"/>
  <c r="H32"/>
  <c r="I32" s="1"/>
  <c r="Y32" s="1"/>
  <c r="H33"/>
  <c r="H34"/>
  <c r="H35"/>
  <c r="I35" s="1"/>
  <c r="H36"/>
  <c r="I36" s="1"/>
  <c r="H37"/>
  <c r="I37" s="1"/>
  <c r="H38"/>
  <c r="I38" s="1"/>
  <c r="H39"/>
  <c r="H40"/>
  <c r="I40" s="1"/>
  <c r="H41"/>
  <c r="H42"/>
  <c r="H43"/>
  <c r="H44"/>
  <c r="I44" s="1"/>
  <c r="H45"/>
  <c r="I45" s="1"/>
  <c r="H46"/>
  <c r="I46" s="1"/>
  <c r="H47"/>
  <c r="I47" s="1"/>
  <c r="H48"/>
  <c r="I48" s="1"/>
  <c r="H49"/>
  <c r="H50"/>
  <c r="H51"/>
  <c r="H52"/>
  <c r="I52" s="1"/>
  <c r="H53"/>
  <c r="I53" s="1"/>
  <c r="H54"/>
  <c r="I54" s="1"/>
  <c r="H55"/>
  <c r="J55" s="1"/>
  <c r="H56"/>
  <c r="I56" s="1"/>
  <c r="K56" s="1"/>
  <c r="H57"/>
  <c r="I57" s="1"/>
  <c r="H58"/>
  <c r="I58" s="1"/>
  <c r="H59"/>
  <c r="H60"/>
  <c r="I60" s="1"/>
  <c r="H61"/>
  <c r="I61" s="1"/>
  <c r="H62"/>
  <c r="H63"/>
  <c r="I63" s="1"/>
  <c r="H64"/>
  <c r="I64" s="1"/>
  <c r="H65"/>
  <c r="I65" s="1"/>
  <c r="H66"/>
  <c r="I66" s="1"/>
  <c r="H67"/>
  <c r="H68"/>
  <c r="H69"/>
  <c r="I69" s="1"/>
  <c r="H70"/>
  <c r="I70" s="1"/>
  <c r="H71"/>
  <c r="H72"/>
  <c r="I72" s="1"/>
  <c r="BI72" s="1"/>
  <c r="H13"/>
  <c r="I13" s="1"/>
  <c r="H104" i="44"/>
  <c r="I104" s="1"/>
  <c r="H103"/>
  <c r="H102"/>
  <c r="H93"/>
  <c r="H14"/>
  <c r="I14" s="1"/>
  <c r="H15"/>
  <c r="I15" s="1"/>
  <c r="H16"/>
  <c r="H17"/>
  <c r="I17" s="1"/>
  <c r="H19"/>
  <c r="H20"/>
  <c r="I20" s="1"/>
  <c r="H21"/>
  <c r="I21" s="1"/>
  <c r="H22"/>
  <c r="I22" s="1"/>
  <c r="H23"/>
  <c r="H24"/>
  <c r="I24" s="1"/>
  <c r="H55"/>
  <c r="I55" s="1"/>
  <c r="H13"/>
  <c r="I13" s="1"/>
  <c r="CD104"/>
  <c r="CD103"/>
  <c r="CD102"/>
  <c r="CD93"/>
  <c r="CD55"/>
  <c r="CD24"/>
  <c r="CD23"/>
  <c r="CD22"/>
  <c r="CD21"/>
  <c r="CD20"/>
  <c r="CD19"/>
  <c r="CD16"/>
  <c r="CD15"/>
  <c r="CD14"/>
  <c r="CD13"/>
  <c r="BX104"/>
  <c r="BX103"/>
  <c r="BX102"/>
  <c r="BX93"/>
  <c r="BX55"/>
  <c r="BX24"/>
  <c r="BX23"/>
  <c r="BX22"/>
  <c r="BX21"/>
  <c r="BX20"/>
  <c r="BX19"/>
  <c r="BX16"/>
  <c r="BX15"/>
  <c r="BX14"/>
  <c r="BX13"/>
  <c r="BR104"/>
  <c r="BR103"/>
  <c r="BR102"/>
  <c r="BR93"/>
  <c r="BR55"/>
  <c r="BR24"/>
  <c r="BR23"/>
  <c r="BR22"/>
  <c r="BR21"/>
  <c r="BR20"/>
  <c r="BR19"/>
  <c r="BR16"/>
  <c r="BR15"/>
  <c r="BR14"/>
  <c r="BR13"/>
  <c r="BL104"/>
  <c r="BL103"/>
  <c r="BL102"/>
  <c r="BL93"/>
  <c r="BL55"/>
  <c r="BL24"/>
  <c r="BL23"/>
  <c r="BL22"/>
  <c r="BL21"/>
  <c r="BL20"/>
  <c r="BL19"/>
  <c r="BL17"/>
  <c r="BL16"/>
  <c r="BL15"/>
  <c r="BL14"/>
  <c r="BL13"/>
  <c r="BF104"/>
  <c r="BF103"/>
  <c r="BF102"/>
  <c r="BF93"/>
  <c r="BF55"/>
  <c r="BF24"/>
  <c r="BF23"/>
  <c r="BF22"/>
  <c r="BF21"/>
  <c r="BF20"/>
  <c r="BF19"/>
  <c r="BF18"/>
  <c r="BF17"/>
  <c r="BF16"/>
  <c r="BF15"/>
  <c r="BF14"/>
  <c r="BF13"/>
  <c r="AZ104"/>
  <c r="AZ103"/>
  <c r="AZ102"/>
  <c r="AZ93"/>
  <c r="AZ55"/>
  <c r="AZ24"/>
  <c r="AZ23"/>
  <c r="AZ22"/>
  <c r="AZ21"/>
  <c r="AZ20"/>
  <c r="AZ19"/>
  <c r="AZ18"/>
  <c r="AZ17"/>
  <c r="AZ16"/>
  <c r="AZ15"/>
  <c r="AZ14"/>
  <c r="AZ13"/>
  <c r="AT104"/>
  <c r="AT103"/>
  <c r="AT102"/>
  <c r="AT93"/>
  <c r="AT55"/>
  <c r="AT24"/>
  <c r="AT23"/>
  <c r="AT22"/>
  <c r="AT21"/>
  <c r="AT20"/>
  <c r="AT19"/>
  <c r="AT16"/>
  <c r="AT15"/>
  <c r="AT14"/>
  <c r="AT13"/>
  <c r="AN104"/>
  <c r="AN103"/>
  <c r="AN102"/>
  <c r="AN93"/>
  <c r="AN55"/>
  <c r="AN24"/>
  <c r="AN23"/>
  <c r="AN22"/>
  <c r="AN21"/>
  <c r="AN20"/>
  <c r="AN19"/>
  <c r="AN17"/>
  <c r="AN16"/>
  <c r="AN15"/>
  <c r="AN14"/>
  <c r="AN13"/>
  <c r="AH104"/>
  <c r="AH103"/>
  <c r="AH102"/>
  <c r="AH93"/>
  <c r="AH55"/>
  <c r="AH24"/>
  <c r="AH23"/>
  <c r="AH22"/>
  <c r="AH21"/>
  <c r="AH20"/>
  <c r="AH19"/>
  <c r="AH16"/>
  <c r="AH15"/>
  <c r="AH14"/>
  <c r="AH13"/>
  <c r="AB104"/>
  <c r="AB103"/>
  <c r="AB102"/>
  <c r="AB93"/>
  <c r="AB55"/>
  <c r="AB24"/>
  <c r="AB23"/>
  <c r="AB22"/>
  <c r="AB21"/>
  <c r="AB20"/>
  <c r="AB19"/>
  <c r="AB16"/>
  <c r="AB15"/>
  <c r="AB14"/>
  <c r="AB13"/>
  <c r="V104"/>
  <c r="V103"/>
  <c r="V102"/>
  <c r="V93"/>
  <c r="V55"/>
  <c r="V24"/>
  <c r="V23"/>
  <c r="V22"/>
  <c r="V21"/>
  <c r="V20"/>
  <c r="V19"/>
  <c r="V16"/>
  <c r="V15"/>
  <c r="V14"/>
  <c r="V13"/>
  <c r="CD138" i="19"/>
  <c r="CD132"/>
  <c r="CD131"/>
  <c r="CD130"/>
  <c r="CD129"/>
  <c r="CD128"/>
  <c r="CD127"/>
  <c r="CD126"/>
  <c r="CD125"/>
  <c r="CD124"/>
  <c r="CD123"/>
  <c r="CD122"/>
  <c r="CD121"/>
  <c r="CD120"/>
  <c r="CD119"/>
  <c r="CD118"/>
  <c r="CD117"/>
  <c r="CD116"/>
  <c r="CD115"/>
  <c r="CD114"/>
  <c r="CD111"/>
  <c r="CD110"/>
  <c r="CD109"/>
  <c r="CD108"/>
  <c r="CD107"/>
  <c r="CD106"/>
  <c r="CD105"/>
  <c r="CD104"/>
  <c r="CD103"/>
  <c r="CD102"/>
  <c r="CD101"/>
  <c r="CD100"/>
  <c r="CD99"/>
  <c r="CD98"/>
  <c r="CD97"/>
  <c r="CD96"/>
  <c r="CD95"/>
  <c r="CD94"/>
  <c r="CD93"/>
  <c r="CD92"/>
  <c r="CD91"/>
  <c r="CD90"/>
  <c r="CD89"/>
  <c r="CD88"/>
  <c r="CD87"/>
  <c r="CD86"/>
  <c r="CD85"/>
  <c r="CD84"/>
  <c r="CD83"/>
  <c r="CD82"/>
  <c r="CD81"/>
  <c r="CD80"/>
  <c r="CD79"/>
  <c r="CD78"/>
  <c r="CD77"/>
  <c r="CD76"/>
  <c r="CD75"/>
  <c r="CD72"/>
  <c r="CD71"/>
  <c r="CD70"/>
  <c r="CD69"/>
  <c r="CD68"/>
  <c r="CD67"/>
  <c r="CD66"/>
  <c r="CD65"/>
  <c r="CD64"/>
  <c r="CD63"/>
  <c r="CD62"/>
  <c r="CD61"/>
  <c r="CD60"/>
  <c r="CD59"/>
  <c r="CD58"/>
  <c r="CD57"/>
  <c r="CD56"/>
  <c r="CD55"/>
  <c r="CD54"/>
  <c r="CD53"/>
  <c r="CD52"/>
  <c r="CD51"/>
  <c r="CD50"/>
  <c r="CD49"/>
  <c r="CD48"/>
  <c r="CD47"/>
  <c r="CD46"/>
  <c r="CD45"/>
  <c r="CD44"/>
  <c r="CD43"/>
  <c r="CD42"/>
  <c r="CD41"/>
  <c r="CD40"/>
  <c r="CD39"/>
  <c r="CD38"/>
  <c r="CD37"/>
  <c r="CD36"/>
  <c r="CD35"/>
  <c r="CD34"/>
  <c r="CD33"/>
  <c r="CD32"/>
  <c r="CD31"/>
  <c r="CD30"/>
  <c r="CD29"/>
  <c r="CD28"/>
  <c r="CD27"/>
  <c r="CD26"/>
  <c r="CD25"/>
  <c r="CD24"/>
  <c r="CD23"/>
  <c r="CD22"/>
  <c r="CD21"/>
  <c r="CD20"/>
  <c r="CD19"/>
  <c r="CD18"/>
  <c r="CD17"/>
  <c r="CD16"/>
  <c r="CD15"/>
  <c r="CD14"/>
  <c r="CD13"/>
  <c r="BX138"/>
  <c r="BX132"/>
  <c r="BX131"/>
  <c r="BX130"/>
  <c r="BX129"/>
  <c r="BX128"/>
  <c r="BX127"/>
  <c r="BX126"/>
  <c r="BX125"/>
  <c r="BX124"/>
  <c r="BX123"/>
  <c r="BX122"/>
  <c r="BX121"/>
  <c r="BX120"/>
  <c r="BX119"/>
  <c r="BX118"/>
  <c r="BX117"/>
  <c r="BX116"/>
  <c r="BX115"/>
  <c r="BX114"/>
  <c r="BX111"/>
  <c r="BX110"/>
  <c r="BX109"/>
  <c r="BX108"/>
  <c r="BX107"/>
  <c r="BX106"/>
  <c r="BX105"/>
  <c r="BX104"/>
  <c r="BX103"/>
  <c r="BX102"/>
  <c r="BX101"/>
  <c r="BX100"/>
  <c r="BX99"/>
  <c r="BX98"/>
  <c r="BX97"/>
  <c r="BX96"/>
  <c r="BX95"/>
  <c r="BX94"/>
  <c r="BX93"/>
  <c r="BX92"/>
  <c r="BX91"/>
  <c r="BX90"/>
  <c r="BX89"/>
  <c r="BX88"/>
  <c r="BX87"/>
  <c r="BX86"/>
  <c r="BX85"/>
  <c r="BX84"/>
  <c r="BX83"/>
  <c r="BX82"/>
  <c r="BX81"/>
  <c r="BX80"/>
  <c r="BX79"/>
  <c r="BX78"/>
  <c r="BX77"/>
  <c r="BX76"/>
  <c r="BX75"/>
  <c r="BX72"/>
  <c r="BX71"/>
  <c r="BX70"/>
  <c r="BX69"/>
  <c r="BX68"/>
  <c r="BX67"/>
  <c r="BX66"/>
  <c r="BX65"/>
  <c r="BX64"/>
  <c r="BX63"/>
  <c r="BX62"/>
  <c r="BX61"/>
  <c r="BX60"/>
  <c r="BX59"/>
  <c r="BX58"/>
  <c r="BX57"/>
  <c r="BX56"/>
  <c r="BX55"/>
  <c r="BX54"/>
  <c r="BX53"/>
  <c r="BX52"/>
  <c r="BX51"/>
  <c r="BX50"/>
  <c r="BX49"/>
  <c r="BX48"/>
  <c r="BX47"/>
  <c r="BX46"/>
  <c r="BX45"/>
  <c r="BX44"/>
  <c r="BX43"/>
  <c r="BX42"/>
  <c r="BX41"/>
  <c r="BX40"/>
  <c r="BX39"/>
  <c r="BX38"/>
  <c r="BX37"/>
  <c r="BX36"/>
  <c r="BX35"/>
  <c r="BX34"/>
  <c r="BX33"/>
  <c r="BX32"/>
  <c r="BX31"/>
  <c r="BX30"/>
  <c r="BX29"/>
  <c r="BX28"/>
  <c r="BX27"/>
  <c r="BX26"/>
  <c r="BX25"/>
  <c r="BX24"/>
  <c r="BX23"/>
  <c r="BX22"/>
  <c r="BX21"/>
  <c r="BX20"/>
  <c r="BX19"/>
  <c r="BX18"/>
  <c r="BX17"/>
  <c r="BX16"/>
  <c r="BX15"/>
  <c r="BX14"/>
  <c r="BX13"/>
  <c r="BR138"/>
  <c r="BR132"/>
  <c r="BR131"/>
  <c r="BR130"/>
  <c r="BR129"/>
  <c r="BR128"/>
  <c r="BR127"/>
  <c r="BR126"/>
  <c r="BR125"/>
  <c r="BR124"/>
  <c r="BR123"/>
  <c r="BR122"/>
  <c r="BR121"/>
  <c r="BR120"/>
  <c r="BR119"/>
  <c r="BR118"/>
  <c r="BR117"/>
  <c r="BR116"/>
  <c r="BR115"/>
  <c r="BR114"/>
  <c r="BR111"/>
  <c r="BR110"/>
  <c r="BR109"/>
  <c r="BR108"/>
  <c r="BR107"/>
  <c r="BR106"/>
  <c r="BR105"/>
  <c r="BR104"/>
  <c r="BR103"/>
  <c r="BR102"/>
  <c r="BR101"/>
  <c r="BR100"/>
  <c r="BR99"/>
  <c r="BR98"/>
  <c r="BR97"/>
  <c r="BR96"/>
  <c r="BR95"/>
  <c r="BR94"/>
  <c r="BR93"/>
  <c r="BR92"/>
  <c r="BR91"/>
  <c r="BR90"/>
  <c r="BR89"/>
  <c r="BR88"/>
  <c r="BR87"/>
  <c r="BR86"/>
  <c r="BR85"/>
  <c r="BR84"/>
  <c r="BR83"/>
  <c r="BR82"/>
  <c r="BR81"/>
  <c r="BR80"/>
  <c r="BR79"/>
  <c r="BR78"/>
  <c r="BR77"/>
  <c r="BR76"/>
  <c r="BR75"/>
  <c r="BR72"/>
  <c r="BR71"/>
  <c r="BR70"/>
  <c r="BR69"/>
  <c r="BR68"/>
  <c r="BR67"/>
  <c r="BR66"/>
  <c r="BR65"/>
  <c r="BR64"/>
  <c r="BR63"/>
  <c r="BR62"/>
  <c r="BR61"/>
  <c r="BR60"/>
  <c r="BR59"/>
  <c r="BR58"/>
  <c r="BR57"/>
  <c r="BR56"/>
  <c r="BR55"/>
  <c r="BR54"/>
  <c r="BR53"/>
  <c r="BR52"/>
  <c r="BR51"/>
  <c r="BR50"/>
  <c r="BR49"/>
  <c r="BR48"/>
  <c r="BR47"/>
  <c r="BR46"/>
  <c r="BR45"/>
  <c r="BR44"/>
  <c r="BR43"/>
  <c r="BR42"/>
  <c r="BR41"/>
  <c r="BR40"/>
  <c r="BR39"/>
  <c r="BR38"/>
  <c r="BR37"/>
  <c r="BR36"/>
  <c r="BR35"/>
  <c r="BR34"/>
  <c r="BR33"/>
  <c r="BR32"/>
  <c r="BR31"/>
  <c r="BR30"/>
  <c r="BR29"/>
  <c r="BR28"/>
  <c r="BR27"/>
  <c r="BR26"/>
  <c r="BR25"/>
  <c r="BR24"/>
  <c r="BR23"/>
  <c r="BR22"/>
  <c r="BR21"/>
  <c r="BR20"/>
  <c r="BR19"/>
  <c r="BR18"/>
  <c r="BR17"/>
  <c r="BR16"/>
  <c r="BR15"/>
  <c r="BR14"/>
  <c r="BR13"/>
  <c r="BL138"/>
  <c r="BL132"/>
  <c r="BL131"/>
  <c r="BL130"/>
  <c r="BL129"/>
  <c r="BL128"/>
  <c r="BL127"/>
  <c r="BL126"/>
  <c r="BL125"/>
  <c r="BL124"/>
  <c r="BL123"/>
  <c r="BL122"/>
  <c r="BL121"/>
  <c r="BL120"/>
  <c r="BL119"/>
  <c r="BL118"/>
  <c r="BL117"/>
  <c r="BL116"/>
  <c r="BL115"/>
  <c r="BL114"/>
  <c r="BL111"/>
  <c r="BL110"/>
  <c r="BL109"/>
  <c r="BL108"/>
  <c r="BL107"/>
  <c r="BL106"/>
  <c r="BL105"/>
  <c r="BL104"/>
  <c r="BL103"/>
  <c r="BL102"/>
  <c r="BL101"/>
  <c r="BL100"/>
  <c r="BL99"/>
  <c r="BL98"/>
  <c r="BL97"/>
  <c r="BL96"/>
  <c r="BL95"/>
  <c r="BL94"/>
  <c r="BL93"/>
  <c r="BL92"/>
  <c r="BL91"/>
  <c r="BL90"/>
  <c r="BL89"/>
  <c r="BL88"/>
  <c r="BL87"/>
  <c r="BL86"/>
  <c r="BL85"/>
  <c r="BL84"/>
  <c r="BL83"/>
  <c r="BL82"/>
  <c r="BL81"/>
  <c r="BL80"/>
  <c r="BL79"/>
  <c r="BL78"/>
  <c r="BL77"/>
  <c r="BL76"/>
  <c r="BL75"/>
  <c r="BL72"/>
  <c r="BL71"/>
  <c r="BL70"/>
  <c r="BL69"/>
  <c r="BL68"/>
  <c r="BL67"/>
  <c r="BL66"/>
  <c r="BL65"/>
  <c r="BL64"/>
  <c r="BL63"/>
  <c r="BL62"/>
  <c r="BL61"/>
  <c r="BL60"/>
  <c r="BL59"/>
  <c r="BL58"/>
  <c r="BL57"/>
  <c r="BL56"/>
  <c r="BL55"/>
  <c r="BL54"/>
  <c r="BL53"/>
  <c r="BL52"/>
  <c r="BL51"/>
  <c r="BL50"/>
  <c r="BL49"/>
  <c r="BL48"/>
  <c r="BL47"/>
  <c r="BL46"/>
  <c r="BL45"/>
  <c r="BL44"/>
  <c r="BL43"/>
  <c r="BL42"/>
  <c r="BL41"/>
  <c r="BL40"/>
  <c r="BL39"/>
  <c r="BL38"/>
  <c r="BL37"/>
  <c r="BL36"/>
  <c r="BL35"/>
  <c r="BL34"/>
  <c r="BL33"/>
  <c r="BL32"/>
  <c r="BL31"/>
  <c r="BL30"/>
  <c r="BL29"/>
  <c r="BL28"/>
  <c r="BL27"/>
  <c r="BL26"/>
  <c r="BL25"/>
  <c r="BL24"/>
  <c r="BL23"/>
  <c r="BL22"/>
  <c r="BL21"/>
  <c r="BL20"/>
  <c r="BL19"/>
  <c r="BL18"/>
  <c r="BL17"/>
  <c r="BL16"/>
  <c r="BL15"/>
  <c r="BL14"/>
  <c r="BL13"/>
  <c r="BF138"/>
  <c r="BF132"/>
  <c r="BF131"/>
  <c r="BF130"/>
  <c r="BF129"/>
  <c r="BF128"/>
  <c r="BF127"/>
  <c r="BF126"/>
  <c r="BF125"/>
  <c r="BF124"/>
  <c r="BF123"/>
  <c r="BF122"/>
  <c r="BF121"/>
  <c r="BF120"/>
  <c r="BF119"/>
  <c r="BF118"/>
  <c r="BF117"/>
  <c r="BF116"/>
  <c r="BF115"/>
  <c r="BF114"/>
  <c r="BF111"/>
  <c r="BF110"/>
  <c r="BF109"/>
  <c r="BF108"/>
  <c r="BF107"/>
  <c r="BF106"/>
  <c r="BF105"/>
  <c r="BF104"/>
  <c r="BF103"/>
  <c r="BF102"/>
  <c r="BF101"/>
  <c r="BF100"/>
  <c r="BF99"/>
  <c r="BF98"/>
  <c r="BF97"/>
  <c r="BF96"/>
  <c r="BF95"/>
  <c r="BF94"/>
  <c r="BF93"/>
  <c r="BF92"/>
  <c r="BF91"/>
  <c r="BF90"/>
  <c r="BF89"/>
  <c r="BF88"/>
  <c r="BF87"/>
  <c r="BF86"/>
  <c r="BF85"/>
  <c r="BF84"/>
  <c r="BF83"/>
  <c r="BF82"/>
  <c r="BF81"/>
  <c r="BF80"/>
  <c r="BF79"/>
  <c r="BF78"/>
  <c r="BF77"/>
  <c r="BF76"/>
  <c r="BF75"/>
  <c r="BF72"/>
  <c r="BF71"/>
  <c r="BF70"/>
  <c r="BF69"/>
  <c r="BF68"/>
  <c r="BF67"/>
  <c r="BF66"/>
  <c r="BF65"/>
  <c r="BF64"/>
  <c r="BF63"/>
  <c r="BF62"/>
  <c r="BF61"/>
  <c r="BF60"/>
  <c r="BF59"/>
  <c r="BF58"/>
  <c r="BF57"/>
  <c r="BF56"/>
  <c r="BF55"/>
  <c r="BF54"/>
  <c r="BF53"/>
  <c r="BF52"/>
  <c r="BF51"/>
  <c r="BF50"/>
  <c r="BF49"/>
  <c r="BF48"/>
  <c r="BF47"/>
  <c r="BF46"/>
  <c r="BF45"/>
  <c r="BF44"/>
  <c r="BF43"/>
  <c r="BF42"/>
  <c r="BF41"/>
  <c r="BF40"/>
  <c r="BF39"/>
  <c r="BF38"/>
  <c r="BF37"/>
  <c r="BF36"/>
  <c r="BF35"/>
  <c r="BF34"/>
  <c r="BF33"/>
  <c r="BF32"/>
  <c r="BF31"/>
  <c r="BF30"/>
  <c r="BF29"/>
  <c r="BF28"/>
  <c r="BF27"/>
  <c r="BF26"/>
  <c r="BF25"/>
  <c r="BF24"/>
  <c r="BF23"/>
  <c r="BF22"/>
  <c r="BF21"/>
  <c r="BF20"/>
  <c r="BF19"/>
  <c r="BF18"/>
  <c r="BF17"/>
  <c r="BF16"/>
  <c r="BF15"/>
  <c r="BF14"/>
  <c r="BF13"/>
  <c r="AZ138"/>
  <c r="AZ132"/>
  <c r="AZ131"/>
  <c r="AZ130"/>
  <c r="AZ129"/>
  <c r="AZ128"/>
  <c r="AZ127"/>
  <c r="AZ126"/>
  <c r="AZ125"/>
  <c r="AZ124"/>
  <c r="AZ123"/>
  <c r="AZ122"/>
  <c r="AZ121"/>
  <c r="AZ120"/>
  <c r="AZ119"/>
  <c r="AZ118"/>
  <c r="AZ117"/>
  <c r="AZ116"/>
  <c r="AZ115"/>
  <c r="AZ114"/>
  <c r="AZ111"/>
  <c r="AZ110"/>
  <c r="AZ109"/>
  <c r="AZ108"/>
  <c r="AZ107"/>
  <c r="AZ106"/>
  <c r="AZ105"/>
  <c r="AZ104"/>
  <c r="AZ103"/>
  <c r="AZ102"/>
  <c r="AZ101"/>
  <c r="AZ100"/>
  <c r="AZ99"/>
  <c r="AZ98"/>
  <c r="AZ97"/>
  <c r="AZ96"/>
  <c r="AZ95"/>
  <c r="AZ94"/>
  <c r="AZ93"/>
  <c r="AZ92"/>
  <c r="AZ91"/>
  <c r="AZ90"/>
  <c r="AZ89"/>
  <c r="AZ88"/>
  <c r="AZ87"/>
  <c r="AZ86"/>
  <c r="AZ85"/>
  <c r="AZ84"/>
  <c r="AZ83"/>
  <c r="AZ82"/>
  <c r="AZ81"/>
  <c r="AZ80"/>
  <c r="AZ79"/>
  <c r="AZ78"/>
  <c r="AZ77"/>
  <c r="AZ76"/>
  <c r="AZ75"/>
  <c r="AZ72"/>
  <c r="AZ71"/>
  <c r="AZ70"/>
  <c r="AZ69"/>
  <c r="AZ68"/>
  <c r="AZ67"/>
  <c r="AZ66"/>
  <c r="AZ65"/>
  <c r="AZ64"/>
  <c r="AZ63"/>
  <c r="AZ62"/>
  <c r="AZ61"/>
  <c r="AZ60"/>
  <c r="AZ59"/>
  <c r="AZ58"/>
  <c r="AZ57"/>
  <c r="AZ56"/>
  <c r="AZ55"/>
  <c r="AZ54"/>
  <c r="AZ53"/>
  <c r="AZ52"/>
  <c r="AZ51"/>
  <c r="AZ50"/>
  <c r="AZ49"/>
  <c r="AZ48"/>
  <c r="AZ47"/>
  <c r="AZ46"/>
  <c r="AZ45"/>
  <c r="AZ44"/>
  <c r="AZ43"/>
  <c r="AZ42"/>
  <c r="AZ41"/>
  <c r="AZ40"/>
  <c r="AZ39"/>
  <c r="AZ38"/>
  <c r="AZ37"/>
  <c r="AZ36"/>
  <c r="AZ35"/>
  <c r="AZ34"/>
  <c r="AZ33"/>
  <c r="AZ32"/>
  <c r="AZ31"/>
  <c r="AZ30"/>
  <c r="AZ29"/>
  <c r="AZ28"/>
  <c r="AZ27"/>
  <c r="AZ26"/>
  <c r="AZ25"/>
  <c r="AZ24"/>
  <c r="AZ23"/>
  <c r="AZ22"/>
  <c r="AZ21"/>
  <c r="AZ20"/>
  <c r="AZ19"/>
  <c r="AZ18"/>
  <c r="AZ17"/>
  <c r="AZ16"/>
  <c r="AZ15"/>
  <c r="AZ14"/>
  <c r="AZ13"/>
  <c r="AT138"/>
  <c r="AT132"/>
  <c r="AT131"/>
  <c r="AT130"/>
  <c r="AT129"/>
  <c r="AT128"/>
  <c r="AT127"/>
  <c r="AT126"/>
  <c r="AT125"/>
  <c r="AT124"/>
  <c r="AT123"/>
  <c r="AT122"/>
  <c r="AT121"/>
  <c r="AT120"/>
  <c r="AT119"/>
  <c r="AT118"/>
  <c r="AT117"/>
  <c r="AT116"/>
  <c r="AT115"/>
  <c r="AT114"/>
  <c r="AT111"/>
  <c r="AT110"/>
  <c r="AT109"/>
  <c r="AT108"/>
  <c r="AT107"/>
  <c r="AT106"/>
  <c r="AT105"/>
  <c r="AT104"/>
  <c r="AT103"/>
  <c r="AT102"/>
  <c r="AT101"/>
  <c r="AT100"/>
  <c r="AT99"/>
  <c r="AT98"/>
  <c r="AT97"/>
  <c r="AT96"/>
  <c r="AT95"/>
  <c r="AT94"/>
  <c r="AT93"/>
  <c r="AT92"/>
  <c r="AT91"/>
  <c r="AT90"/>
  <c r="AT89"/>
  <c r="AT88"/>
  <c r="AT87"/>
  <c r="AT86"/>
  <c r="AT85"/>
  <c r="AT84"/>
  <c r="AT83"/>
  <c r="AT82"/>
  <c r="AT81"/>
  <c r="AT80"/>
  <c r="AT79"/>
  <c r="AT78"/>
  <c r="AT77"/>
  <c r="AT76"/>
  <c r="AT75"/>
  <c r="AT72"/>
  <c r="AT71"/>
  <c r="AT70"/>
  <c r="AT69"/>
  <c r="AT68"/>
  <c r="AT67"/>
  <c r="AT66"/>
  <c r="AT65"/>
  <c r="AT64"/>
  <c r="AT63"/>
  <c r="AT62"/>
  <c r="AT61"/>
  <c r="AT60"/>
  <c r="AT59"/>
  <c r="AT58"/>
  <c r="AT57"/>
  <c r="AT56"/>
  <c r="AT55"/>
  <c r="AT54"/>
  <c r="AT53"/>
  <c r="AT52"/>
  <c r="AT51"/>
  <c r="AT50"/>
  <c r="AT49"/>
  <c r="AT48"/>
  <c r="AT47"/>
  <c r="AT46"/>
  <c r="AT45"/>
  <c r="AT44"/>
  <c r="AT43"/>
  <c r="AT42"/>
  <c r="AT41"/>
  <c r="AT40"/>
  <c r="AT39"/>
  <c r="AT38"/>
  <c r="AT37"/>
  <c r="AT36"/>
  <c r="AT35"/>
  <c r="AT34"/>
  <c r="AT33"/>
  <c r="AT32"/>
  <c r="AT31"/>
  <c r="AT30"/>
  <c r="AT29"/>
  <c r="AT28"/>
  <c r="AT27"/>
  <c r="AT26"/>
  <c r="AT25"/>
  <c r="AT24"/>
  <c r="AT23"/>
  <c r="AT22"/>
  <c r="AT21"/>
  <c r="AT20"/>
  <c r="AT19"/>
  <c r="AT18"/>
  <c r="AT17"/>
  <c r="AT16"/>
  <c r="AT15"/>
  <c r="AT14"/>
  <c r="AT13"/>
  <c r="AN138"/>
  <c r="AN132"/>
  <c r="AN131"/>
  <c r="AN130"/>
  <c r="AN129"/>
  <c r="AN128"/>
  <c r="AN127"/>
  <c r="AN126"/>
  <c r="AN125"/>
  <c r="AN124"/>
  <c r="AN123"/>
  <c r="AN122"/>
  <c r="AN121"/>
  <c r="AN120"/>
  <c r="AN119"/>
  <c r="AN118"/>
  <c r="AN117"/>
  <c r="AN116"/>
  <c r="AN115"/>
  <c r="AN114"/>
  <c r="AN111"/>
  <c r="AN110"/>
  <c r="AN109"/>
  <c r="AN108"/>
  <c r="AN107"/>
  <c r="AN106"/>
  <c r="AN105"/>
  <c r="AN104"/>
  <c r="AN103"/>
  <c r="AN102"/>
  <c r="AN101"/>
  <c r="AN100"/>
  <c r="AN99"/>
  <c r="AN98"/>
  <c r="AN97"/>
  <c r="AN96"/>
  <c r="AN95"/>
  <c r="AN94"/>
  <c r="AN93"/>
  <c r="AN92"/>
  <c r="AN91"/>
  <c r="AN90"/>
  <c r="AN89"/>
  <c r="AN88"/>
  <c r="AN87"/>
  <c r="AN86"/>
  <c r="AN85"/>
  <c r="AN84"/>
  <c r="AN83"/>
  <c r="AN82"/>
  <c r="AN81"/>
  <c r="AN80"/>
  <c r="AN79"/>
  <c r="AN78"/>
  <c r="AN77"/>
  <c r="AN76"/>
  <c r="AN75"/>
  <c r="AN72"/>
  <c r="AN71"/>
  <c r="AN70"/>
  <c r="AN69"/>
  <c r="AN68"/>
  <c r="AN67"/>
  <c r="AN66"/>
  <c r="AN65"/>
  <c r="AN64"/>
  <c r="AN63"/>
  <c r="AN62"/>
  <c r="AN61"/>
  <c r="AN60"/>
  <c r="AN59"/>
  <c r="AN58"/>
  <c r="AN57"/>
  <c r="AN56"/>
  <c r="AN55"/>
  <c r="AN54"/>
  <c r="AN53"/>
  <c r="AN52"/>
  <c r="AN51"/>
  <c r="AN50"/>
  <c r="AN49"/>
  <c r="AN48"/>
  <c r="AN47"/>
  <c r="AN46"/>
  <c r="AN45"/>
  <c r="AN44"/>
  <c r="AN43"/>
  <c r="AN42"/>
  <c r="AN41"/>
  <c r="AN40"/>
  <c r="AN39"/>
  <c r="AN38"/>
  <c r="AN37"/>
  <c r="AN36"/>
  <c r="AN35"/>
  <c r="AN34"/>
  <c r="AN33"/>
  <c r="AN32"/>
  <c r="AN31"/>
  <c r="AN30"/>
  <c r="AN29"/>
  <c r="AN28"/>
  <c r="AN27"/>
  <c r="AN26"/>
  <c r="AN25"/>
  <c r="AN24"/>
  <c r="AN23"/>
  <c r="AN22"/>
  <c r="AN21"/>
  <c r="AN20"/>
  <c r="AN19"/>
  <c r="AN18"/>
  <c r="AN17"/>
  <c r="AN16"/>
  <c r="AN15"/>
  <c r="AN14"/>
  <c r="AN13"/>
  <c r="AH138"/>
  <c r="AH132"/>
  <c r="AH131"/>
  <c r="AH130"/>
  <c r="AH129"/>
  <c r="AH128"/>
  <c r="AH127"/>
  <c r="AH126"/>
  <c r="AH125"/>
  <c r="AH124"/>
  <c r="AH123"/>
  <c r="AH122"/>
  <c r="AH121"/>
  <c r="AH120"/>
  <c r="AH119"/>
  <c r="AH118"/>
  <c r="AH117"/>
  <c r="AH116"/>
  <c r="AH115"/>
  <c r="AH114"/>
  <c r="AH111"/>
  <c r="AH110"/>
  <c r="AH109"/>
  <c r="AH108"/>
  <c r="AH107"/>
  <c r="AH106"/>
  <c r="AH105"/>
  <c r="AH104"/>
  <c r="AH103"/>
  <c r="AH102"/>
  <c r="AH101"/>
  <c r="AH100"/>
  <c r="AH99"/>
  <c r="AH98"/>
  <c r="AH97"/>
  <c r="AH96"/>
  <c r="AH95"/>
  <c r="AH94"/>
  <c r="AH93"/>
  <c r="AH92"/>
  <c r="AH91"/>
  <c r="AH90"/>
  <c r="AH89"/>
  <c r="AH88"/>
  <c r="AH87"/>
  <c r="AH86"/>
  <c r="AH85"/>
  <c r="AH84"/>
  <c r="AH83"/>
  <c r="AH82"/>
  <c r="AH81"/>
  <c r="AH80"/>
  <c r="AH79"/>
  <c r="AH78"/>
  <c r="AH77"/>
  <c r="AH76"/>
  <c r="AH75"/>
  <c r="AH72"/>
  <c r="AH71"/>
  <c r="AH70"/>
  <c r="AH69"/>
  <c r="AH68"/>
  <c r="AH67"/>
  <c r="AH66"/>
  <c r="AH65"/>
  <c r="AH64"/>
  <c r="AH63"/>
  <c r="AH62"/>
  <c r="AH61"/>
  <c r="AH60"/>
  <c r="AH59"/>
  <c r="AH58"/>
  <c r="AH57"/>
  <c r="AH56"/>
  <c r="AH55"/>
  <c r="AH54"/>
  <c r="AH53"/>
  <c r="AH52"/>
  <c r="AH51"/>
  <c r="AH50"/>
  <c r="AH49"/>
  <c r="AH48"/>
  <c r="AH47"/>
  <c r="AH46"/>
  <c r="AH45"/>
  <c r="AH44"/>
  <c r="AH43"/>
  <c r="AH42"/>
  <c r="AH41"/>
  <c r="AH40"/>
  <c r="AH39"/>
  <c r="AH38"/>
  <c r="AH37"/>
  <c r="AH36"/>
  <c r="AH35"/>
  <c r="AH34"/>
  <c r="AH33"/>
  <c r="AH32"/>
  <c r="AH31"/>
  <c r="AH30"/>
  <c r="AH29"/>
  <c r="AH28"/>
  <c r="AH27"/>
  <c r="AH26"/>
  <c r="AH25"/>
  <c r="AH24"/>
  <c r="AH23"/>
  <c r="AH22"/>
  <c r="AH21"/>
  <c r="AH20"/>
  <c r="AH19"/>
  <c r="AH18"/>
  <c r="AH17"/>
  <c r="AH16"/>
  <c r="AH15"/>
  <c r="AH14"/>
  <c r="AH13"/>
  <c r="AB138"/>
  <c r="AB132"/>
  <c r="AB131"/>
  <c r="AB130"/>
  <c r="AB129"/>
  <c r="AB128"/>
  <c r="AB127"/>
  <c r="AB126"/>
  <c r="AB125"/>
  <c r="AB124"/>
  <c r="AB123"/>
  <c r="AB122"/>
  <c r="AB121"/>
  <c r="AB120"/>
  <c r="AB119"/>
  <c r="AB118"/>
  <c r="AB117"/>
  <c r="AB116"/>
  <c r="AB115"/>
  <c r="AB114"/>
  <c r="AB111"/>
  <c r="AB110"/>
  <c r="AB109"/>
  <c r="AB108"/>
  <c r="AB107"/>
  <c r="AB106"/>
  <c r="AB105"/>
  <c r="AB104"/>
  <c r="AB103"/>
  <c r="AB102"/>
  <c r="AB101"/>
  <c r="AB100"/>
  <c r="AB99"/>
  <c r="AB98"/>
  <c r="AB97"/>
  <c r="AB96"/>
  <c r="AB95"/>
  <c r="AB94"/>
  <c r="AB93"/>
  <c r="AB92"/>
  <c r="AB91"/>
  <c r="AB90"/>
  <c r="AB89"/>
  <c r="AB88"/>
  <c r="AB87"/>
  <c r="AB86"/>
  <c r="AB85"/>
  <c r="AB84"/>
  <c r="AB83"/>
  <c r="AB82"/>
  <c r="AB81"/>
  <c r="AB80"/>
  <c r="AB79"/>
  <c r="AB78"/>
  <c r="AB77"/>
  <c r="AB76"/>
  <c r="AB75"/>
  <c r="AB72"/>
  <c r="AB71"/>
  <c r="AB70"/>
  <c r="AB69"/>
  <c r="AB68"/>
  <c r="AB67"/>
  <c r="AB66"/>
  <c r="AB65"/>
  <c r="AB64"/>
  <c r="AB63"/>
  <c r="AB62"/>
  <c r="AB61"/>
  <c r="AB60"/>
  <c r="AB59"/>
  <c r="AB58"/>
  <c r="AB57"/>
  <c r="AB56"/>
  <c r="AB55"/>
  <c r="AB54"/>
  <c r="AB53"/>
  <c r="AB52"/>
  <c r="AB51"/>
  <c r="AB50"/>
  <c r="AB49"/>
  <c r="AB48"/>
  <c r="AB47"/>
  <c r="AB46"/>
  <c r="AB45"/>
  <c r="AB44"/>
  <c r="AB43"/>
  <c r="AB42"/>
  <c r="AB41"/>
  <c r="AB40"/>
  <c r="AB39"/>
  <c r="AB38"/>
  <c r="AB37"/>
  <c r="AB36"/>
  <c r="AB35"/>
  <c r="AB34"/>
  <c r="AB33"/>
  <c r="AB32"/>
  <c r="AB31"/>
  <c r="AB30"/>
  <c r="AB29"/>
  <c r="AB28"/>
  <c r="AB27"/>
  <c r="AB26"/>
  <c r="AB25"/>
  <c r="AB24"/>
  <c r="AB23"/>
  <c r="AB22"/>
  <c r="AB21"/>
  <c r="AB20"/>
  <c r="AB19"/>
  <c r="AB18"/>
  <c r="AB17"/>
  <c r="AB16"/>
  <c r="AB15"/>
  <c r="AB14"/>
  <c r="AB13"/>
  <c r="V138"/>
  <c r="V132"/>
  <c r="V131"/>
  <c r="V130"/>
  <c r="V129"/>
  <c r="V128"/>
  <c r="V127"/>
  <c r="V126"/>
  <c r="V125"/>
  <c r="V124"/>
  <c r="V123"/>
  <c r="V122"/>
  <c r="V121"/>
  <c r="V120"/>
  <c r="V119"/>
  <c r="V118"/>
  <c r="V117"/>
  <c r="V116"/>
  <c r="V115"/>
  <c r="V114"/>
  <c r="V111"/>
  <c r="V110"/>
  <c r="V109"/>
  <c r="V108"/>
  <c r="V107"/>
  <c r="V106"/>
  <c r="V105"/>
  <c r="V104"/>
  <c r="V103"/>
  <c r="V102"/>
  <c r="V101"/>
  <c r="V100"/>
  <c r="V99"/>
  <c r="V98"/>
  <c r="V97"/>
  <c r="V96"/>
  <c r="V95"/>
  <c r="V94"/>
  <c r="V93"/>
  <c r="V92"/>
  <c r="V91"/>
  <c r="V90"/>
  <c r="V89"/>
  <c r="V88"/>
  <c r="V87"/>
  <c r="V86"/>
  <c r="V85"/>
  <c r="V84"/>
  <c r="V83"/>
  <c r="V82"/>
  <c r="V81"/>
  <c r="V80"/>
  <c r="V79"/>
  <c r="V78"/>
  <c r="V77"/>
  <c r="V76"/>
  <c r="V75"/>
  <c r="V72"/>
  <c r="V71"/>
  <c r="V70"/>
  <c r="V69"/>
  <c r="V68"/>
  <c r="V67"/>
  <c r="V66"/>
  <c r="V65"/>
  <c r="V64"/>
  <c r="V63"/>
  <c r="V62"/>
  <c r="V61"/>
  <c r="V60"/>
  <c r="V59"/>
  <c r="V58"/>
  <c r="V57"/>
  <c r="V56"/>
  <c r="V55"/>
  <c r="V54"/>
  <c r="V53"/>
  <c r="V52"/>
  <c r="V51"/>
  <c r="V50"/>
  <c r="V49"/>
  <c r="V48"/>
  <c r="V47"/>
  <c r="V46"/>
  <c r="V45"/>
  <c r="V44"/>
  <c r="V43"/>
  <c r="V42"/>
  <c r="V41"/>
  <c r="V40"/>
  <c r="V39"/>
  <c r="V38"/>
  <c r="V37"/>
  <c r="V36"/>
  <c r="V35"/>
  <c r="V34"/>
  <c r="V33"/>
  <c r="V32"/>
  <c r="V31"/>
  <c r="V30"/>
  <c r="V29"/>
  <c r="V28"/>
  <c r="V27"/>
  <c r="V26"/>
  <c r="V25"/>
  <c r="V24"/>
  <c r="V23"/>
  <c r="V22"/>
  <c r="V21"/>
  <c r="V20"/>
  <c r="V19"/>
  <c r="V18"/>
  <c r="V17"/>
  <c r="V16"/>
  <c r="V15"/>
  <c r="V14"/>
  <c r="V13"/>
  <c r="F9" i="44"/>
  <c r="F9" i="19"/>
  <c r="C9" i="44"/>
  <c r="C9" i="19"/>
  <c r="B9" i="44"/>
  <c r="B9" i="19"/>
  <c r="CN138"/>
  <c r="CK138"/>
  <c r="CJ138" s="1"/>
  <c r="CN132"/>
  <c r="CK132"/>
  <c r="CN131"/>
  <c r="CK131"/>
  <c r="CJ131" s="1"/>
  <c r="CN130"/>
  <c r="CK130"/>
  <c r="CN129"/>
  <c r="CK129"/>
  <c r="CJ129" s="1"/>
  <c r="CN128"/>
  <c r="CK128"/>
  <c r="CN127"/>
  <c r="CK127"/>
  <c r="CN126"/>
  <c r="CK126"/>
  <c r="CN125"/>
  <c r="CK125"/>
  <c r="CJ125" s="1"/>
  <c r="CN124"/>
  <c r="CK124"/>
  <c r="CN123"/>
  <c r="CK123"/>
  <c r="CJ123" s="1"/>
  <c r="CN122"/>
  <c r="CK122"/>
  <c r="CN121"/>
  <c r="CK121"/>
  <c r="CN120"/>
  <c r="CK120"/>
  <c r="CJ120" s="1"/>
  <c r="CN119"/>
  <c r="CK119"/>
  <c r="CJ119" s="1"/>
  <c r="CN118"/>
  <c r="CK118"/>
  <c r="CJ118" s="1"/>
  <c r="CN117"/>
  <c r="CK117"/>
  <c r="CJ117" s="1"/>
  <c r="CN116"/>
  <c r="CK116"/>
  <c r="CN115"/>
  <c r="CK115"/>
  <c r="CJ115" s="1"/>
  <c r="CN114"/>
  <c r="CK114"/>
  <c r="CN111"/>
  <c r="CK111"/>
  <c r="CJ111" s="1"/>
  <c r="CN110"/>
  <c r="CK110"/>
  <c r="CN109"/>
  <c r="CK109"/>
  <c r="CQ109" s="1"/>
  <c r="CP109" s="1"/>
  <c r="CN108"/>
  <c r="CK108"/>
  <c r="CJ108" s="1"/>
  <c r="CN107"/>
  <c r="CW107" s="1"/>
  <c r="CV107" s="1"/>
  <c r="CK107"/>
  <c r="CJ107" s="1"/>
  <c r="CN106"/>
  <c r="CK106"/>
  <c r="CQ106" s="1"/>
  <c r="CP106" s="1"/>
  <c r="CN105"/>
  <c r="CK105"/>
  <c r="CJ105" s="1"/>
  <c r="CN104"/>
  <c r="CK104"/>
  <c r="CN103"/>
  <c r="CK103"/>
  <c r="CJ103" s="1"/>
  <c r="CN102"/>
  <c r="CK102"/>
  <c r="CN101"/>
  <c r="CK101"/>
  <c r="CJ101" s="1"/>
  <c r="CN100"/>
  <c r="CK100"/>
  <c r="CN99"/>
  <c r="CK99"/>
  <c r="CJ99" s="1"/>
  <c r="CN98"/>
  <c r="CK98"/>
  <c r="CN97"/>
  <c r="CK97"/>
  <c r="CJ97" s="1"/>
  <c r="CN96"/>
  <c r="CK96"/>
  <c r="CN95"/>
  <c r="CW95" s="1"/>
  <c r="CK95"/>
  <c r="CJ95" s="1"/>
  <c r="CN94"/>
  <c r="CK94"/>
  <c r="CN93"/>
  <c r="CK93"/>
  <c r="CJ93" s="1"/>
  <c r="CN92"/>
  <c r="CK92"/>
  <c r="CN91"/>
  <c r="CK91"/>
  <c r="CJ91" s="1"/>
  <c r="CN90"/>
  <c r="CK90"/>
  <c r="CN89"/>
  <c r="CK89"/>
  <c r="CN88"/>
  <c r="CK88"/>
  <c r="CN87"/>
  <c r="CW87" s="1"/>
  <c r="CK87"/>
  <c r="CQ87" s="1"/>
  <c r="CP87" s="1"/>
  <c r="CN86"/>
  <c r="CK86"/>
  <c r="CN85"/>
  <c r="CW85" s="1"/>
  <c r="CK85"/>
  <c r="CJ85" s="1"/>
  <c r="CN84"/>
  <c r="CK84"/>
  <c r="CN83"/>
  <c r="CK83"/>
  <c r="CJ83" s="1"/>
  <c r="CN82"/>
  <c r="CK82"/>
  <c r="CN81"/>
  <c r="CK81"/>
  <c r="CJ81" s="1"/>
  <c r="CN80"/>
  <c r="CK80"/>
  <c r="CN79"/>
  <c r="CW79" s="1"/>
  <c r="CK79"/>
  <c r="CN78"/>
  <c r="CK78"/>
  <c r="CN77"/>
  <c r="CK77"/>
  <c r="CN76"/>
  <c r="CK76"/>
  <c r="CN75"/>
  <c r="CW75" s="1"/>
  <c r="CK75"/>
  <c r="CJ75" s="1"/>
  <c r="CN72"/>
  <c r="CK72"/>
  <c r="CW72" s="1"/>
  <c r="CN71"/>
  <c r="CK71"/>
  <c r="CN70"/>
  <c r="CK70"/>
  <c r="CN69"/>
  <c r="CK69"/>
  <c r="CN68"/>
  <c r="CK68"/>
  <c r="CJ68" s="1"/>
  <c r="CN67"/>
  <c r="CK67"/>
  <c r="CN66"/>
  <c r="CK66"/>
  <c r="CN65"/>
  <c r="CW65" s="1"/>
  <c r="CV65" s="1"/>
  <c r="CK65"/>
  <c r="CN64"/>
  <c r="CK64"/>
  <c r="CQ64" s="1"/>
  <c r="CN63"/>
  <c r="CW63" s="1"/>
  <c r="CK63"/>
  <c r="CN62"/>
  <c r="CK62"/>
  <c r="CQ62" s="1"/>
  <c r="CP62" s="1"/>
  <c r="CN61"/>
  <c r="CW61" s="1"/>
  <c r="CK61"/>
  <c r="CQ61" s="1"/>
  <c r="CP61" s="1"/>
  <c r="CN60"/>
  <c r="CK60"/>
  <c r="CJ60" s="1"/>
  <c r="CN59"/>
  <c r="CW59" s="1"/>
  <c r="CK59"/>
  <c r="CN58"/>
  <c r="CK58"/>
  <c r="CN57"/>
  <c r="CW57" s="1"/>
  <c r="CK57"/>
  <c r="CN56"/>
  <c r="CK56"/>
  <c r="CN55"/>
  <c r="CW55" s="1"/>
  <c r="CK55"/>
  <c r="CN54"/>
  <c r="CK54"/>
  <c r="CN53"/>
  <c r="CW53" s="1"/>
  <c r="CV53" s="1"/>
  <c r="CK53"/>
  <c r="CN52"/>
  <c r="CK52"/>
  <c r="CN51"/>
  <c r="CW51" s="1"/>
  <c r="CK51"/>
  <c r="CN50"/>
  <c r="CK50"/>
  <c r="CN49"/>
  <c r="CW49" s="1"/>
  <c r="CK49"/>
  <c r="CN48"/>
  <c r="CK48"/>
  <c r="CQ48" s="1"/>
  <c r="CP48" s="1"/>
  <c r="CN47"/>
  <c r="CW47" s="1"/>
  <c r="CK47"/>
  <c r="CN46"/>
  <c r="CK46"/>
  <c r="CQ46" s="1"/>
  <c r="CN45"/>
  <c r="CW45" s="1"/>
  <c r="CK45"/>
  <c r="CN44"/>
  <c r="CK44"/>
  <c r="CN43"/>
  <c r="CW43" s="1"/>
  <c r="CK43"/>
  <c r="CN42"/>
  <c r="CK42"/>
  <c r="CW42" s="1"/>
  <c r="CN41"/>
  <c r="CW41" s="1"/>
  <c r="CK41"/>
  <c r="CN40"/>
  <c r="CK40"/>
  <c r="CQ40" s="1"/>
  <c r="CN39"/>
  <c r="CK39"/>
  <c r="CN38"/>
  <c r="CK38"/>
  <c r="CN37"/>
  <c r="CW37" s="1"/>
  <c r="CV37" s="1"/>
  <c r="CK37"/>
  <c r="CN36"/>
  <c r="CK36"/>
  <c r="CN35"/>
  <c r="CW35" s="1"/>
  <c r="CK35"/>
  <c r="CN34"/>
  <c r="CK34"/>
  <c r="CN33"/>
  <c r="CW33" s="1"/>
  <c r="CK33"/>
  <c r="CN32"/>
  <c r="CK32"/>
  <c r="CN31"/>
  <c r="CW31" s="1"/>
  <c r="CK31"/>
  <c r="CN30"/>
  <c r="CK30"/>
  <c r="CJ30" s="1"/>
  <c r="CN29"/>
  <c r="CW29" s="1"/>
  <c r="CK29"/>
  <c r="CN28"/>
  <c r="CK28"/>
  <c r="CN27"/>
  <c r="CW27" s="1"/>
  <c r="CK27"/>
  <c r="CN26"/>
  <c r="CK26"/>
  <c r="CW26" s="1"/>
  <c r="CN25"/>
  <c r="CW25" s="1"/>
  <c r="CK25"/>
  <c r="CN24"/>
  <c r="CK24"/>
  <c r="CN23"/>
  <c r="CW23" s="1"/>
  <c r="CK23"/>
  <c r="CN22"/>
  <c r="CK22"/>
  <c r="CN21"/>
  <c r="CW21" s="1"/>
  <c r="CK21"/>
  <c r="CN20"/>
  <c r="CK20"/>
  <c r="CQ20" s="1"/>
  <c r="CP20" s="1"/>
  <c r="CN19"/>
  <c r="CW19" s="1"/>
  <c r="CK19"/>
  <c r="CN18"/>
  <c r="CK18"/>
  <c r="CN17"/>
  <c r="CK17"/>
  <c r="CN16"/>
  <c r="CK16"/>
  <c r="CN15"/>
  <c r="CK15"/>
  <c r="CN14"/>
  <c r="CK14"/>
  <c r="CN13"/>
  <c r="CK13"/>
  <c r="CN104" i="44"/>
  <c r="CK104"/>
  <c r="CQ104" s="1"/>
  <c r="CP104" s="1"/>
  <c r="CN103"/>
  <c r="CK103"/>
  <c r="CJ103" s="1"/>
  <c r="CN102"/>
  <c r="CK102"/>
  <c r="CQ102" s="1"/>
  <c r="CN93"/>
  <c r="CW93" s="1"/>
  <c r="CK93"/>
  <c r="CJ93" s="1"/>
  <c r="CN55"/>
  <c r="CK55"/>
  <c r="CW55" s="1"/>
  <c r="CN24"/>
  <c r="CW24" s="1"/>
  <c r="CK24"/>
  <c r="CN23"/>
  <c r="CK23"/>
  <c r="CN22"/>
  <c r="CK22"/>
  <c r="CN21"/>
  <c r="CK21"/>
  <c r="CW21" s="1"/>
  <c r="CN20"/>
  <c r="CW20" s="1"/>
  <c r="CK20"/>
  <c r="CJ20" s="1"/>
  <c r="CN19"/>
  <c r="CK19"/>
  <c r="CN18"/>
  <c r="CK18"/>
  <c r="CN17"/>
  <c r="CK17"/>
  <c r="CJ17" s="1"/>
  <c r="CN16"/>
  <c r="CW16" s="1"/>
  <c r="CK16"/>
  <c r="CN15"/>
  <c r="CK15"/>
  <c r="CN14"/>
  <c r="CK14"/>
  <c r="CN13"/>
  <c r="CK13"/>
  <c r="CJ13" s="1"/>
  <c r="A4" i="19"/>
  <c r="A4" i="44"/>
  <c r="B26" i="59"/>
  <c r="A26"/>
  <c r="B25"/>
  <c r="A25"/>
  <c r="B24"/>
  <c r="A24"/>
  <c r="B23"/>
  <c r="A23"/>
  <c r="B22"/>
  <c r="A22"/>
  <c r="B21"/>
  <c r="A21"/>
  <c r="I12"/>
  <c r="I10"/>
  <c r="I11" s="1"/>
  <c r="A10"/>
  <c r="A9"/>
  <c r="A8"/>
  <c r="I7"/>
  <c r="G7"/>
  <c r="B26" i="58"/>
  <c r="A26"/>
  <c r="B25"/>
  <c r="A25"/>
  <c r="B24"/>
  <c r="A24"/>
  <c r="B23"/>
  <c r="A23"/>
  <c r="B22"/>
  <c r="A22"/>
  <c r="B21"/>
  <c r="A21"/>
  <c r="I11"/>
  <c r="A10"/>
  <c r="I9"/>
  <c r="A9"/>
  <c r="A8"/>
  <c r="P138" i="19"/>
  <c r="P132"/>
  <c r="P131"/>
  <c r="P130"/>
  <c r="P129"/>
  <c r="P128"/>
  <c r="P127"/>
  <c r="P126"/>
  <c r="P125"/>
  <c r="P124"/>
  <c r="P123"/>
  <c r="P122"/>
  <c r="P121"/>
  <c r="P120"/>
  <c r="P119"/>
  <c r="P118"/>
  <c r="P117"/>
  <c r="P116"/>
  <c r="P115"/>
  <c r="P114"/>
  <c r="P111"/>
  <c r="P110"/>
  <c r="P109"/>
  <c r="P108"/>
  <c r="P107"/>
  <c r="P106"/>
  <c r="P105"/>
  <c r="P104"/>
  <c r="P103"/>
  <c r="P102"/>
  <c r="P101"/>
  <c r="P100"/>
  <c r="P99"/>
  <c r="P98"/>
  <c r="P97"/>
  <c r="P96"/>
  <c r="P95"/>
  <c r="P94"/>
  <c r="P93"/>
  <c r="P92"/>
  <c r="P91"/>
  <c r="P90"/>
  <c r="P89"/>
  <c r="P88"/>
  <c r="P87"/>
  <c r="P86"/>
  <c r="P85"/>
  <c r="P84"/>
  <c r="P83"/>
  <c r="P82"/>
  <c r="P81"/>
  <c r="P80"/>
  <c r="P79"/>
  <c r="P78"/>
  <c r="P77"/>
  <c r="P76"/>
  <c r="P75"/>
  <c r="P72"/>
  <c r="P71"/>
  <c r="P70"/>
  <c r="P69"/>
  <c r="P68"/>
  <c r="P67"/>
  <c r="P66"/>
  <c r="P65"/>
  <c r="P64"/>
  <c r="P63"/>
  <c r="P62"/>
  <c r="P61"/>
  <c r="P60"/>
  <c r="P59"/>
  <c r="P58"/>
  <c r="P57"/>
  <c r="P56"/>
  <c r="P55"/>
  <c r="P54"/>
  <c r="P53"/>
  <c r="P52"/>
  <c r="P51"/>
  <c r="P50"/>
  <c r="P49"/>
  <c r="P48"/>
  <c r="P47"/>
  <c r="P46"/>
  <c r="P45"/>
  <c r="P44"/>
  <c r="P43"/>
  <c r="P42"/>
  <c r="P41"/>
  <c r="P40"/>
  <c r="P39"/>
  <c r="P38"/>
  <c r="P37"/>
  <c r="P36"/>
  <c r="P35"/>
  <c r="P34"/>
  <c r="P33"/>
  <c r="P32"/>
  <c r="P31"/>
  <c r="P30"/>
  <c r="P29"/>
  <c r="P28"/>
  <c r="P27"/>
  <c r="P26"/>
  <c r="P25"/>
  <c r="P24"/>
  <c r="P23"/>
  <c r="P22"/>
  <c r="P21"/>
  <c r="P20"/>
  <c r="P19"/>
  <c r="P18"/>
  <c r="P17"/>
  <c r="P16"/>
  <c r="P15"/>
  <c r="P14"/>
  <c r="P13"/>
  <c r="P104" i="44"/>
  <c r="P103"/>
  <c r="P102"/>
  <c r="P93"/>
  <c r="P55"/>
  <c r="P24"/>
  <c r="P23"/>
  <c r="P22"/>
  <c r="P21"/>
  <c r="P20"/>
  <c r="P19"/>
  <c r="P16"/>
  <c r="P15"/>
  <c r="P14"/>
  <c r="P13"/>
  <c r="J107" i="19"/>
  <c r="BU107" s="1"/>
  <c r="J106"/>
  <c r="J104"/>
  <c r="S104" s="1"/>
  <c r="J94"/>
  <c r="J90"/>
  <c r="J86"/>
  <c r="J104" i="44"/>
  <c r="AQ104" s="1"/>
  <c r="J22"/>
  <c r="J24"/>
  <c r="J21"/>
  <c r="BC21" s="1"/>
  <c r="B26" i="56"/>
  <c r="B25"/>
  <c r="B24"/>
  <c r="B23"/>
  <c r="B22"/>
  <c r="B21"/>
  <c r="B20"/>
  <c r="B19"/>
  <c r="B18"/>
  <c r="B17"/>
  <c r="B16"/>
  <c r="A10"/>
  <c r="A29"/>
  <c r="AC26"/>
  <c r="AC25"/>
  <c r="AC24"/>
  <c r="AC23"/>
  <c r="AC22"/>
  <c r="AC21"/>
  <c r="AC20"/>
  <c r="AC19"/>
  <c r="AC18"/>
  <c r="AC17"/>
  <c r="AC16"/>
  <c r="A8"/>
  <c r="A7"/>
  <c r="A6"/>
  <c r="B17" i="14"/>
  <c r="AC17"/>
  <c r="J102" i="19"/>
  <c r="J98"/>
  <c r="J82"/>
  <c r="J17" i="44"/>
  <c r="J110" i="19"/>
  <c r="J132"/>
  <c r="J129"/>
  <c r="J124"/>
  <c r="J121"/>
  <c r="AE121" s="1"/>
  <c r="A7"/>
  <c r="A8"/>
  <c r="A6"/>
  <c r="M8"/>
  <c r="G8"/>
  <c r="M8" i="44"/>
  <c r="G8"/>
  <c r="E5" i="19"/>
  <c r="B18" i="14"/>
  <c r="B16"/>
  <c r="D141" i="19"/>
  <c r="E5" i="44"/>
  <c r="A7"/>
  <c r="A8"/>
  <c r="A6"/>
  <c r="H7" i="43"/>
  <c r="A21"/>
  <c r="D106" i="44"/>
  <c r="AC18" i="43"/>
  <c r="AC16"/>
  <c r="I9" i="59"/>
  <c r="A7" i="29"/>
  <c r="A8"/>
  <c r="A6"/>
  <c r="A28"/>
  <c r="H7" i="14"/>
  <c r="H7" i="29"/>
  <c r="B16"/>
  <c r="AC16"/>
  <c r="B17"/>
  <c r="AC17"/>
  <c r="B18"/>
  <c r="AC18"/>
  <c r="B19"/>
  <c r="AC19"/>
  <c r="B20"/>
  <c r="AC20"/>
  <c r="B21"/>
  <c r="AC21"/>
  <c r="B22"/>
  <c r="AC22"/>
  <c r="B23"/>
  <c r="AC23"/>
  <c r="B24"/>
  <c r="AC24"/>
  <c r="A10" i="27"/>
  <c r="A22" i="14"/>
  <c r="AC18"/>
  <c r="AC16"/>
  <c r="A8"/>
  <c r="A7"/>
  <c r="A6"/>
  <c r="J14" i="44"/>
  <c r="J54" i="19"/>
  <c r="CA54" s="1"/>
  <c r="J58"/>
  <c r="J56"/>
  <c r="J117"/>
  <c r="S117" s="1"/>
  <c r="J72"/>
  <c r="Y72" s="1"/>
  <c r="J32"/>
  <c r="J30"/>
  <c r="J63"/>
  <c r="J46"/>
  <c r="Y46" s="1"/>
  <c r="J116"/>
  <c r="J66"/>
  <c r="Y66" s="1"/>
  <c r="J40"/>
  <c r="AK40" s="1"/>
  <c r="J120"/>
  <c r="J70"/>
  <c r="J28"/>
  <c r="S28" s="1"/>
  <c r="J69"/>
  <c r="AQ69" s="1"/>
  <c r="J61"/>
  <c r="J38"/>
  <c r="J24"/>
  <c r="BU24" s="1"/>
  <c r="J22"/>
  <c r="J14"/>
  <c r="J15" i="44"/>
  <c r="AQ15" s="1"/>
  <c r="J13"/>
  <c r="K54" i="19"/>
  <c r="CM54" s="1"/>
  <c r="CQ114"/>
  <c r="CP114" s="1"/>
  <c r="CQ119"/>
  <c r="CP119" s="1"/>
  <c r="CQ124"/>
  <c r="CP124" s="1"/>
  <c r="CQ125"/>
  <c r="CP125" s="1"/>
  <c r="CQ131"/>
  <c r="CP131" s="1"/>
  <c r="CQ75"/>
  <c r="CP75" s="1"/>
  <c r="CQ79"/>
  <c r="CP79" s="1"/>
  <c r="CQ81"/>
  <c r="CP81" s="1"/>
  <c r="CQ83"/>
  <c r="CQ85"/>
  <c r="CQ91"/>
  <c r="CP91" s="1"/>
  <c r="CQ93"/>
  <c r="CP93" s="1"/>
  <c r="CQ95"/>
  <c r="CP95" s="1"/>
  <c r="CQ99"/>
  <c r="CP99" s="1"/>
  <c r="CQ101"/>
  <c r="CP101" s="1"/>
  <c r="CQ105"/>
  <c r="CP105" s="1"/>
  <c r="CQ13"/>
  <c r="CP13" s="1"/>
  <c r="CW13"/>
  <c r="CQ15"/>
  <c r="CP15" s="1"/>
  <c r="CW15"/>
  <c r="CQ17"/>
  <c r="CW18"/>
  <c r="CQ19"/>
  <c r="CP19" s="1"/>
  <c r="CQ21"/>
  <c r="CP21" s="1"/>
  <c r="CQ22"/>
  <c r="CQ23"/>
  <c r="CP23" s="1"/>
  <c r="CQ25"/>
  <c r="CP25" s="1"/>
  <c r="CQ26"/>
  <c r="CP26" s="1"/>
  <c r="CQ27"/>
  <c r="CP27" s="1"/>
  <c r="CQ29"/>
  <c r="CP29" s="1"/>
  <c r="CQ31"/>
  <c r="CP31" s="1"/>
  <c r="CQ33"/>
  <c r="CW34"/>
  <c r="CQ35"/>
  <c r="CP35" s="1"/>
  <c r="CQ37"/>
  <c r="CP37" s="1"/>
  <c r="CQ39"/>
  <c r="CP39"/>
  <c r="CW39"/>
  <c r="CQ41"/>
  <c r="CP41" s="1"/>
  <c r="CQ42"/>
  <c r="CP42" s="1"/>
  <c r="CJ43"/>
  <c r="CJ45"/>
  <c r="CJ46"/>
  <c r="CJ47"/>
  <c r="CJ49"/>
  <c r="CJ51"/>
  <c r="CJ53"/>
  <c r="CJ55"/>
  <c r="CJ57"/>
  <c r="CJ61"/>
  <c r="CJ62"/>
  <c r="CJ65"/>
  <c r="CJ69"/>
  <c r="CJ13"/>
  <c r="CJ15"/>
  <c r="CJ17"/>
  <c r="CJ19"/>
  <c r="CJ21"/>
  <c r="CJ23"/>
  <c r="CJ25"/>
  <c r="CJ26"/>
  <c r="CJ27"/>
  <c r="CJ29"/>
  <c r="CJ31"/>
  <c r="CJ33"/>
  <c r="CJ35"/>
  <c r="CJ37"/>
  <c r="CJ39"/>
  <c r="CJ41"/>
  <c r="CQ43"/>
  <c r="CP43" s="1"/>
  <c r="CQ45"/>
  <c r="CQ47"/>
  <c r="CP47" s="1"/>
  <c r="CQ49"/>
  <c r="CQ51"/>
  <c r="CP51" s="1"/>
  <c r="CQ53"/>
  <c r="CP53" s="1"/>
  <c r="CQ55"/>
  <c r="CP55" s="1"/>
  <c r="CQ57"/>
  <c r="CP57" s="1"/>
  <c r="CQ65"/>
  <c r="CP65" s="1"/>
  <c r="CQ71"/>
  <c r="CQ93" i="44"/>
  <c r="CP93" s="1"/>
  <c r="CQ103"/>
  <c r="CP103" s="1"/>
  <c r="CQ13"/>
  <c r="CP13" s="1"/>
  <c r="CQ16"/>
  <c r="CP16" s="1"/>
  <c r="CQ17"/>
  <c r="CP17" s="1"/>
  <c r="CQ18"/>
  <c r="CP18" s="1"/>
  <c r="CQ20"/>
  <c r="CP20" s="1"/>
  <c r="CQ24"/>
  <c r="CP24" s="1"/>
  <c r="CJ16"/>
  <c r="CJ18"/>
  <c r="CJ24"/>
  <c r="CJ87" i="19"/>
  <c r="CW93"/>
  <c r="CW108"/>
  <c r="BO54"/>
  <c r="BC54"/>
  <c r="Y54"/>
  <c r="AE54"/>
  <c r="CW122"/>
  <c r="CW132"/>
  <c r="CW125"/>
  <c r="CV125" s="1"/>
  <c r="CW46"/>
  <c r="CW103" i="44"/>
  <c r="J101" i="19"/>
  <c r="CJ79"/>
  <c r="CW62"/>
  <c r="CT54"/>
  <c r="I95" i="44"/>
  <c r="K71"/>
  <c r="CM71" s="1"/>
  <c r="I33"/>
  <c r="AQ33" s="1"/>
  <c r="I49"/>
  <c r="K59"/>
  <c r="K39"/>
  <c r="K51"/>
  <c r="CM51" s="1"/>
  <c r="K63"/>
  <c r="CM63" s="1"/>
  <c r="K89"/>
  <c r="J59"/>
  <c r="I29"/>
  <c r="K29" s="1"/>
  <c r="J25"/>
  <c r="Y25" s="1"/>
  <c r="I40"/>
  <c r="S40" s="1"/>
  <c r="CT46"/>
  <c r="CS46" s="1"/>
  <c r="I32"/>
  <c r="AQ32" s="1"/>
  <c r="K25"/>
  <c r="CT25"/>
  <c r="CZ25" s="1"/>
  <c r="I36"/>
  <c r="AQ25"/>
  <c r="S56" i="19"/>
  <c r="CA56"/>
  <c r="BO56"/>
  <c r="AQ56"/>
  <c r="E36" i="55"/>
  <c r="F36" s="1"/>
  <c r="K48" i="44"/>
  <c r="E2" i="72"/>
  <c r="F2" s="1"/>
  <c r="F5"/>
  <c r="F14"/>
  <c r="C26" i="56"/>
  <c r="C16"/>
  <c r="K16" s="1"/>
  <c r="K27" s="1"/>
  <c r="C20"/>
  <c r="AA20" s="1"/>
  <c r="C23"/>
  <c r="C18"/>
  <c r="C25"/>
  <c r="C24"/>
  <c r="M24" s="1"/>
  <c r="C19"/>
  <c r="Q19" s="1"/>
  <c r="K33" i="44"/>
  <c r="CM33" s="1"/>
  <c r="CJ59" i="19"/>
  <c r="CQ59"/>
  <c r="CP59" s="1"/>
  <c r="CJ63"/>
  <c r="CQ63"/>
  <c r="CP63" s="1"/>
  <c r="CQ90"/>
  <c r="CP90" s="1"/>
  <c r="CQ28" i="44"/>
  <c r="CP28" s="1"/>
  <c r="CQ45"/>
  <c r="CJ45"/>
  <c r="CW45"/>
  <c r="CW49"/>
  <c r="CJ49"/>
  <c r="E42" i="55"/>
  <c r="F42" s="1"/>
  <c r="CP74" i="44"/>
  <c r="CW26"/>
  <c r="CQ40"/>
  <c r="CP40" s="1"/>
  <c r="CJ48"/>
  <c r="CQ48"/>
  <c r="I62"/>
  <c r="J80"/>
  <c r="F32" i="55"/>
  <c r="CW34" i="44"/>
  <c r="CQ46"/>
  <c r="I137" i="19"/>
  <c r="AQ137" s="1"/>
  <c r="J134"/>
  <c r="BI134" s="1"/>
  <c r="CW135"/>
  <c r="Y20" i="56"/>
  <c r="E26" i="58"/>
  <c r="K20" i="56"/>
  <c r="W20"/>
  <c r="G20"/>
  <c r="O18"/>
  <c r="S20"/>
  <c r="E26" i="59"/>
  <c r="S18" i="56"/>
  <c r="G18"/>
  <c r="C16" i="29"/>
  <c r="E16" s="1"/>
  <c r="E26" s="1"/>
  <c r="E27" s="1"/>
  <c r="E21" i="59"/>
  <c r="E28" s="1"/>
  <c r="C31" s="1"/>
  <c r="C32" s="1"/>
  <c r="Y18" i="56"/>
  <c r="C21"/>
  <c r="AA21" s="1"/>
  <c r="K137" i="19"/>
  <c r="E19" i="56"/>
  <c r="G19"/>
  <c r="E22" i="58"/>
  <c r="C22" i="56"/>
  <c r="G22" s="1"/>
  <c r="U24"/>
  <c r="E22" i="59"/>
  <c r="C24" i="29"/>
  <c r="C20"/>
  <c r="I20" s="1"/>
  <c r="G26" i="58"/>
  <c r="C22" i="29"/>
  <c r="Q22" s="1"/>
  <c r="E21" i="58"/>
  <c r="E28" s="1"/>
  <c r="C31" s="1"/>
  <c r="C33" s="1"/>
  <c r="C19" i="29"/>
  <c r="M19" s="1"/>
  <c r="O16"/>
  <c r="O26" s="1"/>
  <c r="C21"/>
  <c r="Q21" s="1"/>
  <c r="C18"/>
  <c r="Q18" s="1"/>
  <c r="E24"/>
  <c r="G24"/>
  <c r="Q24"/>
  <c r="C17"/>
  <c r="G17" s="1"/>
  <c r="G21" i="58"/>
  <c r="G28" s="1"/>
  <c r="C23" i="29"/>
  <c r="M23" s="1"/>
  <c r="C17" i="56"/>
  <c r="E17" s="1"/>
  <c r="G22" i="58"/>
  <c r="D15" i="8"/>
  <c r="E25" i="58"/>
  <c r="E25" i="59"/>
  <c r="Y17" i="56"/>
  <c r="O17"/>
  <c r="C25" i="59"/>
  <c r="K21"/>
  <c r="M25"/>
  <c r="N25" s="1"/>
  <c r="M25" i="58"/>
  <c r="N25" s="1"/>
  <c r="C25"/>
  <c r="G25"/>
  <c r="C21"/>
  <c r="C28" s="1"/>
  <c r="M21"/>
  <c r="N21" s="1"/>
  <c r="M21" i="59"/>
  <c r="N21" s="1"/>
  <c r="C21"/>
  <c r="K25" i="58"/>
  <c r="L25" s="1"/>
  <c r="K25" i="59"/>
  <c r="L25" s="1"/>
  <c r="K30" i="19"/>
  <c r="CM30" s="1"/>
  <c r="W24" i="29"/>
  <c r="K24"/>
  <c r="M24"/>
  <c r="S24"/>
  <c r="O24"/>
  <c r="BO66" i="19"/>
  <c r="K76"/>
  <c r="CM76" s="1"/>
  <c r="S46"/>
  <c r="AK46"/>
  <c r="CT46"/>
  <c r="CS46" s="1"/>
  <c r="CA46"/>
  <c r="BC46"/>
  <c r="K46"/>
  <c r="CM46" s="1"/>
  <c r="BO46"/>
  <c r="K44"/>
  <c r="K101"/>
  <c r="CM101" s="1"/>
  <c r="AW107"/>
  <c r="AK107"/>
  <c r="BC31" i="44"/>
  <c r="AW33"/>
  <c r="CV46" i="19"/>
  <c r="CT14"/>
  <c r="CS14" s="1"/>
  <c r="CA102"/>
  <c r="AQ102"/>
  <c r="AW102"/>
  <c r="BO102"/>
  <c r="AQ65" i="44"/>
  <c r="CG65"/>
  <c r="AK88"/>
  <c r="CA88"/>
  <c r="Y18" i="29"/>
  <c r="Y21" i="56"/>
  <c r="AK28" i="19"/>
  <c r="CT22"/>
  <c r="AW22"/>
  <c r="K22"/>
  <c r="CM22" s="1"/>
  <c r="AQ22"/>
  <c r="BI22"/>
  <c r="AK22"/>
  <c r="BC22"/>
  <c r="BU22"/>
  <c r="AE22"/>
  <c r="BO22"/>
  <c r="CG22"/>
  <c r="Y22"/>
  <c r="CA22"/>
  <c r="S22"/>
  <c r="BU104"/>
  <c r="K125"/>
  <c r="CT129"/>
  <c r="BI89" i="44"/>
  <c r="S89"/>
  <c r="AK89"/>
  <c r="CG89"/>
  <c r="Y89"/>
  <c r="BO38" i="19"/>
  <c r="AQ38"/>
  <c r="BU38"/>
  <c r="AW38"/>
  <c r="Y38"/>
  <c r="CA38"/>
  <c r="BC38"/>
  <c r="S38"/>
  <c r="AE38"/>
  <c r="K38"/>
  <c r="CM38" s="1"/>
  <c r="CG38"/>
  <c r="BI38"/>
  <c r="AK38"/>
  <c r="Y106"/>
  <c r="CG106"/>
  <c r="CA106"/>
  <c r="AE117"/>
  <c r="CT120"/>
  <c r="CS120" s="1"/>
  <c r="BC71" i="44"/>
  <c r="AW71"/>
  <c r="AK32" i="19"/>
  <c r="S32"/>
  <c r="E14" i="55"/>
  <c r="F14" s="1"/>
  <c r="CT51" i="44"/>
  <c r="CT89"/>
  <c r="CW134" i="19"/>
  <c r="F4" i="55"/>
  <c r="I139" i="19"/>
  <c r="CV139" s="1"/>
  <c r="CT38"/>
  <c r="W23" i="29"/>
  <c r="Y23"/>
  <c r="K21"/>
  <c r="O21"/>
  <c r="S21"/>
  <c r="O20"/>
  <c r="E22" i="56"/>
  <c r="I22"/>
  <c r="C34" i="31"/>
  <c r="C36"/>
  <c r="U21" i="29"/>
  <c r="I21"/>
  <c r="E18"/>
  <c r="M18"/>
  <c r="K18"/>
  <c r="I18"/>
  <c r="S18"/>
  <c r="W18"/>
  <c r="Y19"/>
  <c r="I19"/>
  <c r="K22"/>
  <c r="G22"/>
  <c r="S22"/>
  <c r="O22"/>
  <c r="W24" i="56"/>
  <c r="Y24"/>
  <c r="K24"/>
  <c r="Y134" i="19"/>
  <c r="CP48" i="44"/>
  <c r="C33" i="31"/>
  <c r="C35"/>
  <c r="C37"/>
  <c r="W18" i="56"/>
  <c r="K18"/>
  <c r="Q18"/>
  <c r="I18"/>
  <c r="AA18"/>
  <c r="U18"/>
  <c r="C19" i="31"/>
  <c r="BI25" i="44"/>
  <c r="CA25"/>
  <c r="BU25"/>
  <c r="BO25"/>
  <c r="AW25"/>
  <c r="AK25"/>
  <c r="CG25"/>
  <c r="BC25"/>
  <c r="AE25"/>
  <c r="CP102"/>
  <c r="CP49" i="19"/>
  <c r="CP45"/>
  <c r="CP33"/>
  <c r="CP22"/>
  <c r="CP17"/>
  <c r="CP85"/>
  <c r="AW15" i="44"/>
  <c r="CG69" i="19"/>
  <c r="AE30"/>
  <c r="AQ129"/>
  <c r="BI129"/>
  <c r="BC110"/>
  <c r="Y21" i="44"/>
  <c r="Y22"/>
  <c r="AQ22"/>
  <c r="S104"/>
  <c r="AW95"/>
  <c r="BI90" i="19"/>
  <c r="J28" i="44"/>
  <c r="I28"/>
  <c r="CJ29"/>
  <c r="CQ29"/>
  <c r="CW30"/>
  <c r="CJ30"/>
  <c r="CQ30"/>
  <c r="CW33"/>
  <c r="CJ33"/>
  <c r="CW37"/>
  <c r="CJ37"/>
  <c r="J43"/>
  <c r="I43"/>
  <c r="CW52"/>
  <c r="J66"/>
  <c r="S66" s="1"/>
  <c r="J70"/>
  <c r="J75"/>
  <c r="Y75" s="1"/>
  <c r="CJ78"/>
  <c r="CW78"/>
  <c r="CJ102"/>
  <c r="CT71"/>
  <c r="CQ37"/>
  <c r="CP37" s="1"/>
  <c r="CJ32"/>
  <c r="CM53"/>
  <c r="CW51"/>
  <c r="CV51" s="1"/>
  <c r="CQ78"/>
  <c r="CP78" s="1"/>
  <c r="CQ90"/>
  <c r="CP90" s="1"/>
  <c r="CJ90"/>
  <c r="CW83"/>
  <c r="CJ59"/>
  <c r="I27"/>
  <c r="AE27" s="1"/>
  <c r="CJ62"/>
  <c r="CW67"/>
  <c r="CJ68"/>
  <c r="CJ70"/>
  <c r="CQ70"/>
  <c r="CP70" s="1"/>
  <c r="CJ72"/>
  <c r="CW75"/>
  <c r="CV75" s="1"/>
  <c r="I81"/>
  <c r="J81"/>
  <c r="J85"/>
  <c r="I85"/>
  <c r="CJ139" i="19"/>
  <c r="K29" i="70"/>
  <c r="G6" s="1"/>
  <c r="I101" i="44"/>
  <c r="BU101" s="1"/>
  <c r="CQ99"/>
  <c r="CP99" s="1"/>
  <c r="CW95"/>
  <c r="CQ136" i="19"/>
  <c r="CP136" s="1"/>
  <c r="CQ134"/>
  <c r="CP134" s="1"/>
  <c r="CJ134"/>
  <c r="CS38"/>
  <c r="CT139"/>
  <c r="AQ101" i="44"/>
  <c r="BO101"/>
  <c r="AW101"/>
  <c r="AE81"/>
  <c r="CP76"/>
  <c r="CT75"/>
  <c r="AQ75"/>
  <c r="CP29"/>
  <c r="S28"/>
  <c r="K22" i="58"/>
  <c r="L22" s="1"/>
  <c r="K22" i="59"/>
  <c r="L22" s="1"/>
  <c r="D13" i="8"/>
  <c r="K26" i="59"/>
  <c r="L26" s="1"/>
  <c r="K26" i="58"/>
  <c r="L26" s="1"/>
  <c r="M22"/>
  <c r="N22" s="1"/>
  <c r="M22" i="59"/>
  <c r="N22" s="1"/>
  <c r="C22"/>
  <c r="C22" i="58"/>
  <c r="I22" s="1"/>
  <c r="C26" i="59"/>
  <c r="C26" i="58"/>
  <c r="I26" s="1"/>
  <c r="M26" i="59"/>
  <c r="N26" s="1"/>
  <c r="M26" i="58"/>
  <c r="N26" s="1"/>
  <c r="C35"/>
  <c r="C34" i="59"/>
  <c r="C32" i="27" l="1"/>
  <c r="C34" s="1"/>
  <c r="K43" i="44"/>
  <c r="CM43" s="1"/>
  <c r="CT43"/>
  <c r="BU59"/>
  <c r="Y59"/>
  <c r="CG59"/>
  <c r="I100"/>
  <c r="J100"/>
  <c r="CZ46"/>
  <c r="CP46"/>
  <c r="AA23" i="56"/>
  <c r="I23"/>
  <c r="W23"/>
  <c r="O23"/>
  <c r="Q23"/>
  <c r="U25"/>
  <c r="S25"/>
  <c r="CJ15" i="44"/>
  <c r="CQ15"/>
  <c r="CQ19"/>
  <c r="CJ19"/>
  <c r="CW14" i="19"/>
  <c r="CQ14"/>
  <c r="CP14" s="1"/>
  <c r="CJ14"/>
  <c r="CJ16"/>
  <c r="CQ16"/>
  <c r="CP16" s="1"/>
  <c r="CJ18"/>
  <c r="CQ18"/>
  <c r="CP18" s="1"/>
  <c r="CJ22"/>
  <c r="CW22"/>
  <c r="CV22" s="1"/>
  <c r="CJ34"/>
  <c r="CQ34"/>
  <c r="CP34" s="1"/>
  <c r="CJ36"/>
  <c r="CQ36"/>
  <c r="CP36" s="1"/>
  <c r="CW38"/>
  <c r="CV38" s="1"/>
  <c r="CQ38"/>
  <c r="CP38" s="1"/>
  <c r="CJ38"/>
  <c r="CP46"/>
  <c r="CZ46"/>
  <c r="CY46" s="1"/>
  <c r="CJ50"/>
  <c r="CQ50"/>
  <c r="CP50" s="1"/>
  <c r="CW50"/>
  <c r="CJ54"/>
  <c r="CQ54"/>
  <c r="CP54" s="1"/>
  <c r="CW54"/>
  <c r="CV54" s="1"/>
  <c r="CW58"/>
  <c r="CV58" s="1"/>
  <c r="CJ58"/>
  <c r="CQ58"/>
  <c r="CP58" s="1"/>
  <c r="CJ66"/>
  <c r="CW66"/>
  <c r="CQ66"/>
  <c r="CP66" s="1"/>
  <c r="CQ70"/>
  <c r="CP70" s="1"/>
  <c r="CW70"/>
  <c r="CV70" s="1"/>
  <c r="CJ70"/>
  <c r="CJ76"/>
  <c r="CQ76"/>
  <c r="CP76" s="1"/>
  <c r="CJ80"/>
  <c r="CQ80"/>
  <c r="CP80" s="1"/>
  <c r="CQ82"/>
  <c r="CP82" s="1"/>
  <c r="CW82"/>
  <c r="CV82" s="1"/>
  <c r="CJ82"/>
  <c r="CJ84"/>
  <c r="CQ84"/>
  <c r="CP84" s="1"/>
  <c r="CJ86"/>
  <c r="CW86"/>
  <c r="CV86" s="1"/>
  <c r="CQ86"/>
  <c r="CP86" s="1"/>
  <c r="CJ90"/>
  <c r="CW90"/>
  <c r="CJ92"/>
  <c r="CQ92"/>
  <c r="CP92" s="1"/>
  <c r="CJ94"/>
  <c r="CQ94"/>
  <c r="CP94" s="1"/>
  <c r="CJ98"/>
  <c r="CQ98"/>
  <c r="CP98" s="1"/>
  <c r="CJ100"/>
  <c r="CQ100"/>
  <c r="CP100" s="1"/>
  <c r="CW100"/>
  <c r="CV100" s="1"/>
  <c r="CJ102"/>
  <c r="CQ102"/>
  <c r="CP102" s="1"/>
  <c r="CW102"/>
  <c r="CJ104"/>
  <c r="CQ104"/>
  <c r="CP104" s="1"/>
  <c r="CW104"/>
  <c r="CJ110"/>
  <c r="CQ110"/>
  <c r="CP110" s="1"/>
  <c r="CW110"/>
  <c r="CV110" s="1"/>
  <c r="CJ114"/>
  <c r="CW114"/>
  <c r="CV114" s="1"/>
  <c r="CJ116"/>
  <c r="CW116"/>
  <c r="CQ116"/>
  <c r="CP116" s="1"/>
  <c r="CJ122"/>
  <c r="CQ122"/>
  <c r="CP122" s="1"/>
  <c r="CJ124"/>
  <c r="CW124"/>
  <c r="CJ126"/>
  <c r="CQ126"/>
  <c r="CP126" s="1"/>
  <c r="CW126"/>
  <c r="CQ128"/>
  <c r="CP128" s="1"/>
  <c r="CW128"/>
  <c r="CJ128"/>
  <c r="CJ130"/>
  <c r="CQ130"/>
  <c r="CP130" s="1"/>
  <c r="CJ132"/>
  <c r="CQ132"/>
  <c r="CP132" s="1"/>
  <c r="CJ96" i="44"/>
  <c r="CQ96"/>
  <c r="CP96" s="1"/>
  <c r="J99"/>
  <c r="I99"/>
  <c r="AK117" i="19"/>
  <c r="BI101" i="44"/>
  <c r="CV95"/>
  <c r="CV78"/>
  <c r="S23" i="56"/>
  <c r="CQ52" i="44"/>
  <c r="CP52" s="1"/>
  <c r="I74"/>
  <c r="CG95"/>
  <c r="CS139" i="19"/>
  <c r="CZ139"/>
  <c r="Y101" i="44"/>
  <c r="AE101"/>
  <c r="AK101"/>
  <c r="S101"/>
  <c r="K101"/>
  <c r="CA101"/>
  <c r="K95"/>
  <c r="CM95" s="1"/>
  <c r="BO95"/>
  <c r="BO24" i="19"/>
  <c r="BC24"/>
  <c r="BI24"/>
  <c r="AE15" i="44"/>
  <c r="K15"/>
  <c r="CM15" s="1"/>
  <c r="I71" i="19"/>
  <c r="BI71" s="1"/>
  <c r="J71"/>
  <c r="I67"/>
  <c r="J67"/>
  <c r="I59"/>
  <c r="AW59" s="1"/>
  <c r="J59"/>
  <c r="I43"/>
  <c r="J43"/>
  <c r="I39"/>
  <c r="AQ39" s="1"/>
  <c r="J39"/>
  <c r="I31"/>
  <c r="CA31" s="1"/>
  <c r="J31"/>
  <c r="I27"/>
  <c r="J27"/>
  <c r="I23"/>
  <c r="J23"/>
  <c r="I19"/>
  <c r="S19" s="1"/>
  <c r="J19"/>
  <c r="I15"/>
  <c r="J15"/>
  <c r="I77"/>
  <c r="AK77" s="1"/>
  <c r="J77"/>
  <c r="I81"/>
  <c r="J81"/>
  <c r="I85"/>
  <c r="BO85" s="1"/>
  <c r="J85"/>
  <c r="I89"/>
  <c r="J89"/>
  <c r="I93"/>
  <c r="S93" s="1"/>
  <c r="J93"/>
  <c r="CT101"/>
  <c r="CS101" s="1"/>
  <c r="AK101"/>
  <c r="AE101"/>
  <c r="AW101"/>
  <c r="I105"/>
  <c r="J105"/>
  <c r="I115"/>
  <c r="AE115" s="1"/>
  <c r="J115"/>
  <c r="I119"/>
  <c r="J119"/>
  <c r="BO123"/>
  <c r="CG123"/>
  <c r="I127"/>
  <c r="J127"/>
  <c r="AQ127" s="1"/>
  <c r="I131"/>
  <c r="S131" s="1"/>
  <c r="J131"/>
  <c r="F7" i="55"/>
  <c r="E9"/>
  <c r="F9" s="1"/>
  <c r="K31" i="44"/>
  <c r="CM31" s="1"/>
  <c r="BU31"/>
  <c r="AK31"/>
  <c r="CW35"/>
  <c r="CJ35"/>
  <c r="CJ38"/>
  <c r="CQ38"/>
  <c r="CW38"/>
  <c r="CV38" s="1"/>
  <c r="CW39"/>
  <c r="CV39" s="1"/>
  <c r="CM39"/>
  <c r="CJ42"/>
  <c r="CW42"/>
  <c r="CV42" s="1"/>
  <c r="J45"/>
  <c r="AW45" s="1"/>
  <c r="I45"/>
  <c r="CW46"/>
  <c r="CJ46"/>
  <c r="CW50"/>
  <c r="CV50" s="1"/>
  <c r="CJ50"/>
  <c r="CQ50"/>
  <c r="CP50" s="1"/>
  <c r="J60"/>
  <c r="I60"/>
  <c r="CJ61"/>
  <c r="CQ61"/>
  <c r="CP61" s="1"/>
  <c r="CW61"/>
  <c r="CQ87"/>
  <c r="CP87" s="1"/>
  <c r="CW87"/>
  <c r="CJ67"/>
  <c r="CQ67"/>
  <c r="CP67" s="1"/>
  <c r="CJ71"/>
  <c r="CQ71"/>
  <c r="CW71"/>
  <c r="J82"/>
  <c r="CG82" s="1"/>
  <c r="I82"/>
  <c r="K82" s="1"/>
  <c r="CJ83"/>
  <c r="CQ83"/>
  <c r="CP83" s="1"/>
  <c r="BI88"/>
  <c r="AW88"/>
  <c r="S88"/>
  <c r="BC88"/>
  <c r="BU88"/>
  <c r="Y88"/>
  <c r="AE88"/>
  <c r="BO88"/>
  <c r="CG88"/>
  <c r="AW89"/>
  <c r="BO89"/>
  <c r="BU89"/>
  <c r="CA89"/>
  <c r="AQ89"/>
  <c r="BC89"/>
  <c r="I90"/>
  <c r="J90"/>
  <c r="CA90" s="1"/>
  <c r="W26" i="56"/>
  <c r="Y26"/>
  <c r="CQ95" i="44"/>
  <c r="CP95" s="1"/>
  <c r="CJ95"/>
  <c r="CA15"/>
  <c r="CA59"/>
  <c r="CA47" i="19"/>
  <c r="CV31" i="44"/>
  <c r="AW86"/>
  <c r="S70"/>
  <c r="BC101"/>
  <c r="CG101"/>
  <c r="CQ75"/>
  <c r="CP75" s="1"/>
  <c r="I86"/>
  <c r="AK123" i="19"/>
  <c r="K23" i="56"/>
  <c r="AE89" i="44"/>
  <c r="AQ88"/>
  <c r="Y101" i="19"/>
  <c r="S40"/>
  <c r="W25" i="56"/>
  <c r="BC59" i="44"/>
  <c r="J97" i="19"/>
  <c r="Y97" s="1"/>
  <c r="CW94"/>
  <c r="CV94" s="1"/>
  <c r="CJ42"/>
  <c r="CQ30"/>
  <c r="CP30" s="1"/>
  <c r="J35"/>
  <c r="CA35" s="1"/>
  <c r="J47"/>
  <c r="S47" s="1"/>
  <c r="J123"/>
  <c r="BI123" s="1"/>
  <c r="J109"/>
  <c r="BU60"/>
  <c r="Y48"/>
  <c r="BC40"/>
  <c r="AE36"/>
  <c r="Y28"/>
  <c r="CA24"/>
  <c r="AK104"/>
  <c r="CQ101" i="44"/>
  <c r="CP101" s="1"/>
  <c r="CV40"/>
  <c r="CW62"/>
  <c r="CW68"/>
  <c r="CW72"/>
  <c r="CT62"/>
  <c r="CZ62" s="1"/>
  <c r="CY62" s="1"/>
  <c r="CV23" i="19"/>
  <c r="CV27"/>
  <c r="CV43"/>
  <c r="CT53" i="44"/>
  <c r="CT65"/>
  <c r="CS65" s="1"/>
  <c r="AW43"/>
  <c r="CT28"/>
  <c r="BC65"/>
  <c r="BI20" i="19"/>
  <c r="Y20"/>
  <c r="S24" i="56"/>
  <c r="Q24"/>
  <c r="E22" i="29"/>
  <c r="E21"/>
  <c r="AA21"/>
  <c r="M21"/>
  <c r="CW84" i="44"/>
  <c r="AE32" i="19"/>
  <c r="CM125"/>
  <c r="AW104"/>
  <c r="AE28"/>
  <c r="AW48"/>
  <c r="BO48"/>
  <c r="K48"/>
  <c r="BI65" i="44"/>
  <c r="AE63"/>
  <c r="K58"/>
  <c r="CM58" s="1"/>
  <c r="BI107" i="19"/>
  <c r="AQ44"/>
  <c r="BI46"/>
  <c r="AW46"/>
  <c r="AE46"/>
  <c r="K24"/>
  <c r="CG40"/>
  <c r="C27" i="56"/>
  <c r="F27" s="1"/>
  <c r="G17"/>
  <c r="E21"/>
  <c r="CJ39" i="44"/>
  <c r="CV45"/>
  <c r="CT48"/>
  <c r="CS48" s="1"/>
  <c r="AE56" i="19"/>
  <c r="Y56"/>
  <c r="BI56"/>
  <c r="CM25" i="44"/>
  <c r="AW56" i="19"/>
  <c r="BU54"/>
  <c r="J52"/>
  <c r="Y52" s="1"/>
  <c r="J36"/>
  <c r="J64"/>
  <c r="J48"/>
  <c r="J76"/>
  <c r="Y76" s="1"/>
  <c r="J20" i="44"/>
  <c r="BC20" s="1"/>
  <c r="P18"/>
  <c r="CT15"/>
  <c r="CS15" s="1"/>
  <c r="CT20" i="19"/>
  <c r="CZ20" s="1"/>
  <c r="CT24"/>
  <c r="CZ24" s="1"/>
  <c r="CT44"/>
  <c r="CS44" s="1"/>
  <c r="CT48"/>
  <c r="CS48" s="1"/>
  <c r="V18" i="44"/>
  <c r="AB18"/>
  <c r="AH18"/>
  <c r="BL18"/>
  <c r="BR18"/>
  <c r="BX18"/>
  <c r="CD18"/>
  <c r="H18"/>
  <c r="K20" i="70"/>
  <c r="C6" s="1"/>
  <c r="CQ72" i="44"/>
  <c r="CP72" s="1"/>
  <c r="CQ68"/>
  <c r="CP68" s="1"/>
  <c r="CM77"/>
  <c r="I35"/>
  <c r="CW100"/>
  <c r="CT101"/>
  <c r="CS101" s="1"/>
  <c r="I136" i="19"/>
  <c r="BO136" s="1"/>
  <c r="CA81" i="44"/>
  <c r="BI53"/>
  <c r="BC76" i="19"/>
  <c r="AW121"/>
  <c r="CM89" i="44"/>
  <c r="AK134" i="19"/>
  <c r="I24" i="56"/>
  <c r="G21" i="29"/>
  <c r="Y21"/>
  <c r="W21"/>
  <c r="BC48" i="19"/>
  <c r="BU48"/>
  <c r="AK63" i="44"/>
  <c r="BO44" i="19"/>
  <c r="AQ46"/>
  <c r="CG46"/>
  <c r="BU46"/>
  <c r="I25" i="58"/>
  <c r="K17" i="56"/>
  <c r="CJ133" i="19"/>
  <c r="S16" i="56"/>
  <c r="S27" s="1"/>
  <c r="T27" s="1"/>
  <c r="E16"/>
  <c r="E27" s="1"/>
  <c r="E28" s="1"/>
  <c r="Y16"/>
  <c r="Y27" s="1"/>
  <c r="F23" i="55"/>
  <c r="AK56" i="19"/>
  <c r="BC56"/>
  <c r="CG56"/>
  <c r="CM29" i="44"/>
  <c r="I38"/>
  <c r="K38" s="1"/>
  <c r="CM38" s="1"/>
  <c r="BU56" i="19"/>
  <c r="J60"/>
  <c r="J16"/>
  <c r="J44"/>
  <c r="BU44" s="1"/>
  <c r="J114"/>
  <c r="BI114" s="1"/>
  <c r="J20"/>
  <c r="J80"/>
  <c r="BC80" s="1"/>
  <c r="CW121"/>
  <c r="AN18" i="44"/>
  <c r="AE21"/>
  <c r="BO69" i="19"/>
  <c r="BC107"/>
  <c r="BC117"/>
  <c r="BU121"/>
  <c r="CM129"/>
  <c r="I87" i="44"/>
  <c r="CT87" s="1"/>
  <c r="I96"/>
  <c r="CW36"/>
  <c r="CW54"/>
  <c r="CV54" s="1"/>
  <c r="CT60"/>
  <c r="CZ60" s="1"/>
  <c r="AQ62"/>
  <c r="CT86"/>
  <c r="CS86" s="1"/>
  <c r="CW73"/>
  <c r="CV74"/>
  <c r="I16" i="27"/>
  <c r="K13" i="30"/>
  <c r="K27" s="1"/>
  <c r="K18" i="27"/>
  <c r="K15" i="30"/>
  <c r="K26" i="31"/>
  <c r="L26" s="1"/>
  <c r="K21" i="58"/>
  <c r="L21" s="1"/>
  <c r="K22" i="31"/>
  <c r="L22" s="1"/>
  <c r="K17"/>
  <c r="K38" s="1"/>
  <c r="K19"/>
  <c r="CV41" i="44"/>
  <c r="K41"/>
  <c r="CM41" s="1"/>
  <c r="CT41"/>
  <c r="CS62"/>
  <c r="CS60"/>
  <c r="CA64"/>
  <c r="K64"/>
  <c r="CM64" s="1"/>
  <c r="CT64"/>
  <c r="CS64" s="1"/>
  <c r="AE80"/>
  <c r="BC80"/>
  <c r="CA80"/>
  <c r="CG80"/>
  <c r="AK80"/>
  <c r="BI80"/>
  <c r="K80"/>
  <c r="BU80"/>
  <c r="AQ80"/>
  <c r="BO80"/>
  <c r="S80"/>
  <c r="AW80"/>
  <c r="CA65" i="19"/>
  <c r="BO28" i="44"/>
  <c r="AQ81"/>
  <c r="K139" i="19"/>
  <c r="CM139" s="1"/>
  <c r="BO96" i="44"/>
  <c r="CQ81"/>
  <c r="CP81" s="1"/>
  <c r="CT67" i="19"/>
  <c r="CW88" i="44"/>
  <c r="CV88" s="1"/>
  <c r="CQ35"/>
  <c r="Y95"/>
  <c r="AQ95"/>
  <c r="CA21"/>
  <c r="AW21"/>
  <c r="AK129" i="19"/>
  <c r="AE129"/>
  <c r="CA129"/>
  <c r="AK69"/>
  <c r="AK15" i="44"/>
  <c r="BU15"/>
  <c r="Q19" i="29"/>
  <c r="W19"/>
  <c r="S23"/>
  <c r="M20"/>
  <c r="U23"/>
  <c r="CV21" i="44"/>
  <c r="E12" i="55"/>
  <c r="F12" s="1"/>
  <c r="K65" i="19"/>
  <c r="CM65" s="1"/>
  <c r="BU117"/>
  <c r="CT117"/>
  <c r="K117"/>
  <c r="CM117" s="1"/>
  <c r="CZ14"/>
  <c r="K69"/>
  <c r="CM69" s="1"/>
  <c r="Y74" i="44"/>
  <c r="AK74"/>
  <c r="BU74"/>
  <c r="Q21" i="56"/>
  <c r="BU33" i="44"/>
  <c r="AW31"/>
  <c r="BO31"/>
  <c r="AE31"/>
  <c r="S107" i="19"/>
  <c r="CT107"/>
  <c r="CS107" s="1"/>
  <c r="Y107"/>
  <c r="Y24"/>
  <c r="S24"/>
  <c r="AW24"/>
  <c r="BU21"/>
  <c r="W17" i="56"/>
  <c r="AA23" i="29"/>
  <c r="G21" i="56"/>
  <c r="Y16" i="29"/>
  <c r="Y26" s="1"/>
  <c r="CM137" i="19"/>
  <c r="O25" i="56"/>
  <c r="Y25"/>
  <c r="AA25"/>
  <c r="Q25"/>
  <c r="I42" i="44"/>
  <c r="CQ73"/>
  <c r="CP73" s="1"/>
  <c r="CQ47"/>
  <c r="CP47" s="1"/>
  <c r="I76"/>
  <c r="CQ54"/>
  <c r="CP54" s="1"/>
  <c r="CT65" i="19"/>
  <c r="CZ65" s="1"/>
  <c r="AA16" i="56"/>
  <c r="AA27" s="1"/>
  <c r="W16"/>
  <c r="W27" s="1"/>
  <c r="CM48" i="44"/>
  <c r="AW96"/>
  <c r="S59"/>
  <c r="AE59"/>
  <c r="CT33"/>
  <c r="I34"/>
  <c r="CV34" s="1"/>
  <c r="CT31"/>
  <c r="CS31" s="1"/>
  <c r="CW97" i="19"/>
  <c r="J87"/>
  <c r="BU87" s="1"/>
  <c r="CW129"/>
  <c r="CV129" s="1"/>
  <c r="CW119"/>
  <c r="CV119" s="1"/>
  <c r="J53"/>
  <c r="AQ53" s="1"/>
  <c r="J29"/>
  <c r="AW29" s="1"/>
  <c r="J65"/>
  <c r="CG65" s="1"/>
  <c r="J45"/>
  <c r="BO45" s="1"/>
  <c r="J125"/>
  <c r="J138"/>
  <c r="S138" s="1"/>
  <c r="J79"/>
  <c r="Y79" s="1"/>
  <c r="J55" i="44"/>
  <c r="CQ97" i="19"/>
  <c r="CP97" s="1"/>
  <c r="K87" i="44"/>
  <c r="CM87" s="1"/>
  <c r="CQ43"/>
  <c r="CP43" s="1"/>
  <c r="CQ89"/>
  <c r="CP89" s="1"/>
  <c r="I97"/>
  <c r="I98"/>
  <c r="CT98" s="1"/>
  <c r="CV46"/>
  <c r="CJ54"/>
  <c r="CW60"/>
  <c r="CW90"/>
  <c r="CV90" s="1"/>
  <c r="AE28"/>
  <c r="CV62"/>
  <c r="CT74"/>
  <c r="CS74" s="1"/>
  <c r="CJ88"/>
  <c r="CW77"/>
  <c r="CV77" s="1"/>
  <c r="J64"/>
  <c r="BC64" s="1"/>
  <c r="J41"/>
  <c r="Y41" s="1"/>
  <c r="CV33"/>
  <c r="CT54"/>
  <c r="CS54" s="1"/>
  <c r="S95"/>
  <c r="BI21"/>
  <c r="BU21"/>
  <c r="BU129" i="19"/>
  <c r="S129"/>
  <c r="BO129"/>
  <c r="Y65"/>
  <c r="CA69"/>
  <c r="AE69"/>
  <c r="BC53"/>
  <c r="BI15" i="44"/>
  <c r="BC15"/>
  <c r="BO15"/>
  <c r="S19" i="29"/>
  <c r="K19"/>
  <c r="Q23"/>
  <c r="Q20"/>
  <c r="K23"/>
  <c r="CT53" i="19"/>
  <c r="CZ53" s="1"/>
  <c r="CW136"/>
  <c r="CW82" i="44"/>
  <c r="CV82" s="1"/>
  <c r="AW117" i="19"/>
  <c r="BO117"/>
  <c r="CG117"/>
  <c r="CA117"/>
  <c r="CT69"/>
  <c r="CS69" s="1"/>
  <c r="CG74" i="44"/>
  <c r="CA74"/>
  <c r="BI74"/>
  <c r="AW129" i="19"/>
  <c r="CT125"/>
  <c r="CZ125" s="1"/>
  <c r="S16" i="29"/>
  <c r="S26" s="1"/>
  <c r="Y31" i="44"/>
  <c r="AQ31"/>
  <c r="CG31"/>
  <c r="BO107" i="19"/>
  <c r="CA107"/>
  <c r="K107"/>
  <c r="CM107" s="1"/>
  <c r="CZ101"/>
  <c r="CY101" s="1"/>
  <c r="AK24"/>
  <c r="AE24"/>
  <c r="BI45"/>
  <c r="BI66"/>
  <c r="AA16" i="29"/>
  <c r="AA26" s="1"/>
  <c r="K62" i="44"/>
  <c r="CM62" s="1"/>
  <c r="G25" i="56"/>
  <c r="I135" i="19"/>
  <c r="CM82" i="44"/>
  <c r="CJ73"/>
  <c r="K78"/>
  <c r="CM78" s="1"/>
  <c r="BC95"/>
  <c r="CT50"/>
  <c r="CS50" s="1"/>
  <c r="BI95"/>
  <c r="CW101" i="19"/>
  <c r="CV101" s="1"/>
  <c r="J99"/>
  <c r="Y99" s="1"/>
  <c r="CW131"/>
  <c r="CW103"/>
  <c r="CQ111"/>
  <c r="CP111" s="1"/>
  <c r="CQ107"/>
  <c r="CP107" s="1"/>
  <c r="CQ103"/>
  <c r="CP103" s="1"/>
  <c r="CQ138"/>
  <c r="CP138" s="1"/>
  <c r="CQ129"/>
  <c r="CP129" s="1"/>
  <c r="CQ123"/>
  <c r="CP123" s="1"/>
  <c r="K53"/>
  <c r="CM53" s="1"/>
  <c r="J21"/>
  <c r="BI21" s="1"/>
  <c r="J13"/>
  <c r="BI13" s="1"/>
  <c r="L9" i="71"/>
  <c r="C7" s="1"/>
  <c r="CW101" i="44"/>
  <c r="CV101" s="1"/>
  <c r="BU75"/>
  <c r="BI81"/>
  <c r="K90"/>
  <c r="CM90" s="1"/>
  <c r="CZ38" i="19"/>
  <c r="CY38" s="1"/>
  <c r="CZ59" i="44"/>
  <c r="CY59" s="1"/>
  <c r="BC96"/>
  <c r="K28"/>
  <c r="CM28" s="1"/>
  <c r="CM101"/>
  <c r="CZ78"/>
  <c r="CY78" s="1"/>
  <c r="AK96"/>
  <c r="AW74"/>
  <c r="AK70"/>
  <c r="BU95"/>
  <c r="AQ21"/>
  <c r="AK138" i="19"/>
  <c r="Y129"/>
  <c r="CG129"/>
  <c r="BC129"/>
  <c r="AE125"/>
  <c r="AE47"/>
  <c r="BC69"/>
  <c r="S69"/>
  <c r="CG15" i="44"/>
  <c r="S15"/>
  <c r="Y15"/>
  <c r="G19" i="29"/>
  <c r="U19"/>
  <c r="E23"/>
  <c r="G23"/>
  <c r="O23"/>
  <c r="Y117" i="19"/>
  <c r="AQ117"/>
  <c r="BI117"/>
  <c r="BC74" i="44"/>
  <c r="AE74"/>
  <c r="BO74"/>
  <c r="M16" i="29"/>
  <c r="M26" s="1"/>
  <c r="K20"/>
  <c r="S31" i="44"/>
  <c r="BI31"/>
  <c r="CA31"/>
  <c r="CG107" i="19"/>
  <c r="AE107"/>
  <c r="AQ107"/>
  <c r="AQ24"/>
  <c r="CG24"/>
  <c r="S17" i="56"/>
  <c r="U17"/>
  <c r="Q17"/>
  <c r="U16" i="29"/>
  <c r="U26" s="1"/>
  <c r="CP45" i="44"/>
  <c r="K25" i="56"/>
  <c r="CW43" i="44"/>
  <c r="CV43" s="1"/>
  <c r="CQ117" i="19"/>
  <c r="CP117" s="1"/>
  <c r="CT96" i="44"/>
  <c r="CS96" s="1"/>
  <c r="CM59"/>
  <c r="I37"/>
  <c r="CT37" s="1"/>
  <c r="J91" i="19"/>
  <c r="AW91" s="1"/>
  <c r="J83"/>
  <c r="AQ83" s="1"/>
  <c r="CW138"/>
  <c r="CV138" s="1"/>
  <c r="CW123"/>
  <c r="CV123" s="1"/>
  <c r="CW105"/>
  <c r="CV105" s="1"/>
  <c r="J25"/>
  <c r="BO25" s="1"/>
  <c r="J17"/>
  <c r="S17" s="1"/>
  <c r="J37"/>
  <c r="Y37" s="1"/>
  <c r="CQ53" i="44"/>
  <c r="CP53" s="1"/>
  <c r="CQ77"/>
  <c r="CP77" s="1"/>
  <c r="CW81"/>
  <c r="CV81" s="1"/>
  <c r="CW53"/>
  <c r="CV53" s="1"/>
  <c r="CW98"/>
  <c r="E19" i="31"/>
  <c r="K14" i="30" s="1"/>
  <c r="AW139" i="19"/>
  <c r="BU139"/>
  <c r="AE139"/>
  <c r="BI139"/>
  <c r="BO139"/>
  <c r="Y139"/>
  <c r="AQ139"/>
  <c r="AK139"/>
  <c r="CA139"/>
  <c r="BC139"/>
  <c r="CG139"/>
  <c r="S139"/>
  <c r="Y39" i="44"/>
  <c r="AQ39"/>
  <c r="BC39"/>
  <c r="BU39"/>
  <c r="S39"/>
  <c r="AK39"/>
  <c r="BI39"/>
  <c r="CG39"/>
  <c r="AE39"/>
  <c r="AW39"/>
  <c r="BO39"/>
  <c r="BU137" i="19"/>
  <c r="BI137"/>
  <c r="BC137"/>
  <c r="CG38" i="44"/>
  <c r="AQ38"/>
  <c r="Y38"/>
  <c r="AE38"/>
  <c r="AW38"/>
  <c r="S38"/>
  <c r="AQ47"/>
  <c r="CG47"/>
  <c r="AW47"/>
  <c r="BU47"/>
  <c r="AK47"/>
  <c r="CA47"/>
  <c r="Y47"/>
  <c r="BO47"/>
  <c r="AE47"/>
  <c r="BC47"/>
  <c r="S47"/>
  <c r="BI47"/>
  <c r="AW136" i="19"/>
  <c r="S136"/>
  <c r="AE136"/>
  <c r="AQ136"/>
  <c r="K83"/>
  <c r="CM83" s="1"/>
  <c r="CT83"/>
  <c r="CS83" s="1"/>
  <c r="AK83"/>
  <c r="CG136"/>
  <c r="K136"/>
  <c r="CM136" s="1"/>
  <c r="CT136"/>
  <c r="CZ74" i="44"/>
  <c r="O21" i="56"/>
  <c r="AA24"/>
  <c r="AK137" i="19"/>
  <c r="S137"/>
  <c r="CA137"/>
  <c r="CT137"/>
  <c r="CS137" s="1"/>
  <c r="AW76" i="44"/>
  <c r="BC42"/>
  <c r="CT42"/>
  <c r="M23" i="56"/>
  <c r="AQ40" i="44"/>
  <c r="CW106" i="19"/>
  <c r="CW111"/>
  <c r="CJ87" i="44"/>
  <c r="CW133" i="19"/>
  <c r="AK136"/>
  <c r="CA136"/>
  <c r="BC136"/>
  <c r="BU136"/>
  <c r="M21" i="56"/>
  <c r="E24"/>
  <c r="CG137" i="19"/>
  <c r="BO137"/>
  <c r="Y137"/>
  <c r="Y76" i="44"/>
  <c r="S42"/>
  <c r="Y23" i="56"/>
  <c r="G26"/>
  <c r="M16"/>
  <c r="M27" s="1"/>
  <c r="D22" i="58"/>
  <c r="CG40" i="44"/>
  <c r="CW81" i="19"/>
  <c r="CV81" s="1"/>
  <c r="CW83"/>
  <c r="CV83" s="1"/>
  <c r="Y136"/>
  <c r="BI136"/>
  <c r="CP59" i="44"/>
  <c r="AW137" i="19"/>
  <c r="AE137"/>
  <c r="AQ42" i="44"/>
  <c r="G23" i="56"/>
  <c r="U23"/>
  <c r="AK40" i="44"/>
  <c r="S26" i="56"/>
  <c r="CT40" i="44"/>
  <c r="CS40" s="1"/>
  <c r="I13" i="31"/>
  <c r="I15" i="59"/>
  <c r="M31" i="27"/>
  <c r="N31" s="1"/>
  <c r="L73" i="44"/>
  <c r="BT73" s="1"/>
  <c r="L24" i="19"/>
  <c r="CI24" s="1"/>
  <c r="L130"/>
  <c r="AA130" s="1"/>
  <c r="L18"/>
  <c r="CC18" s="1"/>
  <c r="L40"/>
  <c r="CF40" s="1"/>
  <c r="L102"/>
  <c r="BT102" s="1"/>
  <c r="L50"/>
  <c r="BW50" s="1"/>
  <c r="L25" i="44"/>
  <c r="BT25" s="1"/>
  <c r="L49"/>
  <c r="CO49" s="1"/>
  <c r="L18"/>
  <c r="BZ18" s="1"/>
  <c r="L67" i="19"/>
  <c r="M67" s="1"/>
  <c r="L47" i="44"/>
  <c r="AD47" s="1"/>
  <c r="C32" i="58"/>
  <c r="L132" i="19"/>
  <c r="BT132" s="1"/>
  <c r="L133"/>
  <c r="AP133" s="1"/>
  <c r="L100"/>
  <c r="AY100" s="1"/>
  <c r="L27" i="44"/>
  <c r="BT27" s="1"/>
  <c r="L137" i="19"/>
  <c r="BT137" s="1"/>
  <c r="L88"/>
  <c r="BH88" s="1"/>
  <c r="L49"/>
  <c r="BB49" s="1"/>
  <c r="L89"/>
  <c r="BB89" s="1"/>
  <c r="I21" i="58"/>
  <c r="I28" s="1"/>
  <c r="L107" i="19"/>
  <c r="R107" s="1"/>
  <c r="L118"/>
  <c r="BB118" s="1"/>
  <c r="M28" i="58"/>
  <c r="N28" s="1"/>
  <c r="L71" i="44"/>
  <c r="U71" s="1"/>
  <c r="L44"/>
  <c r="BZ44" s="1"/>
  <c r="L72"/>
  <c r="L94"/>
  <c r="X94" s="1"/>
  <c r="L100"/>
  <c r="AS100" s="1"/>
  <c r="L70"/>
  <c r="BE70" s="1"/>
  <c r="L84"/>
  <c r="CO84" s="1"/>
  <c r="L56" i="19"/>
  <c r="AM56" s="1"/>
  <c r="L104"/>
  <c r="BW104" s="1"/>
  <c r="L21"/>
  <c r="BW21" s="1"/>
  <c r="L82"/>
  <c r="BN82" s="1"/>
  <c r="L74" i="44"/>
  <c r="CC74" s="1"/>
  <c r="N38" i="31"/>
  <c r="L22" i="19"/>
  <c r="AY22" s="1"/>
  <c r="L35"/>
  <c r="L39"/>
  <c r="CC39" s="1"/>
  <c r="L117"/>
  <c r="CO117" s="1"/>
  <c r="L95"/>
  <c r="BK95" s="1"/>
  <c r="L99"/>
  <c r="AG99" s="1"/>
  <c r="L93" i="44"/>
  <c r="AG93" s="1"/>
  <c r="L31" i="19"/>
  <c r="CR31" s="1"/>
  <c r="L33"/>
  <c r="R33" s="1"/>
  <c r="L60"/>
  <c r="AG60" s="1"/>
  <c r="L68"/>
  <c r="BK68" s="1"/>
  <c r="L53"/>
  <c r="CC53" s="1"/>
  <c r="L34"/>
  <c r="BK34" s="1"/>
  <c r="N17" i="31"/>
  <c r="S45" i="44"/>
  <c r="AQ45"/>
  <c r="CG45"/>
  <c r="Y45"/>
  <c r="BO45"/>
  <c r="AK45"/>
  <c r="Y55"/>
  <c r="BC55"/>
  <c r="AK55"/>
  <c r="CG55"/>
  <c r="BO55"/>
  <c r="AE55"/>
  <c r="K55"/>
  <c r="CM55" s="1"/>
  <c r="BU55"/>
  <c r="CT55"/>
  <c r="CS55" s="1"/>
  <c r="S55"/>
  <c r="BI55"/>
  <c r="AQ55"/>
  <c r="AW55"/>
  <c r="CA55"/>
  <c r="AW77"/>
  <c r="S77"/>
  <c r="CA77"/>
  <c r="BU77"/>
  <c r="AQ77"/>
  <c r="AK77"/>
  <c r="BO77"/>
  <c r="BI77"/>
  <c r="AE77"/>
  <c r="Y77"/>
  <c r="CG77"/>
  <c r="BC77"/>
  <c r="Y27"/>
  <c r="S86"/>
  <c r="CV55"/>
  <c r="AA18" i="29"/>
  <c r="CV135" i="19"/>
  <c r="G16" i="56"/>
  <c r="G27" s="1"/>
  <c r="G28" s="1"/>
  <c r="U16"/>
  <c r="U27" s="1"/>
  <c r="V27" s="1"/>
  <c r="O16"/>
  <c r="O27" s="1"/>
  <c r="I16"/>
  <c r="I27" s="1"/>
  <c r="Q26"/>
  <c r="AA26"/>
  <c r="Q16"/>
  <c r="Q27" s="1"/>
  <c r="M26"/>
  <c r="AW59" i="44"/>
  <c r="BO59"/>
  <c r="AK59"/>
  <c r="BI59"/>
  <c r="CT29"/>
  <c r="CS29" s="1"/>
  <c r="AQ59"/>
  <c r="AK95"/>
  <c r="AE95"/>
  <c r="CA95"/>
  <c r="CS25"/>
  <c r="AQ49"/>
  <c r="Y36"/>
  <c r="CW64"/>
  <c r="CV64" s="1"/>
  <c r="CW16" i="19"/>
  <c r="CV16" s="1"/>
  <c r="CW17"/>
  <c r="CV17" s="1"/>
  <c r="CW30"/>
  <c r="CV30" s="1"/>
  <c r="CW32"/>
  <c r="CW36"/>
  <c r="CV36" s="1"/>
  <c r="CW91"/>
  <c r="CW92"/>
  <c r="CW117"/>
  <c r="I55"/>
  <c r="AW55" s="1"/>
  <c r="J44" i="44"/>
  <c r="J50"/>
  <c r="J51"/>
  <c r="CT24"/>
  <c r="K24"/>
  <c r="CM24" s="1"/>
  <c r="AK24"/>
  <c r="CV24"/>
  <c r="CA24"/>
  <c r="AE85" i="19"/>
  <c r="AK85"/>
  <c r="BU85"/>
  <c r="Y85"/>
  <c r="K87"/>
  <c r="CM87" s="1"/>
  <c r="CT87"/>
  <c r="BU89"/>
  <c r="AW89"/>
  <c r="BC89"/>
  <c r="AE89"/>
  <c r="AK89"/>
  <c r="CG89"/>
  <c r="BI89"/>
  <c r="BO89"/>
  <c r="AQ89"/>
  <c r="CT89"/>
  <c r="S89"/>
  <c r="K89"/>
  <c r="CA89"/>
  <c r="Y89"/>
  <c r="CS87" i="44"/>
  <c r="CZ87"/>
  <c r="AE54"/>
  <c r="AQ54"/>
  <c r="CG54"/>
  <c r="AK54"/>
  <c r="BC54"/>
  <c r="S54"/>
  <c r="BO54"/>
  <c r="AW54"/>
  <c r="Y54"/>
  <c r="CA82"/>
  <c r="AK82"/>
  <c r="K13"/>
  <c r="CM13" s="1"/>
  <c r="BI13"/>
  <c r="AK13"/>
  <c r="CA13"/>
  <c r="CT13"/>
  <c r="CT86" i="19"/>
  <c r="AE86"/>
  <c r="CG86"/>
  <c r="BO86"/>
  <c r="K86"/>
  <c r="CM86" s="1"/>
  <c r="AW86"/>
  <c r="S86"/>
  <c r="BI86"/>
  <c r="CP34" i="44"/>
  <c r="BC87"/>
  <c r="BO87"/>
  <c r="AK87"/>
  <c r="CG87"/>
  <c r="S87"/>
  <c r="Y87"/>
  <c r="R27" i="56"/>
  <c r="CW98" i="19"/>
  <c r="CW99"/>
  <c r="CV99" s="1"/>
  <c r="CJ106"/>
  <c r="CW127"/>
  <c r="CW130"/>
  <c r="AQ64"/>
  <c r="CQ36" i="44"/>
  <c r="CP36" s="1"/>
  <c r="CA39"/>
  <c r="CT77"/>
  <c r="CV100"/>
  <c r="CZ81"/>
  <c r="CG81"/>
  <c r="BU86"/>
  <c r="BC43"/>
  <c r="CV136" i="19"/>
  <c r="D17" i="56"/>
  <c r="M17"/>
  <c r="AA17"/>
  <c r="I17"/>
  <c r="U18" i="29"/>
  <c r="AA20"/>
  <c r="AE42" i="44"/>
  <c r="Y80"/>
  <c r="AQ76"/>
  <c r="AW62"/>
  <c r="E23" i="56"/>
  <c r="CT34" i="44"/>
  <c r="CS34" s="1"/>
  <c r="CV87" i="19"/>
  <c r="BC24" i="44"/>
  <c r="CW13"/>
  <c r="CV13" s="1"/>
  <c r="CW15"/>
  <c r="CV15" s="1"/>
  <c r="CW84" i="19"/>
  <c r="J46" i="44"/>
  <c r="J48"/>
  <c r="CT66"/>
  <c r="CS66" s="1"/>
  <c r="CS28"/>
  <c r="CZ28"/>
  <c r="CY28" s="1"/>
  <c r="BU66"/>
  <c r="CA66"/>
  <c r="AE66"/>
  <c r="CZ29"/>
  <c r="CY29" s="1"/>
  <c r="CA30" i="19"/>
  <c r="CG30"/>
  <c r="BU30"/>
  <c r="AK30"/>
  <c r="BI30"/>
  <c r="AQ30"/>
  <c r="CJ22" i="44"/>
  <c r="CW22"/>
  <c r="CV22" s="1"/>
  <c r="CQ22"/>
  <c r="CP22" s="1"/>
  <c r="CM56" i="19"/>
  <c r="CT56"/>
  <c r="CJ78"/>
  <c r="CW78"/>
  <c r="CV78" s="1"/>
  <c r="I16" i="44"/>
  <c r="CV16" s="1"/>
  <c r="J16"/>
  <c r="I18" i="19"/>
  <c r="CV18" s="1"/>
  <c r="J18"/>
  <c r="D26" i="58"/>
  <c r="CZ43" i="44"/>
  <c r="CY43" s="1"/>
  <c r="CS43"/>
  <c r="CG66"/>
  <c r="CS53"/>
  <c r="CZ96"/>
  <c r="AW64" i="19"/>
  <c r="S49" i="44"/>
  <c r="L21" i="59"/>
  <c r="K28"/>
  <c r="Y17" i="29"/>
  <c r="CA62" i="44"/>
  <c r="CY25"/>
  <c r="AQ101" i="19"/>
  <c r="S101"/>
  <c r="BI101"/>
  <c r="CG101"/>
  <c r="BC101"/>
  <c r="CA101"/>
  <c r="BO101"/>
  <c r="Y98" i="44"/>
  <c r="H25" i="58"/>
  <c r="I14"/>
  <c r="F21" s="1"/>
  <c r="F28" s="1"/>
  <c r="AQ43" i="44"/>
  <c r="BI64" i="19"/>
  <c r="BU62" i="44"/>
  <c r="AW49"/>
  <c r="CT78" i="19"/>
  <c r="CS78" s="1"/>
  <c r="CA93"/>
  <c r="CQ21" i="44"/>
  <c r="CP21" s="1"/>
  <c r="CJ21"/>
  <c r="CQ55"/>
  <c r="CJ55"/>
  <c r="CJ77" i="19"/>
  <c r="CQ77"/>
  <c r="CP77" s="1"/>
  <c r="CW77"/>
  <c r="CT80"/>
  <c r="CW80"/>
  <c r="CV80" s="1"/>
  <c r="CJ88"/>
  <c r="CW88"/>
  <c r="CQ88"/>
  <c r="CP38" i="44"/>
  <c r="CS67" i="19"/>
  <c r="CQ89"/>
  <c r="CJ89"/>
  <c r="CW89"/>
  <c r="CJ96"/>
  <c r="CW96"/>
  <c r="CQ96"/>
  <c r="CP96" s="1"/>
  <c r="I34"/>
  <c r="J34"/>
  <c r="BI34" s="1"/>
  <c r="CW58" i="44"/>
  <c r="CV58" s="1"/>
  <c r="CQ58"/>
  <c r="CJ58"/>
  <c r="J52"/>
  <c r="AK52" s="1"/>
  <c r="I52"/>
  <c r="CV52" s="1"/>
  <c r="CJ86"/>
  <c r="CQ86"/>
  <c r="CW86"/>
  <c r="CV86" s="1"/>
  <c r="BO66"/>
  <c r="S90"/>
  <c r="CG24"/>
  <c r="U22" i="56"/>
  <c r="CA36" i="44"/>
  <c r="S36"/>
  <c r="BU36"/>
  <c r="K36"/>
  <c r="CM36" s="1"/>
  <c r="AW36"/>
  <c r="BI36"/>
  <c r="AQ36"/>
  <c r="CV36"/>
  <c r="CT36"/>
  <c r="AK36"/>
  <c r="AE36"/>
  <c r="K32"/>
  <c r="CM32" s="1"/>
  <c r="Y32"/>
  <c r="CT32"/>
  <c r="CV32"/>
  <c r="Y24"/>
  <c r="CP71" i="19"/>
  <c r="J57"/>
  <c r="AE57" s="1"/>
  <c r="CJ14" i="44"/>
  <c r="CW14"/>
  <c r="CV14" s="1"/>
  <c r="CQ14"/>
  <c r="CP14" s="1"/>
  <c r="J84" i="19"/>
  <c r="I84"/>
  <c r="CM66" i="44"/>
  <c r="CZ75"/>
  <c r="CY75" s="1"/>
  <c r="CS75"/>
  <c r="CT90"/>
  <c r="I26"/>
  <c r="AQ26" s="1"/>
  <c r="BU64"/>
  <c r="AE41"/>
  <c r="CG28"/>
  <c r="Y28"/>
  <c r="BU28"/>
  <c r="S30" i="19"/>
  <c r="CG36" i="44"/>
  <c r="CP40" i="19"/>
  <c r="BU13" i="44"/>
  <c r="CG13"/>
  <c r="S13"/>
  <c r="AQ13"/>
  <c r="AW13"/>
  <c r="AE13"/>
  <c r="Y13"/>
  <c r="BC13"/>
  <c r="BO13"/>
  <c r="AE85"/>
  <c r="AQ85"/>
  <c r="BO62"/>
  <c r="AK62"/>
  <c r="AE62"/>
  <c r="CG62"/>
  <c r="Y62"/>
  <c r="S62"/>
  <c r="BI62"/>
  <c r="AQ120" i="19"/>
  <c r="S120"/>
  <c r="I42"/>
  <c r="J42"/>
  <c r="AQ42" s="1"/>
  <c r="K78"/>
  <c r="CM78" s="1"/>
  <c r="CW65" i="44"/>
  <c r="CV65" s="1"/>
  <c r="CQ65"/>
  <c r="I68"/>
  <c r="AW68" s="1"/>
  <c r="J68"/>
  <c r="CS129" i="19"/>
  <c r="K49" i="44"/>
  <c r="CM49" s="1"/>
  <c r="AK49"/>
  <c r="CT49"/>
  <c r="BI49"/>
  <c r="BC49"/>
  <c r="AE49"/>
  <c r="CA49"/>
  <c r="BU49"/>
  <c r="Y49"/>
  <c r="CA121" i="19"/>
  <c r="BC121"/>
  <c r="Y121"/>
  <c r="J78"/>
  <c r="AQ78" s="1"/>
  <c r="CW18" i="44"/>
  <c r="K31" i="27"/>
  <c r="AK66" i="44"/>
  <c r="BO70"/>
  <c r="S27"/>
  <c r="BI85"/>
  <c r="CZ48" i="19"/>
  <c r="CY48" s="1"/>
  <c r="K81" i="44"/>
  <c r="BO81"/>
  <c r="BU81"/>
  <c r="Y86"/>
  <c r="AE86"/>
  <c r="CA86"/>
  <c r="CQ31"/>
  <c r="AW28"/>
  <c r="AW30" i="19"/>
  <c r="CZ89" i="44"/>
  <c r="CY89" s="1"/>
  <c r="CS89"/>
  <c r="CG49"/>
  <c r="BU101" i="19"/>
  <c r="Y20" i="29"/>
  <c r="W20"/>
  <c r="S20"/>
  <c r="E20"/>
  <c r="G20"/>
  <c r="U20"/>
  <c r="BC36" i="44"/>
  <c r="AQ37"/>
  <c r="CG37"/>
  <c r="K37"/>
  <c r="CM37" s="1"/>
  <c r="AE37"/>
  <c r="BU37"/>
  <c r="BC98"/>
  <c r="CG83" i="19"/>
  <c r="S83"/>
  <c r="BC83"/>
  <c r="Y83"/>
  <c r="BO83"/>
  <c r="CP64"/>
  <c r="CQ78"/>
  <c r="BU69"/>
  <c r="BI69"/>
  <c r="AW69"/>
  <c r="Y69"/>
  <c r="BU65" i="44"/>
  <c r="K65"/>
  <c r="CM65" s="1"/>
  <c r="Y65"/>
  <c r="AW65"/>
  <c r="AE43"/>
  <c r="CA43"/>
  <c r="BI43"/>
  <c r="K64" i="19"/>
  <c r="CM64" s="1"/>
  <c r="CT64"/>
  <c r="CS64" s="1"/>
  <c r="BC64"/>
  <c r="Y64"/>
  <c r="S64"/>
  <c r="AE64"/>
  <c r="CA64"/>
  <c r="CG64"/>
  <c r="BU64"/>
  <c r="BO64"/>
  <c r="I50"/>
  <c r="CT50" s="1"/>
  <c r="J50"/>
  <c r="I26"/>
  <c r="J26"/>
  <c r="BO30"/>
  <c r="BC62" i="44"/>
  <c r="E17" i="29"/>
  <c r="Q17"/>
  <c r="U17"/>
  <c r="S17"/>
  <c r="W17"/>
  <c r="I17"/>
  <c r="K17"/>
  <c r="M17"/>
  <c r="AA17"/>
  <c r="O22" i="56"/>
  <c r="S22"/>
  <c r="K22"/>
  <c r="W22"/>
  <c r="AA22"/>
  <c r="Y22"/>
  <c r="M22"/>
  <c r="CW24" i="19"/>
  <c r="AE110"/>
  <c r="AK110"/>
  <c r="AQ24" i="44"/>
  <c r="BU24"/>
  <c r="S24"/>
  <c r="BO24"/>
  <c r="AE24"/>
  <c r="AW24"/>
  <c r="BI24"/>
  <c r="CV71"/>
  <c r="S43"/>
  <c r="BI66"/>
  <c r="CT27"/>
  <c r="K27"/>
  <c r="CM27" s="1"/>
  <c r="AW75"/>
  <c r="BI75"/>
  <c r="AE75"/>
  <c r="CG75"/>
  <c r="CJ31"/>
  <c r="AK64" i="19"/>
  <c r="CS89"/>
  <c r="CA120"/>
  <c r="BO49" i="44"/>
  <c r="O17" i="29"/>
  <c r="W19" i="56"/>
  <c r="Y19"/>
  <c r="S19"/>
  <c r="O19"/>
  <c r="U19"/>
  <c r="M19"/>
  <c r="K19"/>
  <c r="I19"/>
  <c r="AA19"/>
  <c r="BO36" i="44"/>
  <c r="CS37"/>
  <c r="CZ37"/>
  <c r="CS54" i="19"/>
  <c r="CZ54"/>
  <c r="CY54" s="1"/>
  <c r="CW27" i="44"/>
  <c r="CJ27"/>
  <c r="CQ27"/>
  <c r="J30"/>
  <c r="I30"/>
  <c r="J72"/>
  <c r="I72"/>
  <c r="CJ79"/>
  <c r="CQ79"/>
  <c r="CP79" s="1"/>
  <c r="CW79"/>
  <c r="CV79" s="1"/>
  <c r="CM80"/>
  <c r="CW80"/>
  <c r="CV80" s="1"/>
  <c r="Y82"/>
  <c r="S82"/>
  <c r="J83"/>
  <c r="CG83" s="1"/>
  <c r="I83"/>
  <c r="CV83" s="1"/>
  <c r="Y22" i="29"/>
  <c r="U22"/>
  <c r="AA22"/>
  <c r="Q16"/>
  <c r="Q26" s="1"/>
  <c r="G16"/>
  <c r="G26" s="1"/>
  <c r="W16"/>
  <c r="W26" s="1"/>
  <c r="CQ121" i="19"/>
  <c r="CP121" s="1"/>
  <c r="CJ121"/>
  <c r="I19" i="44"/>
  <c r="J19"/>
  <c r="I22" i="29"/>
  <c r="G18"/>
  <c r="O18"/>
  <c r="K16"/>
  <c r="K26" s="1"/>
  <c r="Y24"/>
  <c r="AA24"/>
  <c r="U24"/>
  <c r="I24"/>
  <c r="AK135" i="19"/>
  <c r="BO135"/>
  <c r="K135"/>
  <c r="CM135" s="1"/>
  <c r="O20" i="56"/>
  <c r="U20"/>
  <c r="Q20"/>
  <c r="E20"/>
  <c r="M20"/>
  <c r="I20"/>
  <c r="S25" i="44"/>
  <c r="Y86" i="19"/>
  <c r="CA86"/>
  <c r="AQ86"/>
  <c r="BC86"/>
  <c r="BU86"/>
  <c r="AK86"/>
  <c r="CW19" i="44"/>
  <c r="CW69" i="19"/>
  <c r="CV69" s="1"/>
  <c r="CQ69"/>
  <c r="J23" i="44"/>
  <c r="I23"/>
  <c r="CV37"/>
  <c r="CM44" i="19"/>
  <c r="C26" i="29"/>
  <c r="I16"/>
  <c r="I26" s="1"/>
  <c r="U21" i="56"/>
  <c r="S21"/>
  <c r="I21"/>
  <c r="W21"/>
  <c r="G24"/>
  <c r="O24"/>
  <c r="CZ40" i="44"/>
  <c r="AE40"/>
  <c r="AW40"/>
  <c r="BU40"/>
  <c r="CA40"/>
  <c r="Y40"/>
  <c r="BC40"/>
  <c r="BO40"/>
  <c r="K40"/>
  <c r="CM40" s="1"/>
  <c r="CP19"/>
  <c r="CW23"/>
  <c r="CJ23"/>
  <c r="CQ23"/>
  <c r="CQ51"/>
  <c r="CP51" s="1"/>
  <c r="CJ51"/>
  <c r="CA54"/>
  <c r="BU54"/>
  <c r="BI54"/>
  <c r="J61"/>
  <c r="AE61" s="1"/>
  <c r="I61"/>
  <c r="BU61" s="1"/>
  <c r="I23" i="29"/>
  <c r="K21" i="56"/>
  <c r="CT80" i="44"/>
  <c r="CG76"/>
  <c r="BC76"/>
  <c r="U26" i="56"/>
  <c r="E26"/>
  <c r="K26"/>
  <c r="O26"/>
  <c r="I26"/>
  <c r="BI40" i="44"/>
  <c r="CP83" i="19"/>
  <c r="CZ83"/>
  <c r="CQ66" i="44"/>
  <c r="CW66"/>
  <c r="CV66" s="1"/>
  <c r="CJ66"/>
  <c r="I69"/>
  <c r="J69"/>
  <c r="CJ85"/>
  <c r="CW85"/>
  <c r="CV85" s="1"/>
  <c r="CQ85"/>
  <c r="CP85" s="1"/>
  <c r="CJ94"/>
  <c r="CW94"/>
  <c r="CQ94"/>
  <c r="CQ97"/>
  <c r="CW97"/>
  <c r="CV97" s="1"/>
  <c r="CJ99"/>
  <c r="CW99"/>
  <c r="CT38"/>
  <c r="AK38"/>
  <c r="CJ104"/>
  <c r="CW104"/>
  <c r="CW20" i="19"/>
  <c r="CV20" s="1"/>
  <c r="CJ20"/>
  <c r="CJ24"/>
  <c r="CQ24"/>
  <c r="CP24" s="1"/>
  <c r="CQ28"/>
  <c r="CP28" s="1"/>
  <c r="CW28"/>
  <c r="CV28" s="1"/>
  <c r="CJ28"/>
  <c r="CQ32"/>
  <c r="CP32" s="1"/>
  <c r="CJ32"/>
  <c r="CJ40"/>
  <c r="CW40"/>
  <c r="CW44"/>
  <c r="CV44" s="1"/>
  <c r="CJ44"/>
  <c r="CQ44"/>
  <c r="CJ48"/>
  <c r="CW48"/>
  <c r="CV48" s="1"/>
  <c r="CQ52"/>
  <c r="CP52" s="1"/>
  <c r="CW52"/>
  <c r="CV52" s="1"/>
  <c r="CJ52"/>
  <c r="CJ56"/>
  <c r="CQ56"/>
  <c r="CW56"/>
  <c r="CQ60"/>
  <c r="CW60"/>
  <c r="CV60" s="1"/>
  <c r="CJ64"/>
  <c r="CW64"/>
  <c r="CV64" s="1"/>
  <c r="CQ68"/>
  <c r="CP68" s="1"/>
  <c r="CW68"/>
  <c r="CJ72"/>
  <c r="CQ72"/>
  <c r="CP72" s="1"/>
  <c r="CW115"/>
  <c r="CQ115"/>
  <c r="CP115" s="1"/>
  <c r="CQ118"/>
  <c r="CP118" s="1"/>
  <c r="CW118"/>
  <c r="J88"/>
  <c r="I88"/>
  <c r="I95"/>
  <c r="CV95" s="1"/>
  <c r="J95"/>
  <c r="I103"/>
  <c r="J103"/>
  <c r="I111"/>
  <c r="J111"/>
  <c r="AE96" i="44"/>
  <c r="K96"/>
  <c r="BI96"/>
  <c r="Y96"/>
  <c r="CQ135" i="19"/>
  <c r="CJ135"/>
  <c r="CJ137"/>
  <c r="CQ137"/>
  <c r="CQ120"/>
  <c r="CW120"/>
  <c r="CJ127"/>
  <c r="CQ127"/>
  <c r="CP127" s="1"/>
  <c r="AQ55"/>
  <c r="BI55"/>
  <c r="E25" i="56"/>
  <c r="M25"/>
  <c r="CQ108" i="19"/>
  <c r="CP108" s="1"/>
  <c r="AW67"/>
  <c r="AE67"/>
  <c r="I93" i="44"/>
  <c r="K93" s="1"/>
  <c r="J93"/>
  <c r="I62" i="19"/>
  <c r="J62"/>
  <c r="AQ62" s="1"/>
  <c r="I133"/>
  <c r="J133"/>
  <c r="O19" i="29"/>
  <c r="Y42" i="44"/>
  <c r="I25" i="56"/>
  <c r="CV49" i="44"/>
  <c r="E18" i="56"/>
  <c r="M18"/>
  <c r="CT95" i="44"/>
  <c r="CS95" s="1"/>
  <c r="CV57" i="19"/>
  <c r="CJ67"/>
  <c r="CQ67"/>
  <c r="CW67"/>
  <c r="CJ71"/>
  <c r="CW71"/>
  <c r="CV71" s="1"/>
  <c r="CW76"/>
  <c r="CV76" s="1"/>
  <c r="CT76"/>
  <c r="CJ109"/>
  <c r="CW109"/>
  <c r="CV109" s="1"/>
  <c r="J102" i="44"/>
  <c r="I102"/>
  <c r="I68" i="19"/>
  <c r="J68"/>
  <c r="CG68" s="1"/>
  <c r="AW54"/>
  <c r="AQ54"/>
  <c r="CG54"/>
  <c r="S54"/>
  <c r="BI54"/>
  <c r="AK54"/>
  <c r="CM54" i="44"/>
  <c r="K47"/>
  <c r="CM47" s="1"/>
  <c r="CT47"/>
  <c r="CZ47" s="1"/>
  <c r="I49" i="19"/>
  <c r="J49"/>
  <c r="I41"/>
  <c r="CA41" s="1"/>
  <c r="J41"/>
  <c r="I33"/>
  <c r="J33"/>
  <c r="I96"/>
  <c r="AQ96" s="1"/>
  <c r="J96"/>
  <c r="I122"/>
  <c r="J122"/>
  <c r="I130"/>
  <c r="CV130" s="1"/>
  <c r="J130"/>
  <c r="L11" i="70"/>
  <c r="CQ64" i="44"/>
  <c r="CJ76"/>
  <c r="CW76"/>
  <c r="CV76" s="1"/>
  <c r="I103"/>
  <c r="J103"/>
  <c r="CV67" i="19"/>
  <c r="I75"/>
  <c r="BC75" s="1"/>
  <c r="J75"/>
  <c r="I92"/>
  <c r="K92" s="1"/>
  <c r="J92"/>
  <c r="BI92" s="1"/>
  <c r="I100"/>
  <c r="CG100" s="1"/>
  <c r="J100"/>
  <c r="I108"/>
  <c r="CV108" s="1"/>
  <c r="J108"/>
  <c r="I118"/>
  <c r="BC118" s="1"/>
  <c r="J118"/>
  <c r="I126"/>
  <c r="J126"/>
  <c r="S126" s="1"/>
  <c r="CM44" i="44"/>
  <c r="CJ63"/>
  <c r="CW63"/>
  <c r="CV63" s="1"/>
  <c r="CQ63"/>
  <c r="J67"/>
  <c r="S67" s="1"/>
  <c r="I67"/>
  <c r="CV67" s="1"/>
  <c r="CW96"/>
  <c r="CV96" s="1"/>
  <c r="CM96"/>
  <c r="CJ82"/>
  <c r="CQ82"/>
  <c r="CT88"/>
  <c r="CS88" s="1"/>
  <c r="K88"/>
  <c r="CM88" s="1"/>
  <c r="J94"/>
  <c r="Y94" s="1"/>
  <c r="I94"/>
  <c r="I51" i="19"/>
  <c r="K51" s="1"/>
  <c r="J51"/>
  <c r="I128"/>
  <c r="J128"/>
  <c r="CW29" i="44"/>
  <c r="CV29" s="1"/>
  <c r="CT44"/>
  <c r="CM46"/>
  <c r="CM50"/>
  <c r="CG51"/>
  <c r="J73"/>
  <c r="I73"/>
  <c r="J84"/>
  <c r="I84"/>
  <c r="CV84" s="1"/>
  <c r="CD17"/>
  <c r="AH17"/>
  <c r="BX17"/>
  <c r="AB17"/>
  <c r="BR17"/>
  <c r="V17"/>
  <c r="P17"/>
  <c r="AT17"/>
  <c r="CW102"/>
  <c r="J58"/>
  <c r="J79"/>
  <c r="BI79" s="1"/>
  <c r="CW59"/>
  <c r="CV59" s="1"/>
  <c r="CJ25"/>
  <c r="CJ74"/>
  <c r="K28" i="70"/>
  <c r="G5" s="1"/>
  <c r="G33" i="31"/>
  <c r="I33" s="1"/>
  <c r="CW17" i="44"/>
  <c r="G37" i="31"/>
  <c r="I37" s="1"/>
  <c r="J25" i="58"/>
  <c r="H26"/>
  <c r="L97" i="44"/>
  <c r="L69"/>
  <c r="AJ69" s="1"/>
  <c r="L17"/>
  <c r="AS17" s="1"/>
  <c r="L19"/>
  <c r="L24"/>
  <c r="M24" s="1"/>
  <c r="L38"/>
  <c r="AD38" s="1"/>
  <c r="N13" i="30"/>
  <c r="M27"/>
  <c r="N27" s="1"/>
  <c r="J26" i="58"/>
  <c r="D21"/>
  <c r="D28" s="1"/>
  <c r="H22"/>
  <c r="D25"/>
  <c r="H21"/>
  <c r="H28" s="1"/>
  <c r="M28" i="59"/>
  <c r="N28" s="1"/>
  <c r="C28"/>
  <c r="D21" s="1"/>
  <c r="D28" s="1"/>
  <c r="I12" i="31"/>
  <c r="I14" i="59"/>
  <c r="L89" i="44"/>
  <c r="AP89" s="1"/>
  <c r="L22"/>
  <c r="AP22" s="1"/>
  <c r="L98"/>
  <c r="L42"/>
  <c r="L28"/>
  <c r="L103"/>
  <c r="AJ103" s="1"/>
  <c r="L30"/>
  <c r="CX30" s="1"/>
  <c r="L85"/>
  <c r="N85" s="1"/>
  <c r="L63"/>
  <c r="N63" s="1"/>
  <c r="L79"/>
  <c r="L46"/>
  <c r="L20"/>
  <c r="CI20" s="1"/>
  <c r="L60"/>
  <c r="L15"/>
  <c r="L39"/>
  <c r="CR39" s="1"/>
  <c r="L61"/>
  <c r="L81"/>
  <c r="L62"/>
  <c r="CX62" s="1"/>
  <c r="L82"/>
  <c r="AD82" s="1"/>
  <c r="L37"/>
  <c r="CO37" s="1"/>
  <c r="L59"/>
  <c r="L83"/>
  <c r="BK83" s="1"/>
  <c r="L63" i="19"/>
  <c r="AP63" s="1"/>
  <c r="L58"/>
  <c r="L83"/>
  <c r="L90"/>
  <c r="BZ90" s="1"/>
  <c r="L125"/>
  <c r="X125" s="1"/>
  <c r="L120"/>
  <c r="AV120" s="1"/>
  <c r="L129"/>
  <c r="CU129" s="1"/>
  <c r="L47"/>
  <c r="BT47" s="1"/>
  <c r="L110"/>
  <c r="L54"/>
  <c r="AV54" s="1"/>
  <c r="L123"/>
  <c r="CO123" s="1"/>
  <c r="L51"/>
  <c r="AP51" s="1"/>
  <c r="L28"/>
  <c r="BW28" s="1"/>
  <c r="L126"/>
  <c r="L134"/>
  <c r="CX134" s="1"/>
  <c r="L115"/>
  <c r="CL115" s="1"/>
  <c r="L46"/>
  <c r="L65"/>
  <c r="AD65" s="1"/>
  <c r="L94"/>
  <c r="BT94" s="1"/>
  <c r="L69"/>
  <c r="U69" s="1"/>
  <c r="L138"/>
  <c r="L32"/>
  <c r="L52"/>
  <c r="AV52" s="1"/>
  <c r="L17"/>
  <c r="CL17" s="1"/>
  <c r="L43"/>
  <c r="BZ43" s="1"/>
  <c r="L136"/>
  <c r="CI136" s="1"/>
  <c r="L59"/>
  <c r="U59" s="1"/>
  <c r="L86"/>
  <c r="CO86" s="1"/>
  <c r="L37"/>
  <c r="AS37" s="1"/>
  <c r="L48"/>
  <c r="O48" s="1"/>
  <c r="L38"/>
  <c r="L80" i="44"/>
  <c r="AS80" s="1"/>
  <c r="L58"/>
  <c r="O58" s="1"/>
  <c r="L50"/>
  <c r="L45"/>
  <c r="BK45" s="1"/>
  <c r="L14"/>
  <c r="N14" s="1"/>
  <c r="L32"/>
  <c r="CR32" s="1"/>
  <c r="L34"/>
  <c r="L54"/>
  <c r="L16"/>
  <c r="L52"/>
  <c r="AM52" s="1"/>
  <c r="L104"/>
  <c r="BQ104" s="1"/>
  <c r="L95"/>
  <c r="AG95" s="1"/>
  <c r="L13"/>
  <c r="AD13" s="1"/>
  <c r="L64"/>
  <c r="L51"/>
  <c r="BT51" s="1"/>
  <c r="L40"/>
  <c r="L29"/>
  <c r="L96"/>
  <c r="L90"/>
  <c r="L35"/>
  <c r="L99"/>
  <c r="BH99" s="1"/>
  <c r="L86"/>
  <c r="CL86" s="1"/>
  <c r="L76"/>
  <c r="BB76" s="1"/>
  <c r="L101"/>
  <c r="L26"/>
  <c r="N26" s="1"/>
  <c r="L68"/>
  <c r="CX68" s="1"/>
  <c r="L88"/>
  <c r="L23"/>
  <c r="L31"/>
  <c r="L43"/>
  <c r="L55"/>
  <c r="L65"/>
  <c r="L77"/>
  <c r="L36"/>
  <c r="L48"/>
  <c r="L66"/>
  <c r="O66" s="1"/>
  <c r="L78"/>
  <c r="L21"/>
  <c r="L33"/>
  <c r="CX33" s="1"/>
  <c r="L41"/>
  <c r="CU41" s="1"/>
  <c r="L53"/>
  <c r="L67"/>
  <c r="N67" s="1"/>
  <c r="L75"/>
  <c r="L87"/>
  <c r="L131" i="19"/>
  <c r="L101"/>
  <c r="L93"/>
  <c r="CR93" s="1"/>
  <c r="L106"/>
  <c r="L135"/>
  <c r="M135" s="1"/>
  <c r="L124"/>
  <c r="BE124" s="1"/>
  <c r="L44"/>
  <c r="CC44" s="1"/>
  <c r="L121"/>
  <c r="L45"/>
  <c r="AJ45" s="1"/>
  <c r="L29"/>
  <c r="BT29" s="1"/>
  <c r="L116"/>
  <c r="BZ116" s="1"/>
  <c r="L139"/>
  <c r="DA139" s="1"/>
  <c r="L114"/>
  <c r="BZ114" s="1"/>
  <c r="L42"/>
  <c r="L105"/>
  <c r="AY105" s="1"/>
  <c r="L111"/>
  <c r="L55"/>
  <c r="L80"/>
  <c r="L103"/>
  <c r="L92"/>
  <c r="L64"/>
  <c r="BE64" s="1"/>
  <c r="L85"/>
  <c r="CR85" s="1"/>
  <c r="L122"/>
  <c r="L30"/>
  <c r="L127"/>
  <c r="L78"/>
  <c r="AD78" s="1"/>
  <c r="L98"/>
  <c r="L76"/>
  <c r="BB76" s="1"/>
  <c r="L61"/>
  <c r="AJ61" s="1"/>
  <c r="L91"/>
  <c r="L16"/>
  <c r="L27"/>
  <c r="L128"/>
  <c r="L81"/>
  <c r="L96"/>
  <c r="L70"/>
  <c r="AA70" s="1"/>
  <c r="L41"/>
  <c r="AM41" s="1"/>
  <c r="L66"/>
  <c r="AP66" s="1"/>
  <c r="L62"/>
  <c r="L119"/>
  <c r="U119" s="1"/>
  <c r="L26"/>
  <c r="L108"/>
  <c r="L87"/>
  <c r="BQ87" s="1"/>
  <c r="L13"/>
  <c r="BZ13" s="1"/>
  <c r="L57"/>
  <c r="X57" s="1"/>
  <c r="L72"/>
  <c r="BK72" s="1"/>
  <c r="L14"/>
  <c r="N14" s="1"/>
  <c r="L71"/>
  <c r="L109"/>
  <c r="L84"/>
  <c r="L19"/>
  <c r="L79"/>
  <c r="L36"/>
  <c r="L23"/>
  <c r="L97"/>
  <c r="L15"/>
  <c r="L20"/>
  <c r="L25"/>
  <c r="L75"/>
  <c r="L77"/>
  <c r="L102" i="44"/>
  <c r="BQ102" s="1"/>
  <c r="J22" i="58"/>
  <c r="G34" i="31"/>
  <c r="I34" s="1"/>
  <c r="D33" i="58"/>
  <c r="C7" i="70"/>
  <c r="C8"/>
  <c r="BC83" i="44"/>
  <c r="S83"/>
  <c r="CG27"/>
  <c r="AK27"/>
  <c r="BC27"/>
  <c r="BU27"/>
  <c r="AQ27"/>
  <c r="BO27"/>
  <c r="CS71"/>
  <c r="CT70"/>
  <c r="K70"/>
  <c r="CA70"/>
  <c r="BU70"/>
  <c r="AW70"/>
  <c r="CG70"/>
  <c r="Y70"/>
  <c r="AQ70"/>
  <c r="CP30"/>
  <c r="S20"/>
  <c r="AE20"/>
  <c r="AK20"/>
  <c r="BI20"/>
  <c r="K20"/>
  <c r="CM20" s="1"/>
  <c r="CT20"/>
  <c r="AQ20"/>
  <c r="BO20"/>
  <c r="BU20"/>
  <c r="CV20"/>
  <c r="K104"/>
  <c r="CM104" s="1"/>
  <c r="CV104"/>
  <c r="Y104"/>
  <c r="AK104"/>
  <c r="BC104"/>
  <c r="CT104"/>
  <c r="BI104"/>
  <c r="CA104"/>
  <c r="AW104"/>
  <c r="CG104"/>
  <c r="CA70" i="19"/>
  <c r="BO70"/>
  <c r="BC70"/>
  <c r="AQ70"/>
  <c r="Y70"/>
  <c r="K70"/>
  <c r="CM70" s="1"/>
  <c r="CG70"/>
  <c r="BU70"/>
  <c r="BI70"/>
  <c r="AW70"/>
  <c r="AK70"/>
  <c r="S70"/>
  <c r="AE70"/>
  <c r="CT70"/>
  <c r="BU66"/>
  <c r="AW66"/>
  <c r="S66"/>
  <c r="K66"/>
  <c r="CM66" s="1"/>
  <c r="CA66"/>
  <c r="BC66"/>
  <c r="AE66"/>
  <c r="CT66"/>
  <c r="CT63"/>
  <c r="BU63"/>
  <c r="AW63"/>
  <c r="S63"/>
  <c r="BO63"/>
  <c r="AQ63"/>
  <c r="AE63"/>
  <c r="CV63"/>
  <c r="CG63"/>
  <c r="BI63"/>
  <c r="AK63"/>
  <c r="K63"/>
  <c r="CA63"/>
  <c r="BC63"/>
  <c r="Y63"/>
  <c r="BU59"/>
  <c r="S59"/>
  <c r="BC59"/>
  <c r="K59"/>
  <c r="K47"/>
  <c r="Y47"/>
  <c r="BC47"/>
  <c r="CT47"/>
  <c r="BI47"/>
  <c r="AQ47"/>
  <c r="AQ43"/>
  <c r="K43"/>
  <c r="BU43"/>
  <c r="CT43"/>
  <c r="CA43"/>
  <c r="S43"/>
  <c r="CG43"/>
  <c r="Y43"/>
  <c r="BO43"/>
  <c r="AK43"/>
  <c r="K39"/>
  <c r="CA39"/>
  <c r="CV39"/>
  <c r="K35"/>
  <c r="AE35"/>
  <c r="BC35"/>
  <c r="CV35"/>
  <c r="CT35"/>
  <c r="BO35"/>
  <c r="BU31"/>
  <c r="AK31"/>
  <c r="BO31"/>
  <c r="Y31"/>
  <c r="BI31"/>
  <c r="S31"/>
  <c r="BC31"/>
  <c r="AW31"/>
  <c r="AQ31"/>
  <c r="CT31"/>
  <c r="K31"/>
  <c r="CM31" s="1"/>
  <c r="CV31"/>
  <c r="AE27"/>
  <c r="BU27"/>
  <c r="BO23"/>
  <c r="K23"/>
  <c r="AE23"/>
  <c r="BU23"/>
  <c r="AW23"/>
  <c r="BC23"/>
  <c r="Y23"/>
  <c r="AK19"/>
  <c r="CG19"/>
  <c r="CG15"/>
  <c r="BI15"/>
  <c r="S15"/>
  <c r="AK15"/>
  <c r="K15"/>
  <c r="BO15"/>
  <c r="AQ15"/>
  <c r="BU15"/>
  <c r="AW15"/>
  <c r="AE15"/>
  <c r="CT15"/>
  <c r="CA15"/>
  <c r="BC15"/>
  <c r="Y15"/>
  <c r="BU77"/>
  <c r="S77"/>
  <c r="CT81"/>
  <c r="AK81"/>
  <c r="S81"/>
  <c r="BI81"/>
  <c r="CA81"/>
  <c r="AW81"/>
  <c r="AK92"/>
  <c r="BU102"/>
  <c r="AE102"/>
  <c r="AK102"/>
  <c r="K102"/>
  <c r="S102"/>
  <c r="BC102"/>
  <c r="BI102"/>
  <c r="CT102"/>
  <c r="AW106"/>
  <c r="BI106"/>
  <c r="AE106"/>
  <c r="AQ106"/>
  <c r="K106"/>
  <c r="BC106"/>
  <c r="BO106"/>
  <c r="CV106"/>
  <c r="K110"/>
  <c r="CA110"/>
  <c r="CT110"/>
  <c r="BI110"/>
  <c r="BO110"/>
  <c r="AW110"/>
  <c r="Y110"/>
  <c r="BU110"/>
  <c r="CT116"/>
  <c r="CA116"/>
  <c r="BO116"/>
  <c r="BC116"/>
  <c r="AQ116"/>
  <c r="AE116"/>
  <c r="S116"/>
  <c r="K116"/>
  <c r="CM116" s="1"/>
  <c r="CG116"/>
  <c r="BU116"/>
  <c r="BI116"/>
  <c r="AW116"/>
  <c r="AK116"/>
  <c r="Y116"/>
  <c r="CV116"/>
  <c r="CV120"/>
  <c r="AW120"/>
  <c r="AE120"/>
  <c r="K120"/>
  <c r="CM120" s="1"/>
  <c r="BU120"/>
  <c r="BC120"/>
  <c r="CG120"/>
  <c r="BO120"/>
  <c r="CA124"/>
  <c r="BC124"/>
  <c r="AE124"/>
  <c r="CT124"/>
  <c r="CG124"/>
  <c r="BI124"/>
  <c r="AK124"/>
  <c r="CV124"/>
  <c r="K124"/>
  <c r="CM124" s="1"/>
  <c r="BO124"/>
  <c r="AQ124"/>
  <c r="S124"/>
  <c r="BU124"/>
  <c r="AW124"/>
  <c r="Y124"/>
  <c r="CG132"/>
  <c r="BI132"/>
  <c r="AK132"/>
  <c r="CT132"/>
  <c r="CV132"/>
  <c r="BO132"/>
  <c r="AQ132"/>
  <c r="S132"/>
  <c r="BU132"/>
  <c r="AW132"/>
  <c r="Y132"/>
  <c r="K132"/>
  <c r="CA132"/>
  <c r="BC132"/>
  <c r="AE132"/>
  <c r="E22" i="55"/>
  <c r="F22" s="1"/>
  <c r="F24"/>
  <c r="AE32" i="44"/>
  <c r="BO32"/>
  <c r="CA32"/>
  <c r="BU32"/>
  <c r="AW32"/>
  <c r="BI32"/>
  <c r="BC32"/>
  <c r="AK32"/>
  <c r="CA33"/>
  <c r="CG33"/>
  <c r="Y33"/>
  <c r="BO33"/>
  <c r="AE33"/>
  <c r="AK33"/>
  <c r="CP39"/>
  <c r="CZ39"/>
  <c r="Y61"/>
  <c r="AE69"/>
  <c r="AQ69"/>
  <c r="BC69"/>
  <c r="BO69"/>
  <c r="K69"/>
  <c r="CM69" s="1"/>
  <c r="BI71"/>
  <c r="AK71"/>
  <c r="S71"/>
  <c r="CA71"/>
  <c r="AQ71"/>
  <c r="CG71"/>
  <c r="Y71"/>
  <c r="CA79"/>
  <c r="CT79"/>
  <c r="AK84"/>
  <c r="CG85"/>
  <c r="AK85"/>
  <c r="BC85"/>
  <c r="K85"/>
  <c r="Y85"/>
  <c r="BO85"/>
  <c r="S85"/>
  <c r="CP88"/>
  <c r="CV134" i="19"/>
  <c r="CS51" i="44"/>
  <c r="CM48" i="19"/>
  <c r="CM24"/>
  <c r="CP120"/>
  <c r="CZ120"/>
  <c r="CT22" i="44"/>
  <c r="K22"/>
  <c r="AW22"/>
  <c r="S22"/>
  <c r="AE22"/>
  <c r="CA22"/>
  <c r="AK22"/>
  <c r="CG22"/>
  <c r="BO22"/>
  <c r="S17"/>
  <c r="K17"/>
  <c r="CM17" s="1"/>
  <c r="Y17"/>
  <c r="AW17"/>
  <c r="BU17"/>
  <c r="AE17"/>
  <c r="BC17"/>
  <c r="CT17"/>
  <c r="AK17"/>
  <c r="BI17"/>
  <c r="CG17"/>
  <c r="AQ17"/>
  <c r="BO17"/>
  <c r="CA17"/>
  <c r="S93"/>
  <c r="Y93"/>
  <c r="BO93"/>
  <c r="BC93"/>
  <c r="K72" i="19"/>
  <c r="CA72"/>
  <c r="BC72"/>
  <c r="CG72"/>
  <c r="BO72"/>
  <c r="BU72"/>
  <c r="AW72"/>
  <c r="S72"/>
  <c r="AE72"/>
  <c r="CV72"/>
  <c r="CT68"/>
  <c r="AE61"/>
  <c r="K61"/>
  <c r="CM61" s="1"/>
  <c r="Y61"/>
  <c r="CG61"/>
  <c r="BU61"/>
  <c r="BI61"/>
  <c r="AW61"/>
  <c r="AK61"/>
  <c r="CV61"/>
  <c r="S61"/>
  <c r="CA61"/>
  <c r="BO61"/>
  <c r="BC61"/>
  <c r="AQ61"/>
  <c r="CT61"/>
  <c r="AK57"/>
  <c r="K57"/>
  <c r="CA57"/>
  <c r="BO57"/>
  <c r="S57"/>
  <c r="CG57"/>
  <c r="AW57"/>
  <c r="CT57"/>
  <c r="CG49"/>
  <c r="AQ49"/>
  <c r="AQ45"/>
  <c r="CG45"/>
  <c r="S45"/>
  <c r="CV45"/>
  <c r="BC45"/>
  <c r="K45"/>
  <c r="BU45"/>
  <c r="AE45"/>
  <c r="CV41"/>
  <c r="AQ37"/>
  <c r="AW37"/>
  <c r="CT37"/>
  <c r="CG37"/>
  <c r="S37"/>
  <c r="AE33"/>
  <c r="CV33"/>
  <c r="Y33"/>
  <c r="CV29"/>
  <c r="BO29"/>
  <c r="K29"/>
  <c r="CM29" s="1"/>
  <c r="BC29"/>
  <c r="CT29"/>
  <c r="CV25"/>
  <c r="CT25"/>
  <c r="K25"/>
  <c r="Y25"/>
  <c r="BI25"/>
  <c r="CA25"/>
  <c r="K21"/>
  <c r="S21"/>
  <c r="BC21"/>
  <c r="AK21"/>
  <c r="AQ21"/>
  <c r="AE21"/>
  <c r="Y21"/>
  <c r="CT21"/>
  <c r="CV21"/>
  <c r="BO21"/>
  <c r="CG21"/>
  <c r="AW21"/>
  <c r="AQ17"/>
  <c r="BU17"/>
  <c r="BI79"/>
  <c r="AE79"/>
  <c r="CT79"/>
  <c r="AK79"/>
  <c r="BU79"/>
  <c r="AW90"/>
  <c r="BC90"/>
  <c r="CT90"/>
  <c r="K90"/>
  <c r="BU90"/>
  <c r="CA90"/>
  <c r="AE90"/>
  <c r="CV90"/>
  <c r="Y90"/>
  <c r="CG90"/>
  <c r="AK90"/>
  <c r="AQ90"/>
  <c r="K94"/>
  <c r="BU94"/>
  <c r="CA94"/>
  <c r="AE94"/>
  <c r="CG94"/>
  <c r="AK94"/>
  <c r="AQ94"/>
  <c r="CT94"/>
  <c r="AW94"/>
  <c r="BC94"/>
  <c r="Y94"/>
  <c r="S94"/>
  <c r="BI94"/>
  <c r="BO94"/>
  <c r="CG98"/>
  <c r="AK98"/>
  <c r="AQ98"/>
  <c r="K98"/>
  <c r="S98"/>
  <c r="AW98"/>
  <c r="BC98"/>
  <c r="CV98"/>
  <c r="BI98"/>
  <c r="BO98"/>
  <c r="CT98"/>
  <c r="BU98"/>
  <c r="CA98"/>
  <c r="AE98"/>
  <c r="Y98"/>
  <c r="K100"/>
  <c r="CA100"/>
  <c r="CT100"/>
  <c r="BC104"/>
  <c r="Y104"/>
  <c r="BI104"/>
  <c r="CV104"/>
  <c r="CA104"/>
  <c r="CG104"/>
  <c r="AQ104"/>
  <c r="AQ114"/>
  <c r="AW114"/>
  <c r="K114"/>
  <c r="CM114" s="1"/>
  <c r="CT114"/>
  <c r="S114"/>
  <c r="Y114"/>
  <c r="AE114"/>
  <c r="AK114"/>
  <c r="BU118"/>
  <c r="Y118"/>
  <c r="S122"/>
  <c r="CT122"/>
  <c r="AW130"/>
  <c r="K130"/>
  <c r="CA30" i="44"/>
  <c r="AW30"/>
  <c r="AK30"/>
  <c r="BC52"/>
  <c r="CG63"/>
  <c r="BU63"/>
  <c r="AW63"/>
  <c r="Y63"/>
  <c r="BC63"/>
  <c r="BO63"/>
  <c r="CA63"/>
  <c r="AQ63"/>
  <c r="BO67"/>
  <c r="CP97"/>
  <c r="K134" i="19"/>
  <c r="CA134"/>
  <c r="BU134"/>
  <c r="S134"/>
  <c r="CT134"/>
  <c r="AE134"/>
  <c r="CG134"/>
  <c r="AQ134"/>
  <c r="BC134"/>
  <c r="BO134"/>
  <c r="CP135"/>
  <c r="CM89"/>
  <c r="CS22"/>
  <c r="CZ22"/>
  <c r="CY139"/>
  <c r="BC28" i="44"/>
  <c r="CA28"/>
  <c r="AK28"/>
  <c r="AQ28"/>
  <c r="BI28"/>
  <c r="BC41"/>
  <c r="BO43"/>
  <c r="Y43"/>
  <c r="BU43"/>
  <c r="AK43"/>
  <c r="CG43"/>
  <c r="AK86"/>
  <c r="BO86"/>
  <c r="CG86"/>
  <c r="BC86"/>
  <c r="BI86"/>
  <c r="AE64"/>
  <c r="AW64"/>
  <c r="BO64"/>
  <c r="AQ66"/>
  <c r="BC66"/>
  <c r="Y66"/>
  <c r="AW66"/>
  <c r="BC75"/>
  <c r="AK75"/>
  <c r="CA75"/>
  <c r="S75"/>
  <c r="BO75"/>
  <c r="AW81"/>
  <c r="Y81"/>
  <c r="S81"/>
  <c r="AK81"/>
  <c r="BC81"/>
  <c r="BC90"/>
  <c r="AQ90"/>
  <c r="BI70"/>
  <c r="AE70"/>
  <c r="BC70"/>
  <c r="CZ88"/>
  <c r="AW27"/>
  <c r="CA27"/>
  <c r="BI27"/>
  <c r="CV70"/>
  <c r="CA83"/>
  <c r="AW85"/>
  <c r="BU85"/>
  <c r="CA85"/>
  <c r="CT85"/>
  <c r="CS125" i="19"/>
  <c r="BO90"/>
  <c r="S90"/>
  <c r="AW93" i="44"/>
  <c r="BU104"/>
  <c r="AE104"/>
  <c r="BO104"/>
  <c r="BI22"/>
  <c r="BC22"/>
  <c r="AE81" i="19"/>
  <c r="AQ81"/>
  <c r="S110"/>
  <c r="AQ110"/>
  <c r="CG110"/>
  <c r="BO47"/>
  <c r="AK25"/>
  <c r="AQ23"/>
  <c r="CA23"/>
  <c r="CG23"/>
  <c r="BU22" i="44"/>
  <c r="AW134" i="19"/>
  <c r="BI84" i="44"/>
  <c r="AE71"/>
  <c r="BO71"/>
  <c r="BC128" i="19"/>
  <c r="AK120"/>
  <c r="Y120"/>
  <c r="BI120"/>
  <c r="CA114"/>
  <c r="BO114"/>
  <c r="BC114"/>
  <c r="AK106"/>
  <c r="S106"/>
  <c r="CT106"/>
  <c r="BU106"/>
  <c r="K79" i="44"/>
  <c r="AK79"/>
  <c r="S32"/>
  <c r="CG32"/>
  <c r="K104" i="19"/>
  <c r="AE104"/>
  <c r="BO104"/>
  <c r="CT104"/>
  <c r="CA75"/>
  <c r="CT75"/>
  <c r="BI37"/>
  <c r="BU37"/>
  <c r="K37"/>
  <c r="CM37" s="1"/>
  <c r="AW69" i="44"/>
  <c r="CV69"/>
  <c r="CT69"/>
  <c r="S63"/>
  <c r="BI63"/>
  <c r="CA126" i="19"/>
  <c r="Y102"/>
  <c r="CG102"/>
  <c r="K27"/>
  <c r="AK33"/>
  <c r="K33"/>
  <c r="CM33" s="1"/>
  <c r="CV47"/>
  <c r="CT23"/>
  <c r="CV66"/>
  <c r="S33" i="44"/>
  <c r="BC33"/>
  <c r="BI33"/>
  <c r="BC81" i="19"/>
  <c r="BU81"/>
  <c r="K81"/>
  <c r="CV79"/>
  <c r="CA79"/>
  <c r="K79"/>
  <c r="BO77"/>
  <c r="CT17"/>
  <c r="BI17"/>
  <c r="K17"/>
  <c r="CM17" s="1"/>
  <c r="AW45"/>
  <c r="Y45"/>
  <c r="AK45"/>
  <c r="CT45"/>
  <c r="AQ66"/>
  <c r="AK66"/>
  <c r="CG66"/>
  <c r="BC68"/>
  <c r="K68"/>
  <c r="CT72"/>
  <c r="AK72"/>
  <c r="AQ72"/>
  <c r="CA21"/>
  <c r="CG31"/>
  <c r="CG35"/>
  <c r="BI43"/>
  <c r="AW43"/>
  <c r="CG21" i="44"/>
  <c r="CT21"/>
  <c r="S21"/>
  <c r="AK21"/>
  <c r="BO21"/>
  <c r="K21"/>
  <c r="AK14"/>
  <c r="CT14"/>
  <c r="K14"/>
  <c r="CM14" s="1"/>
  <c r="CG14"/>
  <c r="AW14"/>
  <c r="AQ14"/>
  <c r="AE14"/>
  <c r="CA14"/>
  <c r="S14"/>
  <c r="Y14"/>
  <c r="BU14"/>
  <c r="BO14"/>
  <c r="BC14"/>
  <c r="BI14"/>
  <c r="AK103"/>
  <c r="K103"/>
  <c r="CM103" s="1"/>
  <c r="S103"/>
  <c r="CV103"/>
  <c r="CV13" i="19"/>
  <c r="CT13"/>
  <c r="K13"/>
  <c r="BC13"/>
  <c r="K71"/>
  <c r="BU71"/>
  <c r="BC71"/>
  <c r="K62"/>
  <c r="CT62"/>
  <c r="BO60"/>
  <c r="AQ60"/>
  <c r="K60"/>
  <c r="CA60"/>
  <c r="BC60"/>
  <c r="S60"/>
  <c r="Y60"/>
  <c r="AE60"/>
  <c r="CT60"/>
  <c r="CT58"/>
  <c r="CA58"/>
  <c r="BO58"/>
  <c r="BC58"/>
  <c r="AQ58"/>
  <c r="S58"/>
  <c r="Y58"/>
  <c r="AE58"/>
  <c r="K58"/>
  <c r="CG58"/>
  <c r="BU58"/>
  <c r="BI58"/>
  <c r="AW58"/>
  <c r="AK58"/>
  <c r="BO52"/>
  <c r="S52"/>
  <c r="CT52"/>
  <c r="K52"/>
  <c r="CM52" s="1"/>
  <c r="CA52"/>
  <c r="S50"/>
  <c r="AK50"/>
  <c r="AE50"/>
  <c r="CV50"/>
  <c r="CA42"/>
  <c r="CT42"/>
  <c r="CV42"/>
  <c r="BO42"/>
  <c r="K42"/>
  <c r="AW40"/>
  <c r="CT40"/>
  <c r="AQ40"/>
  <c r="BI40"/>
  <c r="Y40"/>
  <c r="CA40"/>
  <c r="K40"/>
  <c r="BU40"/>
  <c r="AE40"/>
  <c r="BO40"/>
  <c r="BU36"/>
  <c r="AQ36"/>
  <c r="CT36"/>
  <c r="K36"/>
  <c r="CA36"/>
  <c r="K34"/>
  <c r="CV34"/>
  <c r="CT34"/>
  <c r="CA32"/>
  <c r="BC32"/>
  <c r="CT32"/>
  <c r="CG32"/>
  <c r="BI32"/>
  <c r="K32"/>
  <c r="CV32"/>
  <c r="BO32"/>
  <c r="AQ32"/>
  <c r="BU32"/>
  <c r="AW32"/>
  <c r="Y30"/>
  <c r="CT30"/>
  <c r="BC30"/>
  <c r="CG28"/>
  <c r="BI28"/>
  <c r="CT28"/>
  <c r="CA28"/>
  <c r="BC28"/>
  <c r="BU28"/>
  <c r="AW28"/>
  <c r="K28"/>
  <c r="BO28"/>
  <c r="AQ28"/>
  <c r="K20"/>
  <c r="AW20"/>
  <c r="AQ20"/>
  <c r="BU20"/>
  <c r="BO20"/>
  <c r="CG18"/>
  <c r="K16"/>
  <c r="BU16"/>
  <c r="CT16"/>
  <c r="CG16"/>
  <c r="K14"/>
  <c r="CG14"/>
  <c r="BI14"/>
  <c r="CV14"/>
  <c r="BO14"/>
  <c r="AQ14"/>
  <c r="AE14"/>
  <c r="S14"/>
  <c r="BU14"/>
  <c r="AW14"/>
  <c r="CA14"/>
  <c r="BC14"/>
  <c r="Y14"/>
  <c r="AK14"/>
  <c r="Y82"/>
  <c r="BU82"/>
  <c r="CA82"/>
  <c r="AE82"/>
  <c r="CG82"/>
  <c r="AK82"/>
  <c r="AQ82"/>
  <c r="CT82"/>
  <c r="K82"/>
  <c r="CM82" s="1"/>
  <c r="AW82"/>
  <c r="BC82"/>
  <c r="S82"/>
  <c r="BI82"/>
  <c r="BO82"/>
  <c r="K91"/>
  <c r="CT91"/>
  <c r="BU91"/>
  <c r="BC91"/>
  <c r="CV91"/>
  <c r="BI91"/>
  <c r="BI93"/>
  <c r="CV93"/>
  <c r="K97"/>
  <c r="CG97"/>
  <c r="CT97"/>
  <c r="S97"/>
  <c r="AK97"/>
  <c r="CV97"/>
  <c r="CA97"/>
  <c r="AE99"/>
  <c r="CA99"/>
  <c r="K99"/>
  <c r="CM99" s="1"/>
  <c r="CT99"/>
  <c r="S103"/>
  <c r="BO103"/>
  <c r="AQ103"/>
  <c r="CG103"/>
  <c r="BI103"/>
  <c r="AK103"/>
  <c r="CV103"/>
  <c r="CA103"/>
  <c r="BC103"/>
  <c r="AE103"/>
  <c r="BU103"/>
  <c r="AW103"/>
  <c r="Y103"/>
  <c r="CT103"/>
  <c r="K103"/>
  <c r="BO109"/>
  <c r="AQ109"/>
  <c r="CG109"/>
  <c r="BI109"/>
  <c r="AK109"/>
  <c r="Y109"/>
  <c r="K109"/>
  <c r="CM109" s="1"/>
  <c r="S109"/>
  <c r="CA109"/>
  <c r="BC109"/>
  <c r="AE109"/>
  <c r="BU109"/>
  <c r="AW109"/>
  <c r="CT109"/>
  <c r="CA115"/>
  <c r="CG115"/>
  <c r="BO115"/>
  <c r="AW115"/>
  <c r="CG119"/>
  <c r="BI119"/>
  <c r="AK119"/>
  <c r="K119"/>
  <c r="CM119" s="1"/>
  <c r="BO119"/>
  <c r="AQ119"/>
  <c r="S119"/>
  <c r="BU119"/>
  <c r="AW119"/>
  <c r="Y119"/>
  <c r="CA119"/>
  <c r="BC119"/>
  <c r="AE119"/>
  <c r="CT119"/>
  <c r="BO121"/>
  <c r="S121"/>
  <c r="CG121"/>
  <c r="AK121"/>
  <c r="AQ121"/>
  <c r="CT121"/>
  <c r="BI121"/>
  <c r="K121"/>
  <c r="CV121"/>
  <c r="BU123"/>
  <c r="Y123"/>
  <c r="CA123"/>
  <c r="AE123"/>
  <c r="AW123"/>
  <c r="CT123"/>
  <c r="BC123"/>
  <c r="K123"/>
  <c r="CG127"/>
  <c r="CT127"/>
  <c r="CV127"/>
  <c r="K127"/>
  <c r="AW131"/>
  <c r="K131"/>
  <c r="BU131"/>
  <c r="Y131"/>
  <c r="CT131"/>
  <c r="K138"/>
  <c r="CT138"/>
  <c r="CG29" i="44"/>
  <c r="BI29"/>
  <c r="AK29"/>
  <c r="CA29"/>
  <c r="AE29"/>
  <c r="BO29"/>
  <c r="S29"/>
  <c r="BU29"/>
  <c r="AW29"/>
  <c r="Y29"/>
  <c r="BC29"/>
  <c r="AQ29"/>
  <c r="CA34"/>
  <c r="CG53"/>
  <c r="AW53"/>
  <c r="CA53"/>
  <c r="BC53"/>
  <c r="AE53"/>
  <c r="AK53"/>
  <c r="Y53"/>
  <c r="BU53"/>
  <c r="BO53"/>
  <c r="AQ53"/>
  <c r="S53"/>
  <c r="AE65"/>
  <c r="S65"/>
  <c r="CA65"/>
  <c r="BO65"/>
  <c r="AQ78"/>
  <c r="CG78"/>
  <c r="BI78"/>
  <c r="AK78"/>
  <c r="CA78"/>
  <c r="AE78"/>
  <c r="S78"/>
  <c r="BO78"/>
  <c r="BU78"/>
  <c r="AW78"/>
  <c r="Y78"/>
  <c r="BC78"/>
  <c r="BU94"/>
  <c r="CG94"/>
  <c r="CA97"/>
  <c r="BI99"/>
  <c r="BC99"/>
  <c r="CG135" i="19"/>
  <c r="BU135"/>
  <c r="AW135"/>
  <c r="AE135"/>
  <c r="AQ135"/>
  <c r="S135"/>
  <c r="CV102"/>
  <c r="CV15"/>
  <c r="E19" i="29"/>
  <c r="AA19"/>
  <c r="M22"/>
  <c r="W22"/>
  <c r="Q22" i="56"/>
  <c r="CJ60" i="44"/>
  <c r="CJ65"/>
  <c r="E24" i="31" l="1"/>
  <c r="CV18" i="44"/>
  <c r="S16" i="19"/>
  <c r="AE16"/>
  <c r="K35" i="44"/>
  <c r="CM35" s="1"/>
  <c r="BI35"/>
  <c r="Y35"/>
  <c r="BU35"/>
  <c r="CT35"/>
  <c r="CS35" s="1"/>
  <c r="BO35"/>
  <c r="CG35"/>
  <c r="AQ35"/>
  <c r="AW35"/>
  <c r="S35"/>
  <c r="AK35"/>
  <c r="CA35"/>
  <c r="BC35"/>
  <c r="AE35"/>
  <c r="Y27" i="19"/>
  <c r="AW27"/>
  <c r="BI27"/>
  <c r="BO99" i="44"/>
  <c r="AQ99"/>
  <c r="AW99"/>
  <c r="BU99"/>
  <c r="AK99"/>
  <c r="K99"/>
  <c r="CM99" s="1"/>
  <c r="CT99"/>
  <c r="S99"/>
  <c r="CG99"/>
  <c r="Y36" i="19"/>
  <c r="S36"/>
  <c r="S20"/>
  <c r="AK20"/>
  <c r="BC20"/>
  <c r="CA20"/>
  <c r="AE20"/>
  <c r="CG60"/>
  <c r="AW60"/>
  <c r="AK60"/>
  <c r="I18" i="44"/>
  <c r="J18"/>
  <c r="CG48" i="19"/>
  <c r="AK48"/>
  <c r="AQ48"/>
  <c r="BI48"/>
  <c r="CA48"/>
  <c r="AE48"/>
  <c r="K86" i="44"/>
  <c r="CM86" s="1"/>
  <c r="AQ86"/>
  <c r="K74"/>
  <c r="CM74" s="1"/>
  <c r="AQ74"/>
  <c r="S74"/>
  <c r="BO76" i="19"/>
  <c r="D25" i="56"/>
  <c r="BU127" i="19"/>
  <c r="BI127"/>
  <c r="AQ115"/>
  <c r="AW97"/>
  <c r="BC97"/>
  <c r="AK93"/>
  <c r="AQ91"/>
  <c r="AQ34"/>
  <c r="BC42"/>
  <c r="BC52"/>
  <c r="AW62"/>
  <c r="AW71"/>
  <c r="CG71"/>
  <c r="CT39"/>
  <c r="BO27"/>
  <c r="AQ130"/>
  <c r="AW126"/>
  <c r="K68" i="44"/>
  <c r="S61"/>
  <c r="BU92" i="19"/>
  <c r="Y77"/>
  <c r="BO19"/>
  <c r="CT19"/>
  <c r="CU19" s="1"/>
  <c r="AQ27"/>
  <c r="BU35"/>
  <c r="BU39"/>
  <c r="CG39"/>
  <c r="BI51"/>
  <c r="CT59"/>
  <c r="BI82" i="44"/>
  <c r="CV72"/>
  <c r="AW90"/>
  <c r="CA68"/>
  <c r="CV77" i="19"/>
  <c r="AE87"/>
  <c r="K85"/>
  <c r="CM85" s="1"/>
  <c r="AW85"/>
  <c r="L27" i="56"/>
  <c r="N27"/>
  <c r="CY65" i="19"/>
  <c r="CG138"/>
  <c r="BU25"/>
  <c r="BU76"/>
  <c r="CT71"/>
  <c r="AK36"/>
  <c r="AE99" i="44"/>
  <c r="Y99"/>
  <c r="S34"/>
  <c r="BC138" i="19"/>
  <c r="AQ131"/>
  <c r="Y127"/>
  <c r="AE127"/>
  <c r="S127"/>
  <c r="BU115"/>
  <c r="CT115"/>
  <c r="CS115" s="1"/>
  <c r="K115"/>
  <c r="O115" s="1"/>
  <c r="BC99"/>
  <c r="BO99"/>
  <c r="AQ97"/>
  <c r="BO97"/>
  <c r="K93"/>
  <c r="CM93" s="1"/>
  <c r="CT93"/>
  <c r="AK91"/>
  <c r="BO91"/>
  <c r="AQ16"/>
  <c r="BI36"/>
  <c r="BO36"/>
  <c r="BC50"/>
  <c r="BO50"/>
  <c r="BI52"/>
  <c r="AW52"/>
  <c r="AE52"/>
  <c r="CA71"/>
  <c r="AE71"/>
  <c r="AK71"/>
  <c r="S13"/>
  <c r="AW35"/>
  <c r="BI118"/>
  <c r="AW77"/>
  <c r="BC79"/>
  <c r="CG27"/>
  <c r="AQ19"/>
  <c r="S41"/>
  <c r="AW47"/>
  <c r="BU93" i="44"/>
  <c r="AQ61"/>
  <c r="Y83"/>
  <c r="BU90"/>
  <c r="Y90"/>
  <c r="AK41"/>
  <c r="AQ67"/>
  <c r="BU52"/>
  <c r="AK130" i="19"/>
  <c r="BU130"/>
  <c r="AQ118"/>
  <c r="BI100"/>
  <c r="AQ100"/>
  <c r="BO79"/>
  <c r="S75"/>
  <c r="AQ25"/>
  <c r="CG25"/>
  <c r="CA29"/>
  <c r="CG93" i="44"/>
  <c r="CT93"/>
  <c r="CZ93" s="1"/>
  <c r="BO84"/>
  <c r="BI61"/>
  <c r="AW61"/>
  <c r="AW92" i="19"/>
  <c r="AE77"/>
  <c r="BC77"/>
  <c r="CA19"/>
  <c r="Y19"/>
  <c r="CA27"/>
  <c r="AK27"/>
  <c r="S35"/>
  <c r="AK39"/>
  <c r="Y39"/>
  <c r="AE39"/>
  <c r="CG47"/>
  <c r="AK47"/>
  <c r="AE59"/>
  <c r="BO59"/>
  <c r="AK59"/>
  <c r="CG59"/>
  <c r="AW20" i="44"/>
  <c r="CA20"/>
  <c r="CS24" i="19"/>
  <c r="AK83" i="44"/>
  <c r="CX106" i="19"/>
  <c r="N83"/>
  <c r="BC84" i="44"/>
  <c r="Y126" i="19"/>
  <c r="BU103" i="44"/>
  <c r="AK122" i="19"/>
  <c r="BO33"/>
  <c r="S49"/>
  <c r="BC62"/>
  <c r="BU38" i="44"/>
  <c r="CZ77" i="19"/>
  <c r="DA77" s="1"/>
  <c r="BC82" i="44"/>
  <c r="BU82"/>
  <c r="Y30"/>
  <c r="D19" i="56"/>
  <c r="CS65" i="19"/>
  <c r="CZ101" i="44"/>
  <c r="CY101" s="1"/>
  <c r="BU83" i="19"/>
  <c r="BI83"/>
  <c r="BU78"/>
  <c r="CZ129"/>
  <c r="CY129" s="1"/>
  <c r="AK16"/>
  <c r="AQ41" i="44"/>
  <c r="CG90"/>
  <c r="CG93" i="19"/>
  <c r="CA98" i="44"/>
  <c r="CS20" i="19"/>
  <c r="Z27" i="56"/>
  <c r="AW87" i="44"/>
  <c r="CA87"/>
  <c r="AQ87"/>
  <c r="BO82"/>
  <c r="AQ82"/>
  <c r="BI85" i="19"/>
  <c r="BC85"/>
  <c r="CG85"/>
  <c r="CA85"/>
  <c r="I28" i="56"/>
  <c r="K28" s="1"/>
  <c r="M28" s="1"/>
  <c r="O28" s="1"/>
  <c r="Q28" s="1"/>
  <c r="S28" s="1"/>
  <c r="U28" s="1"/>
  <c r="W28" s="1"/>
  <c r="Y28" s="1"/>
  <c r="AA28" s="1"/>
  <c r="BU45" i="44"/>
  <c r="AE45"/>
  <c r="BC45"/>
  <c r="CX72"/>
  <c r="BC38"/>
  <c r="BO38"/>
  <c r="AW79" i="19"/>
  <c r="S91"/>
  <c r="AQ65"/>
  <c r="BI138"/>
  <c r="BO93"/>
  <c r="CV60" i="44"/>
  <c r="X27" i="56"/>
  <c r="CZ48" i="44"/>
  <c r="CG91" i="19"/>
  <c r="CG80"/>
  <c r="CV59"/>
  <c r="S48"/>
  <c r="CG114"/>
  <c r="BI60"/>
  <c r="BU114"/>
  <c r="CG20"/>
  <c r="AK90" i="44"/>
  <c r="AE31" i="19"/>
  <c r="S123"/>
  <c r="BO80"/>
  <c r="AW80"/>
  <c r="S80"/>
  <c r="AQ80"/>
  <c r="BI80"/>
  <c r="Y80"/>
  <c r="AE80"/>
  <c r="AE76"/>
  <c r="AQ76"/>
  <c r="BI76"/>
  <c r="AK76"/>
  <c r="AW76"/>
  <c r="D18" i="56"/>
  <c r="D20"/>
  <c r="D23"/>
  <c r="BI19" i="19"/>
  <c r="AW19"/>
  <c r="CA44"/>
  <c r="S44"/>
  <c r="AK44"/>
  <c r="BI44"/>
  <c r="AW44"/>
  <c r="Y60" i="44"/>
  <c r="AK60"/>
  <c r="BO60"/>
  <c r="AE60"/>
  <c r="BC60"/>
  <c r="AW60"/>
  <c r="BI60"/>
  <c r="CA60"/>
  <c r="AQ60"/>
  <c r="S60"/>
  <c r="K60"/>
  <c r="CM60" s="1"/>
  <c r="CG60"/>
  <c r="BU60"/>
  <c r="CA131" i="19"/>
  <c r="CG131"/>
  <c r="BC131"/>
  <c r="BI131"/>
  <c r="AE131"/>
  <c r="AK131"/>
  <c r="K100" i="44"/>
  <c r="CM100" s="1"/>
  <c r="BC100"/>
  <c r="CG100"/>
  <c r="AK100"/>
  <c r="BO100"/>
  <c r="AW100"/>
  <c r="AQ100"/>
  <c r="BU100"/>
  <c r="Y100"/>
  <c r="S100"/>
  <c r="CA100"/>
  <c r="AE100"/>
  <c r="BI100"/>
  <c r="CA96"/>
  <c r="CG96"/>
  <c r="AQ96"/>
  <c r="S96"/>
  <c r="BU96"/>
  <c r="CP71"/>
  <c r="CZ71"/>
  <c r="CY71" s="1"/>
  <c r="CT45"/>
  <c r="K45"/>
  <c r="CM45" s="1"/>
  <c r="BC105" i="19"/>
  <c r="CG105"/>
  <c r="AW105"/>
  <c r="BO105"/>
  <c r="Y105"/>
  <c r="BU105"/>
  <c r="AK105"/>
  <c r="AQ105"/>
  <c r="K105"/>
  <c r="CM105" s="1"/>
  <c r="AE105"/>
  <c r="S105"/>
  <c r="CA105"/>
  <c r="CT105"/>
  <c r="BI105"/>
  <c r="CG81"/>
  <c r="Y81"/>
  <c r="BO81"/>
  <c r="BI23"/>
  <c r="S23"/>
  <c r="AK23"/>
  <c r="BC43"/>
  <c r="AE43"/>
  <c r="K67"/>
  <c r="CM67" s="1"/>
  <c r="AK67"/>
  <c r="BO67"/>
  <c r="CA67"/>
  <c r="CG67"/>
  <c r="S67"/>
  <c r="BC67"/>
  <c r="BI67"/>
  <c r="BU67"/>
  <c r="Y67"/>
  <c r="AQ67"/>
  <c r="CP15" i="44"/>
  <c r="CZ15"/>
  <c r="CY15" s="1"/>
  <c r="CZ53"/>
  <c r="CY53" s="1"/>
  <c r="BI41"/>
  <c r="D16" i="56"/>
  <c r="D27" s="1"/>
  <c r="CA80" i="19"/>
  <c r="AW16"/>
  <c r="CV35" i="44"/>
  <c r="CA99"/>
  <c r="CA138" i="19"/>
  <c r="CA127"/>
  <c r="BO127"/>
  <c r="Y115"/>
  <c r="BI115"/>
  <c r="BC115"/>
  <c r="BU97"/>
  <c r="BI97"/>
  <c r="AE93"/>
  <c r="AQ93"/>
  <c r="BI16"/>
  <c r="CA16"/>
  <c r="AK52"/>
  <c r="AQ52"/>
  <c r="Y71"/>
  <c r="BO71"/>
  <c r="AE13"/>
  <c r="BI90" i="44"/>
  <c r="BO90"/>
  <c r="S26"/>
  <c r="AW41"/>
  <c r="BC130" i="19"/>
  <c r="CG41"/>
  <c r="BI68"/>
  <c r="BI77"/>
  <c r="CV19"/>
  <c r="CT27"/>
  <c r="CZ27" s="1"/>
  <c r="AK35"/>
  <c r="AQ35"/>
  <c r="BC39"/>
  <c r="BO39"/>
  <c r="AQ59"/>
  <c r="BI59"/>
  <c r="O98" i="44"/>
  <c r="D22" i="56"/>
  <c r="BU41" i="44"/>
  <c r="CG52"/>
  <c r="BU93" i="19"/>
  <c r="K98" i="44"/>
  <c r="CM98" s="1"/>
  <c r="H27" i="56"/>
  <c r="CG41" i="44"/>
  <c r="CV85" i="19"/>
  <c r="AQ87"/>
  <c r="CT85"/>
  <c r="P27" i="56"/>
  <c r="D21"/>
  <c r="S65" i="19"/>
  <c r="Y44"/>
  <c r="CA76"/>
  <c r="AE44"/>
  <c r="AK80"/>
  <c r="S76"/>
  <c r="Y93"/>
  <c r="CA77"/>
  <c r="CT100" i="44"/>
  <c r="CZ100" s="1"/>
  <c r="AQ34"/>
  <c r="Y138" i="19"/>
  <c r="CV131"/>
  <c r="BO131"/>
  <c r="AW127"/>
  <c r="BC127"/>
  <c r="AK127"/>
  <c r="S115"/>
  <c r="AK115"/>
  <c r="AW99"/>
  <c r="AK99"/>
  <c r="AE97"/>
  <c r="BU95"/>
  <c r="AW93"/>
  <c r="BC93"/>
  <c r="Y91"/>
  <c r="AE91"/>
  <c r="BO16"/>
  <c r="BC16"/>
  <c r="BC36"/>
  <c r="CG36"/>
  <c r="AW36"/>
  <c r="CA50"/>
  <c r="CG52"/>
  <c r="BU52"/>
  <c r="S71"/>
  <c r="AQ71"/>
  <c r="BC27"/>
  <c r="BC19"/>
  <c r="BC41"/>
  <c r="AW25"/>
  <c r="CG77"/>
  <c r="BO61" i="44"/>
  <c r="AW83"/>
  <c r="AE90"/>
  <c r="CA41"/>
  <c r="BO41"/>
  <c r="BI52"/>
  <c r="S130" i="19"/>
  <c r="AE130"/>
  <c r="S79"/>
  <c r="AE25"/>
  <c r="CG29"/>
  <c r="AE41"/>
  <c r="AQ93" i="44"/>
  <c r="CA93"/>
  <c r="CA84"/>
  <c r="CG61"/>
  <c r="AQ77" i="19"/>
  <c r="K77"/>
  <c r="BU19"/>
  <c r="AE19"/>
  <c r="K19"/>
  <c r="S27"/>
  <c r="Y35"/>
  <c r="BI35"/>
  <c r="AW39"/>
  <c r="S39"/>
  <c r="BI39"/>
  <c r="BU47"/>
  <c r="Y59"/>
  <c r="CA59"/>
  <c r="CG20" i="44"/>
  <c r="Y20"/>
  <c r="N90"/>
  <c r="N61"/>
  <c r="BU100" i="19"/>
  <c r="CV115"/>
  <c r="CV99" i="44"/>
  <c r="CY83" i="19"/>
  <c r="AW82" i="44"/>
  <c r="AE83" i="19"/>
  <c r="AW83"/>
  <c r="Y16"/>
  <c r="CZ50" i="44"/>
  <c r="CY50" s="1"/>
  <c r="S41"/>
  <c r="AE87"/>
  <c r="BU87"/>
  <c r="BI87"/>
  <c r="AE82"/>
  <c r="S87" i="19"/>
  <c r="AQ85"/>
  <c r="S85"/>
  <c r="CA83"/>
  <c r="J27" i="56"/>
  <c r="CA45" i="44"/>
  <c r="BI45"/>
  <c r="BI38"/>
  <c r="CA38"/>
  <c r="AB27" i="56"/>
  <c r="CZ117" i="19"/>
  <c r="DA117" s="1"/>
  <c r="CT82" i="44"/>
  <c r="CS82" s="1"/>
  <c r="F28" i="56"/>
  <c r="D24"/>
  <c r="BU80" i="19"/>
  <c r="CT77"/>
  <c r="CS77" s="1"/>
  <c r="CG44"/>
  <c r="CG76"/>
  <c r="BC44"/>
  <c r="D26" i="56"/>
  <c r="CV87" i="44"/>
  <c r="AQ123" i="19"/>
  <c r="U137"/>
  <c r="BQ47" i="44"/>
  <c r="K28" i="58"/>
  <c r="K17" i="27"/>
  <c r="K18" i="31"/>
  <c r="AG137" i="19"/>
  <c r="BE117"/>
  <c r="BH137"/>
  <c r="CX137"/>
  <c r="BZ137"/>
  <c r="K97" i="44"/>
  <c r="CM97" s="1"/>
  <c r="Y97"/>
  <c r="AQ97"/>
  <c r="BC97"/>
  <c r="BU97"/>
  <c r="AK97"/>
  <c r="CG97"/>
  <c r="CT97"/>
  <c r="CU97" s="1"/>
  <c r="S125" i="19"/>
  <c r="AQ125"/>
  <c r="Y125"/>
  <c r="BU125"/>
  <c r="AE98" i="44"/>
  <c r="AW98"/>
  <c r="BU98"/>
  <c r="AE65" i="19"/>
  <c r="AW65"/>
  <c r="BO65"/>
  <c r="BU65"/>
  <c r="BI65"/>
  <c r="K76" i="44"/>
  <c r="CM76" s="1"/>
  <c r="CT76"/>
  <c r="BI76"/>
  <c r="AE76"/>
  <c r="AK76"/>
  <c r="BO76"/>
  <c r="BU76"/>
  <c r="S76"/>
  <c r="CA76"/>
  <c r="BO125" i="19"/>
  <c r="AK95"/>
  <c r="AK62"/>
  <c r="S62"/>
  <c r="BO13"/>
  <c r="AQ103" i="44"/>
  <c r="BO126" i="19"/>
  <c r="CS53"/>
  <c r="AW52" i="44"/>
  <c r="CA52"/>
  <c r="BU122" i="19"/>
  <c r="BI33"/>
  <c r="CA49"/>
  <c r="AQ84" i="44"/>
  <c r="CG84"/>
  <c r="AE79"/>
  <c r="AQ92" i="19"/>
  <c r="BO92"/>
  <c r="CA92"/>
  <c r="BC87"/>
  <c r="AK125"/>
  <c r="AE37"/>
  <c r="BC37"/>
  <c r="S97" i="44"/>
  <c r="AW97"/>
  <c r="BU34"/>
  <c r="AK34"/>
  <c r="AE138" i="19"/>
  <c r="CG99"/>
  <c r="BU99"/>
  <c r="S99"/>
  <c r="BI99"/>
  <c r="AW95"/>
  <c r="CA18"/>
  <c r="CG34"/>
  <c r="CV62"/>
  <c r="BU62"/>
  <c r="Y62"/>
  <c r="BO62"/>
  <c r="BU13"/>
  <c r="AK13"/>
  <c r="AW13"/>
  <c r="BU68"/>
  <c r="AK17"/>
  <c r="AW17"/>
  <c r="CG33"/>
  <c r="CT126"/>
  <c r="CZ126" s="1"/>
  <c r="AE26" i="44"/>
  <c r="CG64"/>
  <c r="Y52"/>
  <c r="AE52"/>
  <c r="S52"/>
  <c r="AQ30"/>
  <c r="AE30"/>
  <c r="BI30"/>
  <c r="CT130" i="19"/>
  <c r="CS130" s="1"/>
  <c r="CG130"/>
  <c r="Y130"/>
  <c r="AE126"/>
  <c r="BC126"/>
  <c r="AW122"/>
  <c r="BI122"/>
  <c r="S29"/>
  <c r="BI29"/>
  <c r="AQ29"/>
  <c r="BU29"/>
  <c r="AW33"/>
  <c r="AK37"/>
  <c r="BO41"/>
  <c r="AW41"/>
  <c r="BI49"/>
  <c r="Y49"/>
  <c r="BU57"/>
  <c r="BC57"/>
  <c r="Y57"/>
  <c r="BO68"/>
  <c r="BU84" i="44"/>
  <c r="S84"/>
  <c r="BU79"/>
  <c r="BO79"/>
  <c r="Y92" i="19"/>
  <c r="CT92"/>
  <c r="CZ92" s="1"/>
  <c r="AE92"/>
  <c r="BC51"/>
  <c r="CX65" i="44"/>
  <c r="CR81"/>
  <c r="CT55" i="19"/>
  <c r="AK55"/>
  <c r="CG55"/>
  <c r="K55"/>
  <c r="CM55" s="1"/>
  <c r="CS117"/>
  <c r="CA26" i="44"/>
  <c r="BC37"/>
  <c r="AW37"/>
  <c r="AK37"/>
  <c r="AQ98"/>
  <c r="Y64"/>
  <c r="CZ107" i="19"/>
  <c r="CY107" s="1"/>
  <c r="CG98" i="44"/>
  <c r="BO98"/>
  <c r="S98"/>
  <c r="CA87" i="19"/>
  <c r="CG87"/>
  <c r="K34" i="44"/>
  <c r="CM34" s="1"/>
  <c r="C8" i="71"/>
  <c r="CV98" i="44"/>
  <c r="AE53" i="19"/>
  <c r="BC125"/>
  <c r="BO138"/>
  <c r="AQ79"/>
  <c r="AK65"/>
  <c r="AQ138"/>
  <c r="AE17"/>
  <c r="CA45"/>
  <c r="AQ64" i="44"/>
  <c r="BO53" i="19"/>
  <c r="AW53"/>
  <c r="AK53"/>
  <c r="S53"/>
  <c r="CZ33" i="44"/>
  <c r="CY33" s="1"/>
  <c r="CS33"/>
  <c r="Y34"/>
  <c r="BC34"/>
  <c r="BI34"/>
  <c r="AE34"/>
  <c r="CG34"/>
  <c r="S25" i="19"/>
  <c r="BC25"/>
  <c r="CA135"/>
  <c r="CT135"/>
  <c r="BI135"/>
  <c r="Y135"/>
  <c r="BC135"/>
  <c r="CG42" i="44"/>
  <c r="K42"/>
  <c r="CM42" s="1"/>
  <c r="BO42"/>
  <c r="BU42"/>
  <c r="CA42"/>
  <c r="AK42"/>
  <c r="AW42"/>
  <c r="BI42"/>
  <c r="CP35"/>
  <c r="CZ35"/>
  <c r="CY35" s="1"/>
  <c r="CZ41"/>
  <c r="CY41" s="1"/>
  <c r="CS41"/>
  <c r="CG53" i="19"/>
  <c r="CA125"/>
  <c r="BI97" i="44"/>
  <c r="K18" i="19"/>
  <c r="CM18" s="1"/>
  <c r="CG62"/>
  <c r="CA62"/>
  <c r="Y13"/>
  <c r="CA13"/>
  <c r="AQ13"/>
  <c r="BO103" i="44"/>
  <c r="BC79"/>
  <c r="BI26"/>
  <c r="BO30"/>
  <c r="BC30"/>
  <c r="AK126" i="19"/>
  <c r="BI126"/>
  <c r="CG122"/>
  <c r="CG17"/>
  <c r="AK68"/>
  <c r="AW79" i="44"/>
  <c r="BC92" i="19"/>
  <c r="O42" i="44"/>
  <c r="Y108" i="19"/>
  <c r="S55"/>
  <c r="CY37" i="44"/>
  <c r="Y87" i="19"/>
  <c r="AW87"/>
  <c r="BI87"/>
  <c r="BU53"/>
  <c r="BI125"/>
  <c r="CG125"/>
  <c r="BI53"/>
  <c r="AK64" i="44"/>
  <c r="BI37"/>
  <c r="BO97"/>
  <c r="AE97"/>
  <c r="BO34"/>
  <c r="AW34"/>
  <c r="AW138" i="19"/>
  <c r="BU138"/>
  <c r="AQ99"/>
  <c r="BI62"/>
  <c r="AE62"/>
  <c r="CG13"/>
  <c r="AW103" i="44"/>
  <c r="AE68" i="19"/>
  <c r="CA33"/>
  <c r="K126"/>
  <c r="CM126" s="1"/>
  <c r="AQ79" i="44"/>
  <c r="AK41" i="19"/>
  <c r="CV30" i="44"/>
  <c r="BI64"/>
  <c r="BO52"/>
  <c r="AQ52"/>
  <c r="S30"/>
  <c r="BU30"/>
  <c r="BO130" i="19"/>
  <c r="BI130"/>
  <c r="CA130"/>
  <c r="CV126"/>
  <c r="Y122"/>
  <c r="BC17"/>
  <c r="Y17"/>
  <c r="AK29"/>
  <c r="Y29"/>
  <c r="AE29"/>
  <c r="BC33"/>
  <c r="CA37"/>
  <c r="CT41"/>
  <c r="CS41" s="1"/>
  <c r="BC49"/>
  <c r="BI57"/>
  <c r="AQ57"/>
  <c r="AQ68"/>
  <c r="CZ51" i="44"/>
  <c r="DA51" s="1"/>
  <c r="AW84"/>
  <c r="AE84"/>
  <c r="CG92" i="19"/>
  <c r="S92"/>
  <c r="CV92"/>
  <c r="N79" i="44"/>
  <c r="Y103"/>
  <c r="AE49" i="19"/>
  <c r="AE55"/>
  <c r="Z26" i="29"/>
  <c r="BO37" i="44"/>
  <c r="S37"/>
  <c r="CA37"/>
  <c r="CZ54"/>
  <c r="CY54" s="1"/>
  <c r="AK98"/>
  <c r="BI98"/>
  <c r="Y37"/>
  <c r="CY87"/>
  <c r="AK87" i="19"/>
  <c r="BO87"/>
  <c r="CA17"/>
  <c r="AW125"/>
  <c r="Y53"/>
  <c r="BO17"/>
  <c r="CA91"/>
  <c r="CA53"/>
  <c r="BC65"/>
  <c r="CG79"/>
  <c r="BO37"/>
  <c r="S64" i="44"/>
  <c r="CR86" i="19"/>
  <c r="AG103" i="44"/>
  <c r="BH73"/>
  <c r="BT17" i="19"/>
  <c r="BZ69"/>
  <c r="BQ83" i="44"/>
  <c r="CF137" i="19"/>
  <c r="CR137"/>
  <c r="AS137"/>
  <c r="AM137"/>
  <c r="AJ137"/>
  <c r="AV137"/>
  <c r="AY31"/>
  <c r="AJ82"/>
  <c r="BE18" i="44"/>
  <c r="E17" i="31"/>
  <c r="AM103" i="44"/>
  <c r="AM82" i="19"/>
  <c r="BW90"/>
  <c r="BK69"/>
  <c r="CO83" i="44"/>
  <c r="CC86" i="19"/>
  <c r="BQ103" i="44"/>
  <c r="BQ17" i="19"/>
  <c r="CR132"/>
  <c r="AP107"/>
  <c r="CU137"/>
  <c r="AD137"/>
  <c r="CO137"/>
  <c r="BW137"/>
  <c r="BB137"/>
  <c r="BN137"/>
  <c r="AY137"/>
  <c r="N137"/>
  <c r="CC137"/>
  <c r="O137"/>
  <c r="AA137"/>
  <c r="BQ137"/>
  <c r="AP103" i="44"/>
  <c r="CX17" i="19"/>
  <c r="X90"/>
  <c r="AD90"/>
  <c r="AA69"/>
  <c r="BB69"/>
  <c r="CL88"/>
  <c r="AV83" i="44"/>
  <c r="BT83"/>
  <c r="AV86" i="19"/>
  <c r="BT86"/>
  <c r="BK103" i="44"/>
  <c r="AD103"/>
  <c r="BZ69"/>
  <c r="BN100" i="19"/>
  <c r="X69" i="44"/>
  <c r="AD88" i="19"/>
  <c r="AY88"/>
  <c r="CX49" i="44"/>
  <c r="CO107" i="19"/>
  <c r="U130"/>
  <c r="BH89"/>
  <c r="BQ33"/>
  <c r="AV100"/>
  <c r="AG45"/>
  <c r="AJ33"/>
  <c r="AM34"/>
  <c r="BQ82"/>
  <c r="CF34"/>
  <c r="BT33"/>
  <c r="CF89"/>
  <c r="AV100" i="44"/>
  <c r="CF88" i="19"/>
  <c r="AV88"/>
  <c r="BW18" i="44"/>
  <c r="AG34" i="19"/>
  <c r="BZ82"/>
  <c r="BK99"/>
  <c r="X34"/>
  <c r="BH33"/>
  <c r="AD24"/>
  <c r="CL89"/>
  <c r="AY17"/>
  <c r="AV90"/>
  <c r="CI90"/>
  <c r="CC69"/>
  <c r="CU69"/>
  <c r="U83" i="44"/>
  <c r="CX83"/>
  <c r="CX86" i="19"/>
  <c r="BB86"/>
  <c r="U103" i="44"/>
  <c r="BB103"/>
  <c r="R31" i="19"/>
  <c r="BN53"/>
  <c r="CC73" i="44"/>
  <c r="BE53" i="19"/>
  <c r="CL73" i="44"/>
  <c r="BW130" i="19"/>
  <c r="AS73" i="44"/>
  <c r="CR22" i="19"/>
  <c r="BW31"/>
  <c r="CC31"/>
  <c r="BN51" i="44"/>
  <c r="M90" i="19"/>
  <c r="AY69"/>
  <c r="AP69"/>
  <c r="BB83" i="44"/>
  <c r="AP83"/>
  <c r="CX67" i="19"/>
  <c r="AA86"/>
  <c r="CI86"/>
  <c r="N103" i="44"/>
  <c r="AA103"/>
  <c r="BH17" i="19"/>
  <c r="M118"/>
  <c r="BK53"/>
  <c r="CX73" i="44"/>
  <c r="CO100" i="19"/>
  <c r="AG82"/>
  <c r="CL130"/>
  <c r="AV107"/>
  <c r="CF100"/>
  <c r="BT88"/>
  <c r="BB130"/>
  <c r="AS82"/>
  <c r="BQ88"/>
  <c r="CI17" i="44"/>
  <c r="BE13"/>
  <c r="M82" i="19"/>
  <c r="CC82"/>
  <c r="BK82"/>
  <c r="CX82"/>
  <c r="BN88"/>
  <c r="AM88"/>
  <c r="X88"/>
  <c r="CR88"/>
  <c r="AY67"/>
  <c r="CR82"/>
  <c r="CX130"/>
  <c r="CI107"/>
  <c r="AY82"/>
  <c r="BE88"/>
  <c r="BZ88"/>
  <c r="AG130"/>
  <c r="CF99" i="44"/>
  <c r="U82" i="19"/>
  <c r="CF82"/>
  <c r="AS88"/>
  <c r="CC88"/>
  <c r="AM67"/>
  <c r="AV17" i="44"/>
  <c r="CO82" i="19"/>
  <c r="BB82"/>
  <c r="CI82"/>
  <c r="AV82"/>
  <c r="AG88"/>
  <c r="U88"/>
  <c r="CI88"/>
  <c r="CX88"/>
  <c r="BK67"/>
  <c r="BB50"/>
  <c r="AS130"/>
  <c r="R50"/>
  <c r="N88"/>
  <c r="CF107"/>
  <c r="AD100"/>
  <c r="BQ67"/>
  <c r="BB88"/>
  <c r="S128"/>
  <c r="AE78"/>
  <c r="AV73" i="44"/>
  <c r="CZ136" i="19"/>
  <c r="CY136" s="1"/>
  <c r="CS136"/>
  <c r="CZ42" i="44"/>
  <c r="CS42"/>
  <c r="AP69"/>
  <c r="BW135" i="19"/>
  <c r="CC99"/>
  <c r="BQ25" i="44"/>
  <c r="M100"/>
  <c r="AY17"/>
  <c r="CO24" i="19"/>
  <c r="X100"/>
  <c r="CL100"/>
  <c r="BQ18"/>
  <c r="CX100" i="44"/>
  <c r="M60" i="19"/>
  <c r="AA56"/>
  <c r="U100"/>
  <c r="R69" i="44"/>
  <c r="CL18" i="19"/>
  <c r="AA100"/>
  <c r="CR100"/>
  <c r="BH56"/>
  <c r="CI100"/>
  <c r="U69" i="44"/>
  <c r="CC30"/>
  <c r="N64" i="19"/>
  <c r="U80" i="44"/>
  <c r="CO99" i="19"/>
  <c r="AM25" i="44"/>
  <c r="AM69"/>
  <c r="AD69"/>
  <c r="CU24" i="19"/>
  <c r="BQ99"/>
  <c r="CR25" i="44"/>
  <c r="N100"/>
  <c r="CR18" i="19"/>
  <c r="N100"/>
  <c r="AS100"/>
  <c r="BW100"/>
  <c r="AM17" i="44"/>
  <c r="BN29" i="19"/>
  <c r="AP17" i="44"/>
  <c r="CO17"/>
  <c r="X32"/>
  <c r="BB117" i="19"/>
  <c r="X49" i="44"/>
  <c r="BE17"/>
  <c r="BB44"/>
  <c r="BB17"/>
  <c r="R78" i="19"/>
  <c r="CF17" i="44"/>
  <c r="AM44"/>
  <c r="CX44"/>
  <c r="AV49"/>
  <c r="CX94"/>
  <c r="AA49"/>
  <c r="CI49"/>
  <c r="AP49"/>
  <c r="AJ93"/>
  <c r="BW63" i="19"/>
  <c r="BH49" i="44"/>
  <c r="AP71"/>
  <c r="CR97"/>
  <c r="CF93"/>
  <c r="CR49"/>
  <c r="AM49"/>
  <c r="CL93"/>
  <c r="CR93"/>
  <c r="BB39" i="19"/>
  <c r="CC95"/>
  <c r="R32" i="44"/>
  <c r="N50" i="19"/>
  <c r="CF69" i="44"/>
  <c r="CL22" i="19"/>
  <c r="BE73" i="44"/>
  <c r="AD73"/>
  <c r="BW27"/>
  <c r="AM73"/>
  <c r="AJ50" i="19"/>
  <c r="BZ73" i="44"/>
  <c r="BW133" i="19"/>
  <c r="AY132"/>
  <c r="U50"/>
  <c r="M73" i="44"/>
  <c r="AG118" i="19"/>
  <c r="CO73" i="44"/>
  <c r="BW73"/>
  <c r="BK73"/>
  <c r="BQ18"/>
  <c r="N73"/>
  <c r="X73"/>
  <c r="U132" i="19"/>
  <c r="CC18" i="44"/>
  <c r="CI73"/>
  <c r="CI86"/>
  <c r="AJ95" i="19"/>
  <c r="BE32" i="44"/>
  <c r="BQ95" i="19"/>
  <c r="N32" i="44"/>
  <c r="CL124" i="19"/>
  <c r="CI32" i="44"/>
  <c r="CI50" i="19"/>
  <c r="N30" i="44"/>
  <c r="CR118" i="19"/>
  <c r="AJ73" i="44"/>
  <c r="AA73"/>
  <c r="AG73"/>
  <c r="CL18"/>
  <c r="CX18"/>
  <c r="BE118" i="19"/>
  <c r="CF73" i="44"/>
  <c r="AJ132" i="19"/>
  <c r="AV132"/>
  <c r="U73" i="44"/>
  <c r="U18"/>
  <c r="CF98"/>
  <c r="BH98"/>
  <c r="X63" i="19"/>
  <c r="M99"/>
  <c r="AA99"/>
  <c r="X99"/>
  <c r="CU53"/>
  <c r="BN67"/>
  <c r="O67"/>
  <c r="AJ67"/>
  <c r="BZ30" i="44"/>
  <c r="BW45"/>
  <c r="R21" i="19"/>
  <c r="AV99"/>
  <c r="BB99"/>
  <c r="AJ99"/>
  <c r="AJ125"/>
  <c r="BH82" i="44"/>
  <c r="BB67" i="19"/>
  <c r="AS67"/>
  <c r="CF67"/>
  <c r="AG67"/>
  <c r="AP37"/>
  <c r="AG31"/>
  <c r="AV31"/>
  <c r="BQ53"/>
  <c r="AJ130"/>
  <c r="BT130"/>
  <c r="M130"/>
  <c r="N130"/>
  <c r="CO67"/>
  <c r="X67"/>
  <c r="R67"/>
  <c r="AP67"/>
  <c r="AP130"/>
  <c r="AV130"/>
  <c r="AV67"/>
  <c r="CR130"/>
  <c r="CF130"/>
  <c r="BQ130"/>
  <c r="CO31"/>
  <c r="U95" i="44"/>
  <c r="BN99" i="19"/>
  <c r="BB125"/>
  <c r="BE67"/>
  <c r="CL98" i="44"/>
  <c r="CO41" i="19"/>
  <c r="AS41"/>
  <c r="BK98" i="44"/>
  <c r="AM30"/>
  <c r="CI106" i="19"/>
  <c r="BE21"/>
  <c r="AS99"/>
  <c r="CX99"/>
  <c r="BT67"/>
  <c r="CI67"/>
  <c r="CR67"/>
  <c r="CC67"/>
  <c r="AD37"/>
  <c r="AV30" i="44"/>
  <c r="M31" i="19"/>
  <c r="BN31"/>
  <c r="U31"/>
  <c r="BZ130"/>
  <c r="BK130"/>
  <c r="AY130"/>
  <c r="CL67"/>
  <c r="CU67"/>
  <c r="AD130"/>
  <c r="AM130"/>
  <c r="BZ67"/>
  <c r="BH67"/>
  <c r="BN130"/>
  <c r="AD31"/>
  <c r="BE31"/>
  <c r="N53"/>
  <c r="AJ53"/>
  <c r="CO130"/>
  <c r="R130"/>
  <c r="BE130"/>
  <c r="CC130"/>
  <c r="N67"/>
  <c r="AD67"/>
  <c r="BW53"/>
  <c r="AA67"/>
  <c r="BW67"/>
  <c r="X130"/>
  <c r="U67"/>
  <c r="BH130"/>
  <c r="BT103" i="44"/>
  <c r="X103"/>
  <c r="U116" i="19"/>
  <c r="O31"/>
  <c r="AV17"/>
  <c r="CO17"/>
  <c r="O69"/>
  <c r="BE45" i="44"/>
  <c r="AA93"/>
  <c r="AP21" i="19"/>
  <c r="CU83"/>
  <c r="AP90"/>
  <c r="R90"/>
  <c r="AG90"/>
  <c r="BN90"/>
  <c r="X117"/>
  <c r="BW69"/>
  <c r="CR69"/>
  <c r="M69"/>
  <c r="X69"/>
  <c r="BN49" i="44"/>
  <c r="CC49"/>
  <c r="AG49"/>
  <c r="M83"/>
  <c r="R83"/>
  <c r="CI83"/>
  <c r="AY83"/>
  <c r="X59" i="19"/>
  <c r="AJ86"/>
  <c r="U86"/>
  <c r="BE86"/>
  <c r="BQ86"/>
  <c r="O24"/>
  <c r="M103" i="44"/>
  <c r="AS103"/>
  <c r="CC103"/>
  <c r="CL103"/>
  <c r="AA17" i="19"/>
  <c r="CF31"/>
  <c r="AP31"/>
  <c r="BB31"/>
  <c r="AJ31"/>
  <c r="AP93" i="44"/>
  <c r="CF53" i="19"/>
  <c r="AA18"/>
  <c r="BH24"/>
  <c r="CC68"/>
  <c r="M100"/>
  <c r="BZ100"/>
  <c r="BK100"/>
  <c r="N118"/>
  <c r="CR53"/>
  <c r="BT53"/>
  <c r="BE56"/>
  <c r="AM53"/>
  <c r="BK31"/>
  <c r="BT89"/>
  <c r="BB53"/>
  <c r="CX118"/>
  <c r="BE49" i="44"/>
  <c r="BK18" i="19"/>
  <c r="AP100"/>
  <c r="BK118"/>
  <c r="O53"/>
  <c r="AD53"/>
  <c r="CI31"/>
  <c r="BB100"/>
  <c r="AJ100"/>
  <c r="BH100"/>
  <c r="CC100"/>
  <c r="BT100"/>
  <c r="CX100"/>
  <c r="BN98" i="44"/>
  <c r="AD41" i="19"/>
  <c r="AV69" i="44"/>
  <c r="BZ103"/>
  <c r="CX76"/>
  <c r="CI103"/>
  <c r="CO103"/>
  <c r="AY139" i="19"/>
  <c r="AM31"/>
  <c r="AS114"/>
  <c r="AS31"/>
  <c r="AM17"/>
  <c r="BE17"/>
  <c r="DA47" i="44"/>
  <c r="CL97"/>
  <c r="BB95"/>
  <c r="AD93"/>
  <c r="CO63" i="19"/>
  <c r="BH21"/>
  <c r="CR90"/>
  <c r="CC90"/>
  <c r="CF90"/>
  <c r="AS90"/>
  <c r="U34"/>
  <c r="CU117"/>
  <c r="CX69"/>
  <c r="CF69"/>
  <c r="BH69"/>
  <c r="CI69"/>
  <c r="O89"/>
  <c r="R25" i="44"/>
  <c r="O49"/>
  <c r="AS49"/>
  <c r="BB49"/>
  <c r="AJ83"/>
  <c r="BH83"/>
  <c r="BZ83"/>
  <c r="M50" i="19"/>
  <c r="CU86"/>
  <c r="AD86"/>
  <c r="BK86"/>
  <c r="BQ98" i="44"/>
  <c r="R103"/>
  <c r="AY103"/>
  <c r="BE103"/>
  <c r="BK17" i="19"/>
  <c r="CC69" i="44"/>
  <c r="AG95" i="19"/>
  <c r="CX31"/>
  <c r="CL31"/>
  <c r="BH31"/>
  <c r="N31"/>
  <c r="BQ84" i="44"/>
  <c r="BW93"/>
  <c r="CX53" i="19"/>
  <c r="U18"/>
  <c r="BZ24"/>
  <c r="BE100"/>
  <c r="AM100"/>
  <c r="BQ100"/>
  <c r="AG53"/>
  <c r="CI118"/>
  <c r="AP53"/>
  <c r="BE34"/>
  <c r="CF118"/>
  <c r="AJ89"/>
  <c r="CO89"/>
  <c r="CC118"/>
  <c r="AV50"/>
  <c r="CL49" i="44"/>
  <c r="AY73"/>
  <c r="BN73"/>
  <c r="R73"/>
  <c r="CR73"/>
  <c r="CR18"/>
  <c r="AP89" i="19"/>
  <c r="AP39"/>
  <c r="BN27" i="44"/>
  <c r="AY53" i="19"/>
  <c r="BT31"/>
  <c r="R100"/>
  <c r="AG100"/>
  <c r="BB73" i="44"/>
  <c r="AG18" i="19"/>
  <c r="AP44" i="44"/>
  <c r="AG132" i="19"/>
  <c r="AS132"/>
  <c r="AP73" i="44"/>
  <c r="BQ73"/>
  <c r="BQ97"/>
  <c r="R53" i="19"/>
  <c r="BZ53"/>
  <c r="AG89"/>
  <c r="AV53"/>
  <c r="CI56"/>
  <c r="BT98" i="44"/>
  <c r="BT30"/>
  <c r="BQ30"/>
  <c r="AD70" i="19"/>
  <c r="AG139"/>
  <c r="CO97" i="44"/>
  <c r="CL45"/>
  <c r="CO95"/>
  <c r="CR51"/>
  <c r="BN63" i="19"/>
  <c r="AM63"/>
  <c r="AM125"/>
  <c r="AY100" i="44"/>
  <c r="CR37" i="19"/>
  <c r="AV98" i="44"/>
  <c r="CX95" i="19"/>
  <c r="AP22"/>
  <c r="BZ84" i="44"/>
  <c r="CC84"/>
  <c r="BH118" i="19"/>
  <c r="BH18"/>
  <c r="CF18"/>
  <c r="BB24"/>
  <c r="AV24"/>
  <c r="R118"/>
  <c r="AJ118"/>
  <c r="AS56"/>
  <c r="X118"/>
  <c r="U89"/>
  <c r="AD89"/>
  <c r="AA89"/>
  <c r="CI100" i="44"/>
  <c r="BK49"/>
  <c r="CL27"/>
  <c r="J21" i="58"/>
  <c r="J28" s="1"/>
  <c r="BN89" i="19"/>
  <c r="AS24"/>
  <c r="CU89"/>
  <c r="BB56"/>
  <c r="CF95"/>
  <c r="AM118"/>
  <c r="AY84" i="44"/>
  <c r="BN24" i="19"/>
  <c r="CR72" i="44"/>
  <c r="BN102" i="19"/>
  <c r="AP93"/>
  <c r="AS98" i="44"/>
  <c r="BN76"/>
  <c r="BW30"/>
  <c r="AM70" i="19"/>
  <c r="AA22"/>
  <c r="CL93"/>
  <c r="CF45" i="44"/>
  <c r="AP45"/>
  <c r="M95"/>
  <c r="BK63" i="19"/>
  <c r="CF125"/>
  <c r="X76"/>
  <c r="M119"/>
  <c r="R49" i="44"/>
  <c r="N49"/>
  <c r="BT49"/>
  <c r="M49"/>
  <c r="CR100"/>
  <c r="BW136" i="19"/>
  <c r="AY30" i="44"/>
  <c r="X95" i="19"/>
  <c r="U22"/>
  <c r="AA84" i="44"/>
  <c r="U84"/>
  <c r="BW18" i="19"/>
  <c r="N60"/>
  <c r="CR24"/>
  <c r="M68"/>
  <c r="AA118"/>
  <c r="BZ118"/>
  <c r="BW56"/>
  <c r="AD118"/>
  <c r="CL118"/>
  <c r="CC89"/>
  <c r="AY89"/>
  <c r="CI89"/>
  <c r="AV89"/>
  <c r="AP118"/>
  <c r="AD49" i="44"/>
  <c r="BW49"/>
  <c r="BH27"/>
  <c r="N72"/>
  <c r="X89" i="19"/>
  <c r="AJ24"/>
  <c r="AD56"/>
  <c r="CO27" i="44"/>
  <c r="CF84"/>
  <c r="CR47"/>
  <c r="BH72"/>
  <c r="CF72"/>
  <c r="U49"/>
  <c r="CO133" i="19"/>
  <c r="BZ72" i="44"/>
  <c r="BK72"/>
  <c r="N89" i="19"/>
  <c r="CC133"/>
  <c r="BH133"/>
  <c r="CF133"/>
  <c r="BQ72" i="44"/>
  <c r="CI72"/>
  <c r="AA72"/>
  <c r="AJ72"/>
  <c r="CL24" i="19"/>
  <c r="CL133"/>
  <c r="BE133"/>
  <c r="AY72" i="44"/>
  <c r="BB72"/>
  <c r="BW72"/>
  <c r="AM72"/>
  <c r="AA133" i="19"/>
  <c r="M24"/>
  <c r="AJ133"/>
  <c r="O109"/>
  <c r="BQ45"/>
  <c r="BZ99" i="44"/>
  <c r="BK64" i="19"/>
  <c r="AA45"/>
  <c r="N80" i="44"/>
  <c r="AG14"/>
  <c r="D32" i="59"/>
  <c r="BN18" i="19"/>
  <c r="R18"/>
  <c r="AM18"/>
  <c r="BE60"/>
  <c r="BW24"/>
  <c r="AM24"/>
  <c r="X24"/>
  <c r="BH82"/>
  <c r="CF24"/>
  <c r="R24"/>
  <c r="CO18"/>
  <c r="CX18"/>
  <c r="AJ18"/>
  <c r="N82"/>
  <c r="BW47" i="44"/>
  <c r="BN104" i="19"/>
  <c r="AS44" i="44"/>
  <c r="X18" i="19"/>
  <c r="CF44" i="44"/>
  <c r="U133" i="19"/>
  <c r="AY133"/>
  <c r="CI133"/>
  <c r="AD133"/>
  <c r="BT133"/>
  <c r="AG133"/>
  <c r="CR133"/>
  <c r="CX99" i="44"/>
  <c r="AG13"/>
  <c r="AP94" i="19"/>
  <c r="BT18"/>
  <c r="BZ18"/>
  <c r="BB18"/>
  <c r="AY60"/>
  <c r="AY24"/>
  <c r="CC24"/>
  <c r="AG24"/>
  <c r="BT24"/>
  <c r="CX60"/>
  <c r="BT82"/>
  <c r="R82"/>
  <c r="AP24"/>
  <c r="BQ24"/>
  <c r="AS18"/>
  <c r="BE18"/>
  <c r="AA82"/>
  <c r="BB47" i="44"/>
  <c r="BZ47"/>
  <c r="BZ40" i="19"/>
  <c r="CX104"/>
  <c r="CC44" i="44"/>
  <c r="BK24" i="19"/>
  <c r="BT44" i="44"/>
  <c r="CL44"/>
  <c r="BH40" i="19"/>
  <c r="R133"/>
  <c r="BB133"/>
  <c r="AV25" i="44"/>
  <c r="AM133" i="19"/>
  <c r="CC40"/>
  <c r="BN133"/>
  <c r="X133"/>
  <c r="CC25" i="44"/>
  <c r="BK133" i="19"/>
  <c r="BQ133"/>
  <c r="AS133"/>
  <c r="CL82"/>
  <c r="BE82"/>
  <c r="N133"/>
  <c r="BE24"/>
  <c r="U24"/>
  <c r="M18"/>
  <c r="AP18"/>
  <c r="X82"/>
  <c r="DA25" i="44"/>
  <c r="N18" i="19"/>
  <c r="CL104"/>
  <c r="BN44" i="44"/>
  <c r="AY40" i="19"/>
  <c r="AS49"/>
  <c r="CR44" i="44"/>
  <c r="AY18" i="19"/>
  <c r="BZ133"/>
  <c r="AV18"/>
  <c r="CX133"/>
  <c r="AV133"/>
  <c r="M133"/>
  <c r="BZ25" i="44"/>
  <c r="X47"/>
  <c r="AA24" i="19"/>
  <c r="N24"/>
  <c r="O22"/>
  <c r="BW118"/>
  <c r="AY118"/>
  <c r="CO118"/>
  <c r="BQ118"/>
  <c r="M89"/>
  <c r="BQ102"/>
  <c r="U102"/>
  <c r="BZ49" i="44"/>
  <c r="AJ49"/>
  <c r="BW89" i="19"/>
  <c r="BE89"/>
  <c r="AV118"/>
  <c r="BN118"/>
  <c r="AV27" i="44"/>
  <c r="CR104" i="19"/>
  <c r="R102"/>
  <c r="BW71" i="44"/>
  <c r="CR102" i="19"/>
  <c r="BZ89"/>
  <c r="BQ49" i="44"/>
  <c r="AA13" i="19"/>
  <c r="X68"/>
  <c r="AS89"/>
  <c r="BK89"/>
  <c r="AS118"/>
  <c r="BT118"/>
  <c r="U118"/>
  <c r="M104"/>
  <c r="CF49" i="44"/>
  <c r="CX102" i="19"/>
  <c r="AY49" i="44"/>
  <c r="BE107" i="19"/>
  <c r="CL137"/>
  <c r="AA104"/>
  <c r="CI104"/>
  <c r="AY114"/>
  <c r="BQ89" i="44"/>
  <c r="AJ114" i="19"/>
  <c r="BW64"/>
  <c r="M64"/>
  <c r="CO114"/>
  <c r="AM45"/>
  <c r="AP45"/>
  <c r="AM135"/>
  <c r="CO80" i="44"/>
  <c r="R14"/>
  <c r="CO13"/>
  <c r="CF13"/>
  <c r="BB83" i="19"/>
  <c r="BZ94"/>
  <c r="BW57"/>
  <c r="BH45"/>
  <c r="BK104"/>
  <c r="U114"/>
  <c r="BB99" i="44"/>
  <c r="AG114" i="19"/>
  <c r="X99" i="44"/>
  <c r="M41" i="19"/>
  <c r="U64"/>
  <c r="CL114"/>
  <c r="M45"/>
  <c r="BE135"/>
  <c r="O83"/>
  <c r="BB80" i="44"/>
  <c r="AJ14"/>
  <c r="CC14"/>
  <c r="BK13"/>
  <c r="BH13"/>
  <c r="CL123" i="19"/>
  <c r="R61"/>
  <c r="CI57"/>
  <c r="BB89" i="44"/>
  <c r="BQ99"/>
  <c r="AA99"/>
  <c r="AS99"/>
  <c r="CL41" i="19"/>
  <c r="BE99" i="44"/>
  <c r="BN41" i="19"/>
  <c r="AA64"/>
  <c r="AS64"/>
  <c r="CR114"/>
  <c r="R45"/>
  <c r="BH135"/>
  <c r="BT135"/>
  <c r="CL80" i="44"/>
  <c r="BH14"/>
  <c r="AA13"/>
  <c r="BZ123" i="19"/>
  <c r="BW61"/>
  <c r="BE89" i="44"/>
  <c r="CX87" i="19"/>
  <c r="CR87"/>
  <c r="CI137"/>
  <c r="AD18"/>
  <c r="AM136"/>
  <c r="F26" i="58"/>
  <c r="AS68" i="19"/>
  <c r="CO68"/>
  <c r="BB68"/>
  <c r="O56"/>
  <c r="X56"/>
  <c r="CL56"/>
  <c r="AV56"/>
  <c r="CF70" i="44"/>
  <c r="AM27"/>
  <c r="X27"/>
  <c r="BB27"/>
  <c r="O27"/>
  <c r="M18"/>
  <c r="AY18"/>
  <c r="AG18"/>
  <c r="F22" i="58"/>
  <c r="N68" i="19"/>
  <c r="BK56"/>
  <c r="CF56"/>
  <c r="AJ27" i="44"/>
  <c r="CO18"/>
  <c r="BK27"/>
  <c r="BZ27"/>
  <c r="AP56" i="19"/>
  <c r="AV102"/>
  <c r="CC132"/>
  <c r="BN132"/>
  <c r="CO102"/>
  <c r="BN49"/>
  <c r="CC70" i="44"/>
  <c r="AD104" i="19"/>
  <c r="BE132"/>
  <c r="CL132"/>
  <c r="BZ102"/>
  <c r="BE102"/>
  <c r="M102"/>
  <c r="CL102"/>
  <c r="BK102"/>
  <c r="BW132"/>
  <c r="X102"/>
  <c r="N18" i="44"/>
  <c r="AA132" i="19"/>
  <c r="AA18" i="44"/>
  <c r="BH102" i="19"/>
  <c r="AM18" i="44"/>
  <c r="BH18"/>
  <c r="N102" i="19"/>
  <c r="CR29"/>
  <c r="N27" i="44"/>
  <c r="BH32"/>
  <c r="AY32"/>
  <c r="CO21" i="19"/>
  <c r="CL21"/>
  <c r="CR21"/>
  <c r="AV117"/>
  <c r="U117"/>
  <c r="X86" i="44"/>
  <c r="X29" i="19"/>
  <c r="AD32" i="44"/>
  <c r="BK32"/>
  <c r="CL32"/>
  <c r="BW32"/>
  <c r="AA32"/>
  <c r="BZ20"/>
  <c r="AJ21" i="19"/>
  <c r="CF21"/>
  <c r="AM21"/>
  <c r="N21"/>
  <c r="BB21"/>
  <c r="AA117"/>
  <c r="BT117"/>
  <c r="BK117"/>
  <c r="AP117"/>
  <c r="BZ74" i="44"/>
  <c r="CX68" i="19"/>
  <c r="AV68"/>
  <c r="AD68"/>
  <c r="R68"/>
  <c r="M56"/>
  <c r="BQ56"/>
  <c r="BZ56"/>
  <c r="BQ70" i="44"/>
  <c r="AA27"/>
  <c r="BE27"/>
  <c r="AS27"/>
  <c r="CI18"/>
  <c r="BN18"/>
  <c r="CF18"/>
  <c r="X70"/>
  <c r="BN56" i="19"/>
  <c r="AG27" i="44"/>
  <c r="CF27"/>
  <c r="R27"/>
  <c r="M27"/>
  <c r="BK132" i="19"/>
  <c r="AM132"/>
  <c r="BB102"/>
  <c r="X132"/>
  <c r="CX132"/>
  <c r="AG102"/>
  <c r="CC102"/>
  <c r="AJ102"/>
  <c r="U27" i="44"/>
  <c r="CF132" i="19"/>
  <c r="BT18" i="44"/>
  <c r="CI132" i="19"/>
  <c r="AP132"/>
  <c r="X18" i="44"/>
  <c r="AP102" i="19"/>
  <c r="CF102"/>
  <c r="CI102"/>
  <c r="AV18" i="44"/>
  <c r="BZ132" i="19"/>
  <c r="BQ132"/>
  <c r="AA86" i="44"/>
  <c r="M86"/>
  <c r="BQ124" i="19"/>
  <c r="AM32" i="44"/>
  <c r="U32"/>
  <c r="CC32"/>
  <c r="U21" i="19"/>
  <c r="AM117"/>
  <c r="CF117"/>
  <c r="AG86" i="44"/>
  <c r="BQ29" i="19"/>
  <c r="CF32" i="44"/>
  <c r="BQ32"/>
  <c r="AJ32"/>
  <c r="BT32"/>
  <c r="M21" i="19"/>
  <c r="BQ21"/>
  <c r="BT21"/>
  <c r="CI21"/>
  <c r="CC21"/>
  <c r="BH120"/>
  <c r="CR117"/>
  <c r="AJ117"/>
  <c r="CL117"/>
  <c r="AS37" i="44"/>
  <c r="BB136" i="19"/>
  <c r="BH68"/>
  <c r="CI68"/>
  <c r="R56"/>
  <c r="AG56"/>
  <c r="N56"/>
  <c r="BT56"/>
  <c r="CL70" i="44"/>
  <c r="AD27"/>
  <c r="AY27"/>
  <c r="BQ27"/>
  <c r="BK18"/>
  <c r="AS18"/>
  <c r="BB18"/>
  <c r="R18"/>
  <c r="AP70"/>
  <c r="CC27"/>
  <c r="CC56" i="19"/>
  <c r="U56"/>
  <c r="CI27" i="44"/>
  <c r="AY56" i="19"/>
  <c r="AP27" i="44"/>
  <c r="CO56" i="19"/>
  <c r="BB132"/>
  <c r="AM102"/>
  <c r="BW102"/>
  <c r="AY102"/>
  <c r="AD132"/>
  <c r="M132"/>
  <c r="AS102"/>
  <c r="R132"/>
  <c r="AA102"/>
  <c r="AP18" i="44"/>
  <c r="CO132" i="19"/>
  <c r="AD102"/>
  <c r="N132"/>
  <c r="BH132"/>
  <c r="CI18"/>
  <c r="CI74" i="44"/>
  <c r="CF106" i="19"/>
  <c r="BZ89" i="44"/>
  <c r="CL89"/>
  <c r="CO70" i="19"/>
  <c r="BE70"/>
  <c r="BZ139"/>
  <c r="CI139"/>
  <c r="CC106"/>
  <c r="AJ22"/>
  <c r="AA95"/>
  <c r="CL95"/>
  <c r="BE22"/>
  <c r="O41" i="44"/>
  <c r="AM97"/>
  <c r="U97"/>
  <c r="CI45"/>
  <c r="AY45"/>
  <c r="BB45"/>
  <c r="AA95"/>
  <c r="AJ95"/>
  <c r="AY95"/>
  <c r="BZ95"/>
  <c r="AD83" i="19"/>
  <c r="AP83"/>
  <c r="AV34"/>
  <c r="AP34"/>
  <c r="CI34"/>
  <c r="AD34"/>
  <c r="BE123"/>
  <c r="U76"/>
  <c r="R94"/>
  <c r="M94"/>
  <c r="CC33"/>
  <c r="BW33"/>
  <c r="CR33"/>
  <c r="BB33"/>
  <c r="AA25" i="44"/>
  <c r="CL25"/>
  <c r="M25"/>
  <c r="AS25"/>
  <c r="AA71"/>
  <c r="BZ59" i="19"/>
  <c r="AP50"/>
  <c r="BT50"/>
  <c r="CR50"/>
  <c r="X89" i="44"/>
  <c r="BT94"/>
  <c r="CR95" i="19"/>
  <c r="M95"/>
  <c r="BN95"/>
  <c r="U95"/>
  <c r="BW22"/>
  <c r="CF22"/>
  <c r="BN22"/>
  <c r="BZ22"/>
  <c r="BQ34"/>
  <c r="U33"/>
  <c r="BK33"/>
  <c r="AA107"/>
  <c r="CU107"/>
  <c r="BQ107"/>
  <c r="AM50"/>
  <c r="BH50"/>
  <c r="AJ70" i="44"/>
  <c r="M70"/>
  <c r="AY70"/>
  <c r="BZ70"/>
  <c r="N33" i="19"/>
  <c r="N49"/>
  <c r="CX33"/>
  <c r="BK70" i="44"/>
  <c r="AA70"/>
  <c r="CX107" i="19"/>
  <c r="BT107"/>
  <c r="AV47" i="44"/>
  <c r="CU22" i="19"/>
  <c r="AS47" i="44"/>
  <c r="CI47"/>
  <c r="CX47"/>
  <c r="AA50" i="19"/>
  <c r="AJ47" i="44"/>
  <c r="G28" i="31"/>
  <c r="N40" i="19"/>
  <c r="AP40"/>
  <c r="BT49"/>
  <c r="AS107"/>
  <c r="AM40"/>
  <c r="AJ40"/>
  <c r="X49"/>
  <c r="CC49"/>
  <c r="U107"/>
  <c r="M40"/>
  <c r="BK40"/>
  <c r="N25" i="44"/>
  <c r="N47"/>
  <c r="CX25"/>
  <c r="AJ25"/>
  <c r="U40" i="19"/>
  <c r="AP25" i="44"/>
  <c r="AG25"/>
  <c r="AM89"/>
  <c r="X106" i="19"/>
  <c r="N22"/>
  <c r="BN70"/>
  <c r="BH70"/>
  <c r="AM139"/>
  <c r="CO139"/>
  <c r="BH106"/>
  <c r="CI22"/>
  <c r="CO95"/>
  <c r="AG22"/>
  <c r="CU139"/>
  <c r="BB97" i="44"/>
  <c r="BZ97"/>
  <c r="CX45"/>
  <c r="AG45"/>
  <c r="BT45"/>
  <c r="CC45"/>
  <c r="CC95"/>
  <c r="AS95"/>
  <c r="BN95"/>
  <c r="BQ95"/>
  <c r="AG83" i="19"/>
  <c r="CO83"/>
  <c r="BZ34"/>
  <c r="BT34"/>
  <c r="AY34"/>
  <c r="R34"/>
  <c r="CC34"/>
  <c r="BK123"/>
  <c r="AP123"/>
  <c r="AV76"/>
  <c r="AV94"/>
  <c r="U94"/>
  <c r="AP33"/>
  <c r="X33"/>
  <c r="AY33"/>
  <c r="BZ33"/>
  <c r="CU25" i="44"/>
  <c r="O25"/>
  <c r="CI25"/>
  <c r="BE25"/>
  <c r="CF71"/>
  <c r="CC59" i="19"/>
  <c r="CO50"/>
  <c r="BE50"/>
  <c r="BN50"/>
  <c r="CF50"/>
  <c r="O89" i="44"/>
  <c r="O107" i="19"/>
  <c r="AJ94" i="44"/>
  <c r="CI95" i="19"/>
  <c r="BW95"/>
  <c r="R95"/>
  <c r="AV95"/>
  <c r="BK22"/>
  <c r="R22"/>
  <c r="AS22"/>
  <c r="CC22"/>
  <c r="CX70" i="44"/>
  <c r="O24"/>
  <c r="CO34" i="19"/>
  <c r="AM33"/>
  <c r="CL33"/>
  <c r="BN107"/>
  <c r="AG107"/>
  <c r="AD107"/>
  <c r="AY107"/>
  <c r="AD50"/>
  <c r="AV70" i="44"/>
  <c r="CI70"/>
  <c r="AM70"/>
  <c r="CR70"/>
  <c r="AS70"/>
  <c r="N107" i="19"/>
  <c r="AM107"/>
  <c r="BK47" i="44"/>
  <c r="CX71"/>
  <c r="BB95" i="19"/>
  <c r="CX22"/>
  <c r="BN47" i="44"/>
  <c r="M47"/>
  <c r="AG47"/>
  <c r="BT47"/>
  <c r="U47"/>
  <c r="BZ50" i="19"/>
  <c r="AA47" i="44"/>
  <c r="X40" i="19"/>
  <c r="AV40"/>
  <c r="M49"/>
  <c r="AV49"/>
  <c r="M107"/>
  <c r="BQ40"/>
  <c r="R40"/>
  <c r="CX49"/>
  <c r="BZ107"/>
  <c r="BW70" i="44"/>
  <c r="CO25"/>
  <c r="CF25"/>
  <c r="BW107" i="19"/>
  <c r="CC47" i="44"/>
  <c r="X25"/>
  <c r="AD40" i="19"/>
  <c r="U25" i="44"/>
  <c r="BT40" i="19"/>
  <c r="CC50"/>
  <c r="BW40"/>
  <c r="AG89" i="44"/>
  <c r="BH89"/>
  <c r="BW94"/>
  <c r="AY52" i="19"/>
  <c r="BQ70"/>
  <c r="BT70"/>
  <c r="BK139"/>
  <c r="R139"/>
  <c r="N106"/>
  <c r="M22"/>
  <c r="BZ95"/>
  <c r="AY95"/>
  <c r="X22"/>
  <c r="N97" i="44"/>
  <c r="AM45"/>
  <c r="U45"/>
  <c r="AV45"/>
  <c r="AD95"/>
  <c r="BK95"/>
  <c r="O95"/>
  <c r="AJ83" i="19"/>
  <c r="BH34"/>
  <c r="M34"/>
  <c r="BW34"/>
  <c r="BN34"/>
  <c r="AJ34"/>
  <c r="CF123"/>
  <c r="AA76"/>
  <c r="AG33"/>
  <c r="BN33"/>
  <c r="AS33"/>
  <c r="BE33"/>
  <c r="CL119"/>
  <c r="M13"/>
  <c r="BK25" i="44"/>
  <c r="AD25"/>
  <c r="AY25"/>
  <c r="CL50" i="19"/>
  <c r="X50"/>
  <c r="AS50"/>
  <c r="BQ50"/>
  <c r="BB94" i="44"/>
  <c r="AM95" i="19"/>
  <c r="BE95"/>
  <c r="BT95"/>
  <c r="BH95"/>
  <c r="BQ22"/>
  <c r="AV22"/>
  <c r="BB22"/>
  <c r="D26" i="59"/>
  <c r="BN24" i="44"/>
  <c r="CO33" i="19"/>
  <c r="BH107"/>
  <c r="CC107"/>
  <c r="AJ107"/>
  <c r="CL107"/>
  <c r="AY50"/>
  <c r="AG50"/>
  <c r="CO70" i="44"/>
  <c r="BB70"/>
  <c r="AG70"/>
  <c r="N95" i="19"/>
  <c r="N70" i="44"/>
  <c r="BB107" i="19"/>
  <c r="BK107"/>
  <c r="BH47" i="44"/>
  <c r="AD95" i="19"/>
  <c r="AM22"/>
  <c r="AD22"/>
  <c r="AY47" i="44"/>
  <c r="CR40" i="19"/>
  <c r="BE94" i="44"/>
  <c r="R47"/>
  <c r="AP47"/>
  <c r="BE47"/>
  <c r="CX50" i="19"/>
  <c r="CF47" i="44"/>
  <c r="CO40" i="19"/>
  <c r="CI40"/>
  <c r="BE49"/>
  <c r="AG40"/>
  <c r="CL40"/>
  <c r="BN70" i="44"/>
  <c r="BE40" i="19"/>
  <c r="BN25" i="44"/>
  <c r="AM47"/>
  <c r="AS40" i="19"/>
  <c r="BK50"/>
  <c r="BH25" i="44"/>
  <c r="BB25"/>
  <c r="CL47"/>
  <c r="AA40" i="19"/>
  <c r="BW25" i="44"/>
  <c r="CO47"/>
  <c r="CI130" i="19"/>
  <c r="AG78"/>
  <c r="AY61"/>
  <c r="AV57"/>
  <c r="X45"/>
  <c r="AJ104"/>
  <c r="O61"/>
  <c r="M57"/>
  <c r="AD17" i="44"/>
  <c r="M78" i="19"/>
  <c r="CR61"/>
  <c r="BQ61"/>
  <c r="CX57"/>
  <c r="AY57"/>
  <c r="BH86" i="44"/>
  <c r="X41" i="19"/>
  <c r="CF17"/>
  <c r="AG17"/>
  <c r="BK99" i="44"/>
  <c r="X17"/>
  <c r="R137" i="19"/>
  <c r="BB78"/>
  <c r="CO61"/>
  <c r="R57"/>
  <c r="U86" i="44"/>
  <c r="BB17" i="19"/>
  <c r="AS17"/>
  <c r="R99" i="44"/>
  <c r="BE38"/>
  <c r="BE137" i="19"/>
  <c r="BN40"/>
  <c r="BB40"/>
  <c r="CF139"/>
  <c r="BQ139"/>
  <c r="X21"/>
  <c r="AJ18" i="44"/>
  <c r="AD18"/>
  <c r="BZ104" i="19"/>
  <c r="BQ135"/>
  <c r="CI114"/>
  <c r="BE76"/>
  <c r="AG76"/>
  <c r="CC119"/>
  <c r="BQ13"/>
  <c r="M76"/>
  <c r="CI76"/>
  <c r="BE119"/>
  <c r="CR13"/>
  <c r="AP82"/>
  <c r="AA29"/>
  <c r="BK42" i="44"/>
  <c r="AD82" i="19"/>
  <c r="BW88"/>
  <c r="CO88"/>
  <c r="AP88"/>
  <c r="R88"/>
  <c r="AA88"/>
  <c r="AJ88"/>
  <c r="BK88"/>
  <c r="M88"/>
  <c r="AP137"/>
  <c r="BK137"/>
  <c r="X137"/>
  <c r="M137"/>
  <c r="CU77"/>
  <c r="BT78"/>
  <c r="AA78"/>
  <c r="BQ76"/>
  <c r="R76"/>
  <c r="CL76"/>
  <c r="AP76"/>
  <c r="N119"/>
  <c r="AP13"/>
  <c r="U13"/>
  <c r="CR86" i="44"/>
  <c r="BK29" i="19"/>
  <c r="AP17"/>
  <c r="X17"/>
  <c r="AD17"/>
  <c r="M17"/>
  <c r="CX61" i="44"/>
  <c r="BK20"/>
  <c r="AG38"/>
  <c r="CR107" i="19"/>
  <c r="BW49"/>
  <c r="AP49"/>
  <c r="BZ49"/>
  <c r="AY49"/>
  <c r="BK49"/>
  <c r="BQ49"/>
  <c r="AA49"/>
  <c r="BH49"/>
  <c r="CO49"/>
  <c r="U49"/>
  <c r="AM49"/>
  <c r="AD49"/>
  <c r="CR49"/>
  <c r="CF49"/>
  <c r="AJ49"/>
  <c r="CI49"/>
  <c r="BQ89"/>
  <c r="R89"/>
  <c r="AM89"/>
  <c r="N78"/>
  <c r="O78"/>
  <c r="BZ76"/>
  <c r="BN76"/>
  <c r="BW76"/>
  <c r="CU76"/>
  <c r="X119"/>
  <c r="AA119"/>
  <c r="AG13"/>
  <c r="BH13"/>
  <c r="AS72"/>
  <c r="AS86" i="44"/>
  <c r="BE139" i="19"/>
  <c r="CC17"/>
  <c r="CI17"/>
  <c r="CR17"/>
  <c r="U39"/>
  <c r="CO53"/>
  <c r="R60"/>
  <c r="BZ21"/>
  <c r="R49"/>
  <c r="AG49"/>
  <c r="BW44" i="44"/>
  <c r="AJ56" i="19"/>
  <c r="AS21"/>
  <c r="CL49"/>
  <c r="AY44" i="44"/>
  <c r="BW74"/>
  <c r="X107" i="19"/>
  <c r="AV45"/>
  <c r="BB29"/>
  <c r="BE41"/>
  <c r="CR99" i="44"/>
  <c r="R38"/>
  <c r="CF104" i="19"/>
  <c r="AG104"/>
  <c r="BW82"/>
  <c r="CL29"/>
  <c r="BH41"/>
  <c r="BQ66"/>
  <c r="BZ119"/>
  <c r="AY119"/>
  <c r="AS119"/>
  <c r="AM119"/>
  <c r="AM13"/>
  <c r="CC13"/>
  <c r="N13"/>
  <c r="AS13"/>
  <c r="CX139"/>
  <c r="BH139"/>
  <c r="BT106"/>
  <c r="X70"/>
  <c r="CL24" i="44"/>
  <c r="AY24"/>
  <c r="CL74"/>
  <c r="BB119" i="19"/>
  <c r="AP119"/>
  <c r="R119"/>
  <c r="CL13"/>
  <c r="BB13"/>
  <c r="BN13"/>
  <c r="AP139"/>
  <c r="M139"/>
  <c r="AJ106"/>
  <c r="BH24" i="44"/>
  <c r="M22"/>
  <c r="AG70" i="19"/>
  <c r="CO51"/>
  <c r="AG74" i="44"/>
  <c r="N74"/>
  <c r="BQ64" i="19"/>
  <c r="BQ79" i="44"/>
  <c r="BT74"/>
  <c r="G26" i="59"/>
  <c r="H26" s="1"/>
  <c r="CX116" i="19"/>
  <c r="AD94" i="44"/>
  <c r="CI76"/>
  <c r="N76"/>
  <c r="BN94"/>
  <c r="R116" i="19"/>
  <c r="AV51" i="44"/>
  <c r="AM51"/>
  <c r="M93"/>
  <c r="N93"/>
  <c r="CI93"/>
  <c r="AS93"/>
  <c r="BW120" i="19"/>
  <c r="M87"/>
  <c r="AG87"/>
  <c r="CR71" i="44"/>
  <c r="BE71"/>
  <c r="AS71"/>
  <c r="BN71"/>
  <c r="AJ100"/>
  <c r="BK100"/>
  <c r="AM100"/>
  <c r="AD100"/>
  <c r="BT136" i="19"/>
  <c r="AG136"/>
  <c r="CF136"/>
  <c r="BK94" i="44"/>
  <c r="CO94"/>
  <c r="AY94"/>
  <c r="AS94"/>
  <c r="CU71"/>
  <c r="AP84"/>
  <c r="CI84"/>
  <c r="BW84"/>
  <c r="R84"/>
  <c r="AJ74"/>
  <c r="AM93"/>
  <c r="DA65" i="19"/>
  <c r="AY42" i="44"/>
  <c r="AY39" i="19"/>
  <c r="DA136"/>
  <c r="BH93" i="44"/>
  <c r="AG84"/>
  <c r="AY74"/>
  <c r="BN39" i="19"/>
  <c r="X93" i="44"/>
  <c r="AP94"/>
  <c r="CL60" i="19"/>
  <c r="X60"/>
  <c r="AM60"/>
  <c r="BQ100" i="44"/>
  <c r="CO100"/>
  <c r="CX39" i="19"/>
  <c r="N39"/>
  <c r="BE39"/>
  <c r="CC60"/>
  <c r="CO60"/>
  <c r="CU74" i="44"/>
  <c r="M74"/>
  <c r="CO74"/>
  <c r="AP74"/>
  <c r="R74"/>
  <c r="AV74"/>
  <c r="AM74"/>
  <c r="AD71"/>
  <c r="AJ71"/>
  <c r="CO71"/>
  <c r="CI71"/>
  <c r="AM71"/>
  <c r="M71"/>
  <c r="X71"/>
  <c r="CC71"/>
  <c r="AY71"/>
  <c r="DA71"/>
  <c r="AD70"/>
  <c r="BH70"/>
  <c r="U70"/>
  <c r="BH44"/>
  <c r="AG44"/>
  <c r="AV44"/>
  <c r="AD44"/>
  <c r="AA44"/>
  <c r="O44"/>
  <c r="M44"/>
  <c r="CI44"/>
  <c r="AJ44"/>
  <c r="U44"/>
  <c r="BQ44"/>
  <c r="R44"/>
  <c r="X44"/>
  <c r="BE44"/>
  <c r="CO44"/>
  <c r="BK44"/>
  <c r="U94"/>
  <c r="AP116" i="19"/>
  <c r="BZ94" i="44"/>
  <c r="CO76"/>
  <c r="X76"/>
  <c r="AV94"/>
  <c r="CR116" i="19"/>
  <c r="CL116"/>
  <c r="BH93"/>
  <c r="CC51" i="44"/>
  <c r="CF51"/>
  <c r="BE93"/>
  <c r="U93"/>
  <c r="CX93"/>
  <c r="BZ93"/>
  <c r="AG20"/>
  <c r="BE120" i="19"/>
  <c r="CI87"/>
  <c r="AV87"/>
  <c r="R37" i="44"/>
  <c r="BH71"/>
  <c r="O71"/>
  <c r="BB71"/>
  <c r="AG71"/>
  <c r="BE100"/>
  <c r="BW100"/>
  <c r="AG100"/>
  <c r="CL136" i="19"/>
  <c r="AJ136"/>
  <c r="BH136"/>
  <c r="AA136"/>
  <c r="BB93"/>
  <c r="N84" i="44"/>
  <c r="R94"/>
  <c r="CI94"/>
  <c r="AM94"/>
  <c r="CL94"/>
  <c r="AV84"/>
  <c r="CR84"/>
  <c r="CL84"/>
  <c r="BT84"/>
  <c r="CF74"/>
  <c r="R93"/>
  <c r="AG54" i="19"/>
  <c r="CO39"/>
  <c r="AS84" i="44"/>
  <c r="X84"/>
  <c r="U74"/>
  <c r="BK93"/>
  <c r="AS60" i="19"/>
  <c r="CI60"/>
  <c r="AV60"/>
  <c r="BH60"/>
  <c r="R100" i="44"/>
  <c r="BZ100"/>
  <c r="N94"/>
  <c r="CL100"/>
  <c r="AV39" i="19"/>
  <c r="BZ39"/>
  <c r="M39"/>
  <c r="BW39"/>
  <c r="BB60"/>
  <c r="AJ60"/>
  <c r="BN84" i="44"/>
  <c r="BN100"/>
  <c r="M94"/>
  <c r="AV93"/>
  <c r="U100"/>
  <c r="BE84"/>
  <c r="DA74"/>
  <c r="AV71"/>
  <c r="AD74"/>
  <c r="AA74"/>
  <c r="BH74"/>
  <c r="BN74"/>
  <c r="BE74"/>
  <c r="CX74"/>
  <c r="CO72"/>
  <c r="M72"/>
  <c r="R72"/>
  <c r="AS72"/>
  <c r="AD72"/>
  <c r="AG72"/>
  <c r="BN72"/>
  <c r="BT72"/>
  <c r="X72"/>
  <c r="U72"/>
  <c r="AV72"/>
  <c r="BE72"/>
  <c r="AP72"/>
  <c r="CC72"/>
  <c r="CL72"/>
  <c r="CX136" i="19"/>
  <c r="AV93"/>
  <c r="CC94" i="44"/>
  <c r="CC93" i="19"/>
  <c r="AG76" i="44"/>
  <c r="BH76"/>
  <c r="BH94"/>
  <c r="AJ116" i="19"/>
  <c r="BT116"/>
  <c r="N71" i="44"/>
  <c r="AA104"/>
  <c r="CO93"/>
  <c r="CC93"/>
  <c r="AY93"/>
  <c r="BN93"/>
  <c r="CF20"/>
  <c r="BH105" i="19"/>
  <c r="BH87"/>
  <c r="AA37" i="44"/>
  <c r="BK71"/>
  <c r="BQ71"/>
  <c r="CL71"/>
  <c r="BT71"/>
  <c r="CC100"/>
  <c r="AA100"/>
  <c r="X100"/>
  <c r="BH100"/>
  <c r="U136" i="19"/>
  <c r="AP136"/>
  <c r="CI93"/>
  <c r="CF94" i="44"/>
  <c r="BQ94"/>
  <c r="AG94"/>
  <c r="AA94"/>
  <c r="CO116" i="19"/>
  <c r="BK84" i="44"/>
  <c r="M84"/>
  <c r="AD84"/>
  <c r="AM84"/>
  <c r="BT93"/>
  <c r="BB93"/>
  <c r="AP85"/>
  <c r="AA39" i="19"/>
  <c r="BH84" i="44"/>
  <c r="BB84"/>
  <c r="CR74"/>
  <c r="CR39" i="19"/>
  <c r="AA60"/>
  <c r="BK60"/>
  <c r="BT60"/>
  <c r="CF100" i="44"/>
  <c r="AP100"/>
  <c r="CX84"/>
  <c r="BB100"/>
  <c r="AJ84"/>
  <c r="O100"/>
  <c r="CL39" i="19"/>
  <c r="BH39"/>
  <c r="BQ93" i="44"/>
  <c r="CF60" i="19"/>
  <c r="BT100" i="44"/>
  <c r="BZ71"/>
  <c r="R71"/>
  <c r="X74"/>
  <c r="BQ74"/>
  <c r="AS74"/>
  <c r="BB74"/>
  <c r="BK74"/>
  <c r="O74"/>
  <c r="R70"/>
  <c r="BT70"/>
  <c r="AS106" i="19"/>
  <c r="BH102" i="44"/>
  <c r="X22"/>
  <c r="BB106" i="19"/>
  <c r="AY102" i="44"/>
  <c r="BZ79"/>
  <c r="D25" i="59"/>
  <c r="AP29" i="19"/>
  <c r="BB52" i="44"/>
  <c r="AJ78" i="19"/>
  <c r="CX78"/>
  <c r="U78"/>
  <c r="BB58" i="44"/>
  <c r="BE86"/>
  <c r="R86"/>
  <c r="AD86"/>
  <c r="AY86"/>
  <c r="CI29" i="19"/>
  <c r="CO29"/>
  <c r="AD29"/>
  <c r="CF29"/>
  <c r="N47"/>
  <c r="BQ22" i="44"/>
  <c r="AJ24"/>
  <c r="AJ29" i="19"/>
  <c r="BH29"/>
  <c r="BN85"/>
  <c r="AV78"/>
  <c r="AP78"/>
  <c r="CL78"/>
  <c r="CI58" i="44"/>
  <c r="CC86"/>
  <c r="N86"/>
  <c r="AV86"/>
  <c r="BW86"/>
  <c r="BZ86"/>
  <c r="CI124" i="19"/>
  <c r="BZ29"/>
  <c r="M29"/>
  <c r="U29"/>
  <c r="BK90"/>
  <c r="BE115"/>
  <c r="AA22" i="44"/>
  <c r="BB79"/>
  <c r="BQ86"/>
  <c r="BT86"/>
  <c r="AP86"/>
  <c r="AS124" i="19"/>
  <c r="AS29"/>
  <c r="BW29"/>
  <c r="AY29"/>
  <c r="N104"/>
  <c r="AV104"/>
  <c r="AS104"/>
  <c r="AM104"/>
  <c r="BT104"/>
  <c r="BQ104"/>
  <c r="R104"/>
  <c r="CC104"/>
  <c r="BE104"/>
  <c r="U104"/>
  <c r="X104"/>
  <c r="CO104"/>
  <c r="BB104"/>
  <c r="AP104"/>
  <c r="BH104"/>
  <c r="AY104"/>
  <c r="CX93"/>
  <c r="AJ139"/>
  <c r="N139"/>
  <c r="BT139"/>
  <c r="CL139"/>
  <c r="BK106"/>
  <c r="CR106"/>
  <c r="AS70"/>
  <c r="N102" i="44"/>
  <c r="AJ47" i="19"/>
  <c r="AD115"/>
  <c r="CL22" i="44"/>
  <c r="AM79"/>
  <c r="CC79"/>
  <c r="BQ24"/>
  <c r="X24"/>
  <c r="AD21" i="19"/>
  <c r="BK21"/>
  <c r="AG21"/>
  <c r="AV21"/>
  <c r="CX21"/>
  <c r="AA21"/>
  <c r="AY21"/>
  <c r="BN21"/>
  <c r="BN139"/>
  <c r="CR139"/>
  <c r="AD139"/>
  <c r="BB139"/>
  <c r="CO106"/>
  <c r="BQ106"/>
  <c r="CL70"/>
  <c r="AM102" i="44"/>
  <c r="AV47" i="19"/>
  <c r="AG51"/>
  <c r="BT69"/>
  <c r="N22" i="44"/>
  <c r="BK22"/>
  <c r="CL79"/>
  <c r="BK97"/>
  <c r="BZ24"/>
  <c r="CR34" i="19"/>
  <c r="CX34"/>
  <c r="AS34"/>
  <c r="BB34"/>
  <c r="AA34"/>
  <c r="CL34"/>
  <c r="CF33"/>
  <c r="M33"/>
  <c r="AD33"/>
  <c r="AV33"/>
  <c r="AA33"/>
  <c r="CI33"/>
  <c r="CF99"/>
  <c r="BE99"/>
  <c r="BW99"/>
  <c r="BT99"/>
  <c r="R99"/>
  <c r="AY99"/>
  <c r="N99"/>
  <c r="CI99"/>
  <c r="CR99"/>
  <c r="AP99"/>
  <c r="U99"/>
  <c r="AM99"/>
  <c r="AD99"/>
  <c r="BZ99"/>
  <c r="CL99"/>
  <c r="BH99"/>
  <c r="CX35"/>
  <c r="CF35"/>
  <c r="AV35"/>
  <c r="CC35"/>
  <c r="BT35"/>
  <c r="R35"/>
  <c r="X35"/>
  <c r="CR35"/>
  <c r="AD35"/>
  <c r="BQ35"/>
  <c r="AY35"/>
  <c r="AM35"/>
  <c r="BH35"/>
  <c r="N35"/>
  <c r="CI35"/>
  <c r="AJ35"/>
  <c r="CL35"/>
  <c r="AS35"/>
  <c r="M35"/>
  <c r="BK35"/>
  <c r="BW35"/>
  <c r="AA35"/>
  <c r="BE35"/>
  <c r="CO35"/>
  <c r="BZ35"/>
  <c r="BN35"/>
  <c r="AP35"/>
  <c r="U35"/>
  <c r="BB35"/>
  <c r="AG35"/>
  <c r="BN60"/>
  <c r="AD60"/>
  <c r="BZ60"/>
  <c r="BW60"/>
  <c r="AP60"/>
  <c r="BQ60"/>
  <c r="U60"/>
  <c r="AM39"/>
  <c r="AD39"/>
  <c r="AJ39"/>
  <c r="BQ39"/>
  <c r="AG39"/>
  <c r="BK39"/>
  <c r="CI39"/>
  <c r="AS39"/>
  <c r="R39"/>
  <c r="CF39"/>
  <c r="BT39"/>
  <c r="X39"/>
  <c r="BT68"/>
  <c r="AJ68"/>
  <c r="BE68"/>
  <c r="BN68"/>
  <c r="AP68"/>
  <c r="CF68"/>
  <c r="BW68"/>
  <c r="BZ68"/>
  <c r="U68"/>
  <c r="AY68"/>
  <c r="AM68"/>
  <c r="CL68"/>
  <c r="BQ68"/>
  <c r="AG68"/>
  <c r="AA68"/>
  <c r="M117"/>
  <c r="AY117"/>
  <c r="CI117"/>
  <c r="BQ117"/>
  <c r="AS117"/>
  <c r="CC117"/>
  <c r="O117"/>
  <c r="AG117"/>
  <c r="BZ117"/>
  <c r="AD117"/>
  <c r="BN117"/>
  <c r="BW117"/>
  <c r="BH117"/>
  <c r="R117"/>
  <c r="N117"/>
  <c r="BK70"/>
  <c r="U70"/>
  <c r="CL102" i="44"/>
  <c r="AG102"/>
  <c r="AJ102"/>
  <c r="X65" i="19"/>
  <c r="X53"/>
  <c r="BH53"/>
  <c r="CI53"/>
  <c r="CL53"/>
  <c r="AA53"/>
  <c r="U53"/>
  <c r="M53"/>
  <c r="AS53"/>
  <c r="X31"/>
  <c r="BZ31"/>
  <c r="BQ31"/>
  <c r="AA31"/>
  <c r="AS95"/>
  <c r="AP95"/>
  <c r="CO22"/>
  <c r="BT22"/>
  <c r="BH22"/>
  <c r="CF70"/>
  <c r="AY70"/>
  <c r="CX102" i="44"/>
  <c r="R102"/>
  <c r="U65" i="19"/>
  <c r="CG50" i="44"/>
  <c r="Y50"/>
  <c r="AQ50"/>
  <c r="AE50"/>
  <c r="AW50"/>
  <c r="BO50"/>
  <c r="AK50"/>
  <c r="BC50"/>
  <c r="BU50"/>
  <c r="BI50"/>
  <c r="CA50"/>
  <c r="S50"/>
  <c r="Y55" i="19"/>
  <c r="BU55"/>
  <c r="BC55"/>
  <c r="CA55"/>
  <c r="BO55"/>
  <c r="BO51" i="44"/>
  <c r="AE51"/>
  <c r="BI51"/>
  <c r="AK51"/>
  <c r="BU51"/>
  <c r="BC51"/>
  <c r="S51"/>
  <c r="CA51"/>
  <c r="AQ51"/>
  <c r="AW51"/>
  <c r="Y51"/>
  <c r="AW44"/>
  <c r="BU44"/>
  <c r="CA44"/>
  <c r="S44"/>
  <c r="BI44"/>
  <c r="BC44"/>
  <c r="N44"/>
  <c r="CG44"/>
  <c r="AQ44"/>
  <c r="AE44"/>
  <c r="AK44"/>
  <c r="BO44"/>
  <c r="Y44"/>
  <c r="CV117" i="19"/>
  <c r="CX117"/>
  <c r="CV55"/>
  <c r="C27" i="31"/>
  <c r="AQ48" i="44"/>
  <c r="BU48"/>
  <c r="BI48"/>
  <c r="S48"/>
  <c r="CA48"/>
  <c r="AK48"/>
  <c r="CY48"/>
  <c r="Y48"/>
  <c r="BC48"/>
  <c r="BO48"/>
  <c r="AW48"/>
  <c r="AE48"/>
  <c r="CG48"/>
  <c r="CS86" i="19"/>
  <c r="CZ86"/>
  <c r="CY86" s="1"/>
  <c r="CS24" i="44"/>
  <c r="CZ24"/>
  <c r="CY24" s="1"/>
  <c r="AE51" i="19"/>
  <c r="N26" i="29"/>
  <c r="X26"/>
  <c r="R26"/>
  <c r="AB26"/>
  <c r="AQ50" i="19"/>
  <c r="Y78"/>
  <c r="D17" i="29"/>
  <c r="BO46" i="44"/>
  <c r="AW46"/>
  <c r="AE46"/>
  <c r="CG46"/>
  <c r="Y46"/>
  <c r="BC46"/>
  <c r="S46"/>
  <c r="CA46"/>
  <c r="AK46"/>
  <c r="AQ46"/>
  <c r="BU46"/>
  <c r="BI46"/>
  <c r="CZ77"/>
  <c r="CY77" s="1"/>
  <c r="CS77"/>
  <c r="CS13"/>
  <c r="CZ13"/>
  <c r="CY13" s="1"/>
  <c r="CS87" i="19"/>
  <c r="CZ87"/>
  <c r="CY87" s="1"/>
  <c r="CS85"/>
  <c r="CZ85"/>
  <c r="G25" i="31"/>
  <c r="CZ95" i="44"/>
  <c r="CY95" s="1"/>
  <c r="J26" i="29"/>
  <c r="CV88" i="19"/>
  <c r="T26" i="29"/>
  <c r="F27"/>
  <c r="CY46" i="44"/>
  <c r="CZ34"/>
  <c r="CY34" s="1"/>
  <c r="CX17"/>
  <c r="F25" i="58"/>
  <c r="AA122" i="19"/>
  <c r="BH122"/>
  <c r="BE122"/>
  <c r="CC50" i="44"/>
  <c r="CU50"/>
  <c r="AY50"/>
  <c r="AS50"/>
  <c r="AM50"/>
  <c r="R50"/>
  <c r="CF50"/>
  <c r="AJ50"/>
  <c r="BE50"/>
  <c r="BQ50"/>
  <c r="K73"/>
  <c r="BC73"/>
  <c r="CG73"/>
  <c r="AW73"/>
  <c r="CT73"/>
  <c r="AQ73"/>
  <c r="CA73"/>
  <c r="BI73"/>
  <c r="BU73"/>
  <c r="S73"/>
  <c r="AK73"/>
  <c r="Y73"/>
  <c r="AE73"/>
  <c r="BO73"/>
  <c r="CV73"/>
  <c r="CP63"/>
  <c r="CZ63"/>
  <c r="CY63" s="1"/>
  <c r="BN72" i="19"/>
  <c r="CO72"/>
  <c r="BZ72"/>
  <c r="CF72"/>
  <c r="AM72"/>
  <c r="BQ72"/>
  <c r="AV72"/>
  <c r="CR129"/>
  <c r="BB129"/>
  <c r="AY129"/>
  <c r="BH129"/>
  <c r="AP50" i="44"/>
  <c r="BB52" i="19"/>
  <c r="BB72"/>
  <c r="AJ124"/>
  <c r="CO129"/>
  <c r="CI42" i="44"/>
  <c r="N42"/>
  <c r="BW42"/>
  <c r="AD42"/>
  <c r="DA42"/>
  <c r="U42"/>
  <c r="AD66" i="19"/>
  <c r="N72"/>
  <c r="AV124"/>
  <c r="BW19" i="44"/>
  <c r="BZ19"/>
  <c r="AG19"/>
  <c r="AY19"/>
  <c r="M19"/>
  <c r="CC19"/>
  <c r="AS19"/>
  <c r="S68"/>
  <c r="AK68"/>
  <c r="CV68"/>
  <c r="BO68"/>
  <c r="BC68"/>
  <c r="Y68"/>
  <c r="BU68"/>
  <c r="AE68"/>
  <c r="DA50"/>
  <c r="CP89" i="19"/>
  <c r="CZ89"/>
  <c r="CR89"/>
  <c r="CG108"/>
  <c r="AP44"/>
  <c r="BB50" i="44"/>
  <c r="N19"/>
  <c r="BN52" i="19"/>
  <c r="CI66"/>
  <c r="BQ44"/>
  <c r="CL122"/>
  <c r="BT52" i="44"/>
  <c r="AD20"/>
  <c r="BN105" i="19"/>
  <c r="BE72"/>
  <c r="AQ108"/>
  <c r="BH58" i="44"/>
  <c r="AM124" i="19"/>
  <c r="CL85"/>
  <c r="CG68" i="44"/>
  <c r="BI128" i="19"/>
  <c r="BU96"/>
  <c r="CR68"/>
  <c r="AA17" i="44"/>
  <c r="BW17"/>
  <c r="CC17"/>
  <c r="AJ17"/>
  <c r="AG17"/>
  <c r="BH17"/>
  <c r="M17"/>
  <c r="BK17"/>
  <c r="CR17"/>
  <c r="N17"/>
  <c r="BT17"/>
  <c r="BZ17"/>
  <c r="BN17"/>
  <c r="R17"/>
  <c r="BQ17"/>
  <c r="CM81"/>
  <c r="CY81"/>
  <c r="CP65"/>
  <c r="CZ65"/>
  <c r="CY65" s="1"/>
  <c r="CA34" i="19"/>
  <c r="BU34"/>
  <c r="BC34"/>
  <c r="AW34"/>
  <c r="N34"/>
  <c r="BO34"/>
  <c r="BE104" i="44"/>
  <c r="BZ104"/>
  <c r="BB104"/>
  <c r="AP104"/>
  <c r="CV40" i="19"/>
  <c r="CX40"/>
  <c r="CP94" i="44"/>
  <c r="CR94"/>
  <c r="AJ59"/>
  <c r="BK59"/>
  <c r="O59"/>
  <c r="R122" i="19"/>
  <c r="AG85"/>
  <c r="AJ85"/>
  <c r="CO52" i="44"/>
  <c r="BO108" i="19"/>
  <c r="M37" i="44"/>
  <c r="AP37"/>
  <c r="AD37"/>
  <c r="O37"/>
  <c r="X37"/>
  <c r="BH37"/>
  <c r="AY37"/>
  <c r="AA58"/>
  <c r="N52" i="19"/>
  <c r="AS104" i="44"/>
  <c r="AS20"/>
  <c r="AV58"/>
  <c r="CV17"/>
  <c r="AY58"/>
  <c r="BT58"/>
  <c r="R19"/>
  <c r="AQ68"/>
  <c r="O120" i="19"/>
  <c r="CR72"/>
  <c r="BE37" i="44"/>
  <c r="BC108" i="19"/>
  <c r="CX58" i="44"/>
  <c r="CO85" i="19"/>
  <c r="CL14"/>
  <c r="AP14"/>
  <c r="AD14"/>
  <c r="AD105"/>
  <c r="BT105"/>
  <c r="AM105"/>
  <c r="AS105"/>
  <c r="BU128"/>
  <c r="CT128"/>
  <c r="AK128"/>
  <c r="AW128"/>
  <c r="CA128"/>
  <c r="AQ128"/>
  <c r="K128"/>
  <c r="CV128"/>
  <c r="Y128"/>
  <c r="CG128"/>
  <c r="BO128"/>
  <c r="AW96"/>
  <c r="CA96"/>
  <c r="BC96"/>
  <c r="AE96"/>
  <c r="CV96"/>
  <c r="S96"/>
  <c r="CG96"/>
  <c r="CT96"/>
  <c r="BI96"/>
  <c r="BO96"/>
  <c r="Y96"/>
  <c r="BN66"/>
  <c r="CR66"/>
  <c r="CF66"/>
  <c r="BK66"/>
  <c r="BE66"/>
  <c r="AY66"/>
  <c r="BW66"/>
  <c r="U66"/>
  <c r="CO66"/>
  <c r="BB66"/>
  <c r="X66"/>
  <c r="M66"/>
  <c r="CX124"/>
  <c r="BH124"/>
  <c r="BW124"/>
  <c r="AG124"/>
  <c r="O124"/>
  <c r="CR124"/>
  <c r="AY124"/>
  <c r="AP124"/>
  <c r="AD124"/>
  <c r="M124"/>
  <c r="CF124"/>
  <c r="BN124"/>
  <c r="BB124"/>
  <c r="AS52" i="44"/>
  <c r="CC52"/>
  <c r="M52"/>
  <c r="AV52"/>
  <c r="X52"/>
  <c r="R52"/>
  <c r="BN52"/>
  <c r="CL52"/>
  <c r="AG28"/>
  <c r="BT28"/>
  <c r="BN28"/>
  <c r="AP28"/>
  <c r="CC28"/>
  <c r="R28"/>
  <c r="X28"/>
  <c r="CF28"/>
  <c r="BB28"/>
  <c r="BH28"/>
  <c r="CR28"/>
  <c r="BT104"/>
  <c r="BB20"/>
  <c r="CO20"/>
  <c r="AM20"/>
  <c r="X20"/>
  <c r="BN20"/>
  <c r="CL20"/>
  <c r="BW20"/>
  <c r="BE20"/>
  <c r="BH20"/>
  <c r="M20"/>
  <c r="AV20"/>
  <c r="O20"/>
  <c r="S51" i="19"/>
  <c r="AD58" i="44"/>
  <c r="CR122" i="19"/>
  <c r="AP52" i="44"/>
  <c r="M120" i="19"/>
  <c r="CF37" i="44"/>
  <c r="BW129" i="19"/>
  <c r="AJ28" i="44"/>
  <c r="R124" i="19"/>
  <c r="AY85"/>
  <c r="CT68" i="44"/>
  <c r="BK52"/>
  <c r="U20"/>
  <c r="R105" i="19"/>
  <c r="AJ72"/>
  <c r="BZ14"/>
  <c r="CC37" i="44"/>
  <c r="CL59"/>
  <c r="U124" i="19"/>
  <c r="AK96"/>
  <c r="K122"/>
  <c r="CM122" s="1"/>
  <c r="CV122"/>
  <c r="CA122"/>
  <c r="BO122"/>
  <c r="BC122"/>
  <c r="AQ122"/>
  <c r="AE122"/>
  <c r="CT49"/>
  <c r="CS49" s="1"/>
  <c r="K49"/>
  <c r="CM49" s="1"/>
  <c r="BO49"/>
  <c r="BU49"/>
  <c r="CV49"/>
  <c r="AW49"/>
  <c r="AK49"/>
  <c r="BO102" i="44"/>
  <c r="CG102"/>
  <c r="AW102"/>
  <c r="BI102"/>
  <c r="Y102"/>
  <c r="BC102"/>
  <c r="AK102"/>
  <c r="S102"/>
  <c r="AQ102"/>
  <c r="CA102"/>
  <c r="K102"/>
  <c r="CM102" s="1"/>
  <c r="BU102"/>
  <c r="CT102"/>
  <c r="AE102"/>
  <c r="K133" i="19"/>
  <c r="AE133"/>
  <c r="S133"/>
  <c r="CV133"/>
  <c r="AW133"/>
  <c r="BO133"/>
  <c r="AQ133"/>
  <c r="BC133"/>
  <c r="BI133"/>
  <c r="CA133"/>
  <c r="AK133"/>
  <c r="CG133"/>
  <c r="BU133"/>
  <c r="CT133"/>
  <c r="Y133"/>
  <c r="CG95"/>
  <c r="BC95"/>
  <c r="CA95"/>
  <c r="AQ95"/>
  <c r="BO95"/>
  <c r="BI95"/>
  <c r="AE95"/>
  <c r="CT95"/>
  <c r="CS95" s="1"/>
  <c r="K95"/>
  <c r="CM95" s="1"/>
  <c r="Y95"/>
  <c r="S95"/>
  <c r="CP56"/>
  <c r="CZ56"/>
  <c r="CR56"/>
  <c r="CS38" i="44"/>
  <c r="CZ38"/>
  <c r="CY38" s="1"/>
  <c r="DA95"/>
  <c r="CA69"/>
  <c r="S69"/>
  <c r="AK69"/>
  <c r="CS80"/>
  <c r="CZ80"/>
  <c r="CY80" s="1"/>
  <c r="CU80"/>
  <c r="CY40"/>
  <c r="BI23"/>
  <c r="AQ23"/>
  <c r="CG23"/>
  <c r="CT23"/>
  <c r="CS23" s="1"/>
  <c r="AE23"/>
  <c r="K23"/>
  <c r="CM23" s="1"/>
  <c r="Y23"/>
  <c r="BU23"/>
  <c r="BO23"/>
  <c r="S23"/>
  <c r="BC23"/>
  <c r="AK23"/>
  <c r="AW23"/>
  <c r="CA23"/>
  <c r="BI19"/>
  <c r="AQ19"/>
  <c r="Y19"/>
  <c r="BU19"/>
  <c r="BC19"/>
  <c r="AW19"/>
  <c r="AE19"/>
  <c r="CA19"/>
  <c r="AK19"/>
  <c r="BO19"/>
  <c r="CG19"/>
  <c r="S19"/>
  <c r="CT19"/>
  <c r="K19"/>
  <c r="CM19" s="1"/>
  <c r="CU27"/>
  <c r="CS27"/>
  <c r="U44" i="19"/>
  <c r="N44"/>
  <c r="AG44"/>
  <c r="BE44"/>
  <c r="AD44"/>
  <c r="CX44"/>
  <c r="CP82" i="44"/>
  <c r="CZ82"/>
  <c r="CY82" s="1"/>
  <c r="CR82"/>
  <c r="AW108" i="19"/>
  <c r="AK108"/>
  <c r="AE108"/>
  <c r="R85"/>
  <c r="N85"/>
  <c r="AD85"/>
  <c r="CF85"/>
  <c r="AA85"/>
  <c r="CU85"/>
  <c r="BQ85"/>
  <c r="X85"/>
  <c r="CI85"/>
  <c r="AS85"/>
  <c r="BT85"/>
  <c r="AP85"/>
  <c r="M58" i="44"/>
  <c r="AP58"/>
  <c r="BN58"/>
  <c r="BQ58"/>
  <c r="BZ58"/>
  <c r="CL58"/>
  <c r="BK58"/>
  <c r="CF58"/>
  <c r="AG58"/>
  <c r="AS58"/>
  <c r="N58"/>
  <c r="BW58"/>
  <c r="CR58"/>
  <c r="BE58"/>
  <c r="U58"/>
  <c r="CU58"/>
  <c r="AA52" i="19"/>
  <c r="AM52"/>
  <c r="AP52"/>
  <c r="BH44"/>
  <c r="CO58" i="44"/>
  <c r="BK120" i="19"/>
  <c r="AP120"/>
  <c r="CC120"/>
  <c r="BN120"/>
  <c r="BT120"/>
  <c r="AS120"/>
  <c r="CR120"/>
  <c r="BZ120"/>
  <c r="R120"/>
  <c r="CA108"/>
  <c r="AE128"/>
  <c r="BI108"/>
  <c r="BK122"/>
  <c r="CR19" i="44"/>
  <c r="BZ124" i="19"/>
  <c r="BK85"/>
  <c r="BI68" i="44"/>
  <c r="X104"/>
  <c r="CC20"/>
  <c r="AM120" i="19"/>
  <c r="M105"/>
  <c r="CX72"/>
  <c r="AA14"/>
  <c r="AG37" i="44"/>
  <c r="AJ58"/>
  <c r="CX85" i="19"/>
  <c r="K96"/>
  <c r="CM96" s="1"/>
  <c r="CO122"/>
  <c r="Y67" i="44"/>
  <c r="AK67"/>
  <c r="AW67"/>
  <c r="BI67"/>
  <c r="AE67"/>
  <c r="CG67"/>
  <c r="K118" i="19"/>
  <c r="BO118"/>
  <c r="AW118"/>
  <c r="AE118"/>
  <c r="CG118"/>
  <c r="CA118"/>
  <c r="AK118"/>
  <c r="S118"/>
  <c r="CT118"/>
  <c r="CU118" s="1"/>
  <c r="K75"/>
  <c r="AQ75"/>
  <c r="BO75"/>
  <c r="BI75"/>
  <c r="CG75"/>
  <c r="AK75"/>
  <c r="BU75"/>
  <c r="Y75"/>
  <c r="CV75"/>
  <c r="AE75"/>
  <c r="AW75"/>
  <c r="CP78"/>
  <c r="CZ78"/>
  <c r="CY78" s="1"/>
  <c r="CS90" i="44"/>
  <c r="CZ90"/>
  <c r="CY90" s="1"/>
  <c r="CS32"/>
  <c r="CZ32"/>
  <c r="CY32" s="1"/>
  <c r="Y50" i="19"/>
  <c r="BI103" i="44"/>
  <c r="CG103"/>
  <c r="BZ98"/>
  <c r="BT97"/>
  <c r="CC97"/>
  <c r="CO125" i="19"/>
  <c r="AW100"/>
  <c r="CG51"/>
  <c r="AJ135"/>
  <c r="CL135"/>
  <c r="AQ72" i="44"/>
  <c r="AW72"/>
  <c r="BO72"/>
  <c r="AK72"/>
  <c r="BC72"/>
  <c r="BI72"/>
  <c r="K72"/>
  <c r="CA72"/>
  <c r="AE72"/>
  <c r="S72"/>
  <c r="CT72"/>
  <c r="BU72"/>
  <c r="CG72"/>
  <c r="Y72"/>
  <c r="CZ64" i="19"/>
  <c r="AW78"/>
  <c r="BI78"/>
  <c r="BC78"/>
  <c r="CG78"/>
  <c r="BO78"/>
  <c r="CA78"/>
  <c r="AK78"/>
  <c r="S78"/>
  <c r="AA46" i="44"/>
  <c r="X46"/>
  <c r="BW97"/>
  <c r="AS97"/>
  <c r="X97"/>
  <c r="BH97"/>
  <c r="BE97"/>
  <c r="AV97"/>
  <c r="AD97"/>
  <c r="E21" i="31"/>
  <c r="K16" i="30" s="1"/>
  <c r="L16" s="1"/>
  <c r="BI50" i="19"/>
  <c r="AW50"/>
  <c r="AE103" i="44"/>
  <c r="O125" i="19"/>
  <c r="AY97" i="44"/>
  <c r="CF97"/>
  <c r="CX125" i="19"/>
  <c r="X82" i="44"/>
  <c r="Y100" i="19"/>
  <c r="AE100"/>
  <c r="AA97" i="44"/>
  <c r="R97"/>
  <c r="K94"/>
  <c r="S94"/>
  <c r="BO94"/>
  <c r="AW94"/>
  <c r="AK94"/>
  <c r="BC94"/>
  <c r="CT94"/>
  <c r="CZ94" s="1"/>
  <c r="BI94"/>
  <c r="AE94"/>
  <c r="CA94"/>
  <c r="AQ94"/>
  <c r="CY47"/>
  <c r="K61"/>
  <c r="CM61" s="1"/>
  <c r="CT61"/>
  <c r="CU61" s="1"/>
  <c r="CV61"/>
  <c r="BC61"/>
  <c r="CA61"/>
  <c r="AK61"/>
  <c r="CV19"/>
  <c r="H26" i="29"/>
  <c r="G27"/>
  <c r="I27" s="1"/>
  <c r="K27" s="1"/>
  <c r="M27" s="1"/>
  <c r="O27" s="1"/>
  <c r="Q27" s="1"/>
  <c r="S27" s="1"/>
  <c r="U27" s="1"/>
  <c r="W27" s="1"/>
  <c r="Y27" s="1"/>
  <c r="AA27" s="1"/>
  <c r="CZ98" i="44"/>
  <c r="CY98" s="1"/>
  <c r="CS98"/>
  <c r="O47"/>
  <c r="CT51" i="19"/>
  <c r="CU51" s="1"/>
  <c r="AW51"/>
  <c r="AK51"/>
  <c r="Y51"/>
  <c r="CA51"/>
  <c r="BO51"/>
  <c r="CV51"/>
  <c r="CG50"/>
  <c r="BU50"/>
  <c r="BC103" i="44"/>
  <c r="CA103"/>
  <c r="BC100" i="19"/>
  <c r="R98" i="44"/>
  <c r="DA28"/>
  <c r="AG97"/>
  <c r="BN97"/>
  <c r="CI97"/>
  <c r="U125" i="19"/>
  <c r="CR78"/>
  <c r="AK100"/>
  <c r="AQ51"/>
  <c r="BQ76" i="44"/>
  <c r="M76"/>
  <c r="AP76"/>
  <c r="AJ97"/>
  <c r="U98"/>
  <c r="K41" i="19"/>
  <c r="CM41" s="1"/>
  <c r="BI41"/>
  <c r="AQ41"/>
  <c r="BU41"/>
  <c r="Y41"/>
  <c r="BI93" i="44"/>
  <c r="AK93"/>
  <c r="CV93"/>
  <c r="AE93"/>
  <c r="CP60" i="19"/>
  <c r="CR60"/>
  <c r="CV23" i="44"/>
  <c r="CP55"/>
  <c r="CZ55"/>
  <c r="CY55" s="1"/>
  <c r="K50" i="19"/>
  <c r="CM50" s="1"/>
  <c r="CT103" i="44"/>
  <c r="CZ103" s="1"/>
  <c r="AP97"/>
  <c r="M97"/>
  <c r="CU32"/>
  <c r="BU51" i="19"/>
  <c r="CX97" i="44"/>
  <c r="CC28" i="19"/>
  <c r="U24" i="44"/>
  <c r="AD24"/>
  <c r="CX24"/>
  <c r="CR24"/>
  <c r="AP24"/>
  <c r="CC24"/>
  <c r="N24"/>
  <c r="CF24"/>
  <c r="BT24"/>
  <c r="BK24"/>
  <c r="AW68" i="19"/>
  <c r="S68"/>
  <c r="CA68"/>
  <c r="Y68"/>
  <c r="CV56"/>
  <c r="CX56"/>
  <c r="CP44"/>
  <c r="CZ44"/>
  <c r="CY44" s="1"/>
  <c r="AE83" i="44"/>
  <c r="CT83"/>
  <c r="BI83"/>
  <c r="BU83"/>
  <c r="AQ83"/>
  <c r="BO83"/>
  <c r="K83"/>
  <c r="CP58"/>
  <c r="CZ58"/>
  <c r="CY58" s="1"/>
  <c r="U102"/>
  <c r="AD102"/>
  <c r="CO102"/>
  <c r="DA65"/>
  <c r="G35" i="31"/>
  <c r="I35" s="1"/>
  <c r="S108" i="19"/>
  <c r="CT108"/>
  <c r="BU108"/>
  <c r="K108"/>
  <c r="CM108" s="1"/>
  <c r="CP67"/>
  <c r="CZ67"/>
  <c r="CA88"/>
  <c r="Y88"/>
  <c r="AQ88"/>
  <c r="BO88"/>
  <c r="AK88"/>
  <c r="CT88"/>
  <c r="CZ88" s="1"/>
  <c r="BI88"/>
  <c r="BU88"/>
  <c r="CG88"/>
  <c r="AE88"/>
  <c r="K88"/>
  <c r="S88"/>
  <c r="AW88"/>
  <c r="BC88"/>
  <c r="CV68"/>
  <c r="CG69" i="44"/>
  <c r="BI69"/>
  <c r="Y69"/>
  <c r="BU69"/>
  <c r="CG30"/>
  <c r="CT30"/>
  <c r="K30"/>
  <c r="CV24" i="19"/>
  <c r="CX24"/>
  <c r="CZ31" i="44"/>
  <c r="CY31" s="1"/>
  <c r="CP31"/>
  <c r="Y42" i="19"/>
  <c r="BU42"/>
  <c r="S42"/>
  <c r="AW42"/>
  <c r="CG42"/>
  <c r="AE42"/>
  <c r="BI42"/>
  <c r="AK42"/>
  <c r="CP86" i="44"/>
  <c r="CZ86"/>
  <c r="CY86" s="1"/>
  <c r="S34" i="19"/>
  <c r="AE34"/>
  <c r="AK34"/>
  <c r="Y34"/>
  <c r="CS80"/>
  <c r="CZ80"/>
  <c r="CY80" s="1"/>
  <c r="CS56"/>
  <c r="CU56"/>
  <c r="S79" i="44"/>
  <c r="CG79"/>
  <c r="Y79"/>
  <c r="CS44"/>
  <c r="CU44"/>
  <c r="CZ44"/>
  <c r="BO100" i="19"/>
  <c r="S100"/>
  <c r="CP64" i="44"/>
  <c r="CZ64"/>
  <c r="CY64" s="1"/>
  <c r="CP137" i="19"/>
  <c r="CZ137"/>
  <c r="CV118"/>
  <c r="CV94" i="44"/>
  <c r="D18" i="29"/>
  <c r="D21"/>
  <c r="D22"/>
  <c r="D24"/>
  <c r="F26"/>
  <c r="D16"/>
  <c r="D26" s="1"/>
  <c r="D19"/>
  <c r="V26"/>
  <c r="D23"/>
  <c r="L26"/>
  <c r="CP27" i="44"/>
  <c r="CR27"/>
  <c r="CZ27"/>
  <c r="CY117" i="19"/>
  <c r="K52" i="44"/>
  <c r="CT52"/>
  <c r="S18" i="19"/>
  <c r="CT18"/>
  <c r="BI18"/>
  <c r="Y18"/>
  <c r="AE18"/>
  <c r="AK18"/>
  <c r="BC18"/>
  <c r="AW18"/>
  <c r="BO18"/>
  <c r="AQ18"/>
  <c r="BU18"/>
  <c r="BW102" i="44"/>
  <c r="BK102"/>
  <c r="BU58"/>
  <c r="AE58"/>
  <c r="AW58"/>
  <c r="BC58"/>
  <c r="BO58"/>
  <c r="CG58"/>
  <c r="S58"/>
  <c r="BI58"/>
  <c r="AQ58"/>
  <c r="AK58"/>
  <c r="CA58"/>
  <c r="Y58"/>
  <c r="K84"/>
  <c r="Y84"/>
  <c r="CT84"/>
  <c r="AQ33" i="19"/>
  <c r="CT33"/>
  <c r="BU33"/>
  <c r="S33"/>
  <c r="CS76"/>
  <c r="CZ76"/>
  <c r="CT111"/>
  <c r="CU111" s="1"/>
  <c r="BI111"/>
  <c r="CA111"/>
  <c r="Y111"/>
  <c r="CV111"/>
  <c r="BC111"/>
  <c r="K111"/>
  <c r="CM111" s="1"/>
  <c r="S111"/>
  <c r="AE111"/>
  <c r="BU111"/>
  <c r="AW111"/>
  <c r="BO111"/>
  <c r="CG111"/>
  <c r="AK111"/>
  <c r="AQ111"/>
  <c r="CP66" i="44"/>
  <c r="CZ66"/>
  <c r="CY66" s="1"/>
  <c r="CP69" i="19"/>
  <c r="CZ69"/>
  <c r="CY69" s="1"/>
  <c r="P26" i="29"/>
  <c r="D20"/>
  <c r="CS49" i="44"/>
  <c r="CU49"/>
  <c r="CZ49"/>
  <c r="AK84" i="19"/>
  <c r="CA84"/>
  <c r="AE84"/>
  <c r="Y84"/>
  <c r="K84"/>
  <c r="CM84" s="1"/>
  <c r="CG84"/>
  <c r="AQ84"/>
  <c r="S84"/>
  <c r="BO84"/>
  <c r="BU84"/>
  <c r="CT84"/>
  <c r="CU84" s="1"/>
  <c r="CV84"/>
  <c r="AW84"/>
  <c r="BC84"/>
  <c r="BI84"/>
  <c r="CZ36" i="44"/>
  <c r="CY36" s="1"/>
  <c r="CS36"/>
  <c r="CI102"/>
  <c r="CC102"/>
  <c r="CV102"/>
  <c r="K67"/>
  <c r="CM67" s="1"/>
  <c r="BU67"/>
  <c r="BC67"/>
  <c r="CA67"/>
  <c r="CT67"/>
  <c r="CU67" s="1"/>
  <c r="BU126" i="19"/>
  <c r="CG126"/>
  <c r="AQ126"/>
  <c r="CS47" i="44"/>
  <c r="CU47"/>
  <c r="CP23"/>
  <c r="CZ23"/>
  <c r="CV27"/>
  <c r="CX27"/>
  <c r="K26" i="19"/>
  <c r="CM26" s="1"/>
  <c r="BU26"/>
  <c r="CG26"/>
  <c r="AQ26"/>
  <c r="BI26"/>
  <c r="Y26"/>
  <c r="AW26"/>
  <c r="AK26"/>
  <c r="CA26"/>
  <c r="CT26"/>
  <c r="CU26" s="1"/>
  <c r="S26"/>
  <c r="CV26"/>
  <c r="BC26"/>
  <c r="AE26"/>
  <c r="BO26"/>
  <c r="K26" i="44"/>
  <c r="CM26" s="1"/>
  <c r="AK26"/>
  <c r="BO26"/>
  <c r="CG26"/>
  <c r="Y26"/>
  <c r="BC26"/>
  <c r="CT26"/>
  <c r="CU26" s="1"/>
  <c r="AW26"/>
  <c r="BU26"/>
  <c r="CV26"/>
  <c r="CX89" i="19"/>
  <c r="CV89"/>
  <c r="CP88"/>
  <c r="CY96" i="44"/>
  <c r="S16"/>
  <c r="BC16"/>
  <c r="CT16"/>
  <c r="CU16" s="1"/>
  <c r="AW16"/>
  <c r="K16"/>
  <c r="CM16" s="1"/>
  <c r="BI16"/>
  <c r="Y16"/>
  <c r="CG16"/>
  <c r="BO16"/>
  <c r="CA16"/>
  <c r="AK16"/>
  <c r="AE16"/>
  <c r="BU16"/>
  <c r="AQ16"/>
  <c r="BE102"/>
  <c r="X102"/>
  <c r="AS102"/>
  <c r="BB102"/>
  <c r="CR102"/>
  <c r="M102"/>
  <c r="BT102"/>
  <c r="CF102"/>
  <c r="AA102"/>
  <c r="AV102"/>
  <c r="BN102"/>
  <c r="BZ102"/>
  <c r="AP102"/>
  <c r="AV106" i="19"/>
  <c r="BE106"/>
  <c r="AY106"/>
  <c r="AG106"/>
  <c r="U106"/>
  <c r="AA106"/>
  <c r="AD106"/>
  <c r="BW106"/>
  <c r="M70"/>
  <c r="CR70"/>
  <c r="N70"/>
  <c r="AJ70"/>
  <c r="CX70"/>
  <c r="AV70"/>
  <c r="CI70"/>
  <c r="AA66"/>
  <c r="N66"/>
  <c r="BH66"/>
  <c r="CX66"/>
  <c r="AM66"/>
  <c r="BT66"/>
  <c r="AV66"/>
  <c r="AP47"/>
  <c r="CL47"/>
  <c r="CR51"/>
  <c r="BQ115"/>
  <c r="BK65"/>
  <c r="AY65"/>
  <c r="BZ22" i="44"/>
  <c r="CO22"/>
  <c r="CX22"/>
  <c r="AM22"/>
  <c r="AS22"/>
  <c r="R22"/>
  <c r="AY22"/>
  <c r="BE42"/>
  <c r="AA42"/>
  <c r="BZ42"/>
  <c r="BH42"/>
  <c r="AJ42"/>
  <c r="AP42"/>
  <c r="BQ42"/>
  <c r="BN42"/>
  <c r="BT79"/>
  <c r="CF79"/>
  <c r="U79"/>
  <c r="BK79"/>
  <c r="BE79"/>
  <c r="BN79"/>
  <c r="R20"/>
  <c r="AA20"/>
  <c r="AV14" i="19"/>
  <c r="BE14"/>
  <c r="CR14"/>
  <c r="X14"/>
  <c r="CI14"/>
  <c r="AG14"/>
  <c r="R14"/>
  <c r="CX14"/>
  <c r="AM14"/>
  <c r="CL57"/>
  <c r="BT57"/>
  <c r="BQ57"/>
  <c r="CO57"/>
  <c r="BB57"/>
  <c r="CR57"/>
  <c r="CC57"/>
  <c r="BT87"/>
  <c r="BZ87"/>
  <c r="BK87"/>
  <c r="BN87"/>
  <c r="CC87"/>
  <c r="R87"/>
  <c r="BB87"/>
  <c r="AP87"/>
  <c r="CR41"/>
  <c r="U41"/>
  <c r="CF41"/>
  <c r="BW41"/>
  <c r="O41"/>
  <c r="N41"/>
  <c r="BT41"/>
  <c r="CX41"/>
  <c r="AV41"/>
  <c r="BK41"/>
  <c r="AA41"/>
  <c r="BQ41"/>
  <c r="AP41"/>
  <c r="AP61"/>
  <c r="U61"/>
  <c r="BH61"/>
  <c r="BZ61"/>
  <c r="AA61"/>
  <c r="BB61"/>
  <c r="BT61"/>
  <c r="CX61"/>
  <c r="BB122"/>
  <c r="CF122"/>
  <c r="N122"/>
  <c r="CI122"/>
  <c r="X122"/>
  <c r="AM122"/>
  <c r="CC122"/>
  <c r="CX122"/>
  <c r="BT122"/>
  <c r="AG122"/>
  <c r="BW122"/>
  <c r="AP122"/>
  <c r="AD122"/>
  <c r="BZ122"/>
  <c r="BN122"/>
  <c r="AV122"/>
  <c r="BT64"/>
  <c r="AM64"/>
  <c r="AD64"/>
  <c r="CX64"/>
  <c r="CR64"/>
  <c r="AP64"/>
  <c r="AJ64"/>
  <c r="R64"/>
  <c r="X64"/>
  <c r="CF64"/>
  <c r="CO64"/>
  <c r="CU64"/>
  <c r="BH64"/>
  <c r="CI105"/>
  <c r="U105"/>
  <c r="AV105"/>
  <c r="CF105"/>
  <c r="X105"/>
  <c r="BE105"/>
  <c r="CL105"/>
  <c r="AP105"/>
  <c r="BH114"/>
  <c r="M114"/>
  <c r="BT114"/>
  <c r="CX114"/>
  <c r="AV114"/>
  <c r="AM114"/>
  <c r="AP114"/>
  <c r="AD114"/>
  <c r="AA114"/>
  <c r="BK114"/>
  <c r="R114"/>
  <c r="CC114"/>
  <c r="BE116"/>
  <c r="CF116"/>
  <c r="CI116"/>
  <c r="BW116"/>
  <c r="AD116"/>
  <c r="BN116"/>
  <c r="AS116"/>
  <c r="AM116"/>
  <c r="BB116"/>
  <c r="BH116"/>
  <c r="M116"/>
  <c r="BW45"/>
  <c r="BT45"/>
  <c r="BN45"/>
  <c r="CF45"/>
  <c r="CC45"/>
  <c r="N45"/>
  <c r="AY45"/>
  <c r="BB45"/>
  <c r="BE45"/>
  <c r="BK45"/>
  <c r="U45"/>
  <c r="CX45"/>
  <c r="BZ45"/>
  <c r="X44"/>
  <c r="CI44"/>
  <c r="BT44"/>
  <c r="AY44"/>
  <c r="BZ44"/>
  <c r="AA44"/>
  <c r="AJ44"/>
  <c r="R44"/>
  <c r="BN44"/>
  <c r="CR44"/>
  <c r="AS44"/>
  <c r="BW44"/>
  <c r="CO44"/>
  <c r="CF44"/>
  <c r="AY135"/>
  <c r="AA135"/>
  <c r="BB135"/>
  <c r="CI135"/>
  <c r="BZ135"/>
  <c r="BK135"/>
  <c r="U135"/>
  <c r="BN135"/>
  <c r="AG135"/>
  <c r="AV135"/>
  <c r="X135"/>
  <c r="CX135"/>
  <c r="CR135"/>
  <c r="AD135"/>
  <c r="AD93"/>
  <c r="X93"/>
  <c r="AY93"/>
  <c r="AG93"/>
  <c r="BZ93"/>
  <c r="BK93"/>
  <c r="CO93"/>
  <c r="BQ93"/>
  <c r="N93"/>
  <c r="CF93"/>
  <c r="R93"/>
  <c r="M93"/>
  <c r="BE93"/>
  <c r="CR75" i="44"/>
  <c r="O75"/>
  <c r="CR88"/>
  <c r="CU88"/>
  <c r="CR76"/>
  <c r="BW76"/>
  <c r="AA76"/>
  <c r="BE76"/>
  <c r="U76"/>
  <c r="CL76"/>
  <c r="R76"/>
  <c r="BT76"/>
  <c r="BZ76"/>
  <c r="AV76"/>
  <c r="AS76"/>
  <c r="AV99"/>
  <c r="BN99"/>
  <c r="AP99"/>
  <c r="AM99"/>
  <c r="M99"/>
  <c r="AG99"/>
  <c r="CL99"/>
  <c r="CC99"/>
  <c r="CI99"/>
  <c r="AY99"/>
  <c r="AG51"/>
  <c r="U51"/>
  <c r="BW51"/>
  <c r="AS51"/>
  <c r="M51"/>
  <c r="X51"/>
  <c r="BH51"/>
  <c r="CU51"/>
  <c r="U13"/>
  <c r="M13"/>
  <c r="CL13"/>
  <c r="N13"/>
  <c r="BZ13"/>
  <c r="BN13"/>
  <c r="BB13"/>
  <c r="CR13"/>
  <c r="CF104"/>
  <c r="AV104"/>
  <c r="U104"/>
  <c r="N104"/>
  <c r="CI104"/>
  <c r="O104"/>
  <c r="BH104"/>
  <c r="AM104"/>
  <c r="CR14"/>
  <c r="U14"/>
  <c r="BE14"/>
  <c r="AP14"/>
  <c r="CO14"/>
  <c r="CF14"/>
  <c r="BZ50"/>
  <c r="X50"/>
  <c r="CX50"/>
  <c r="AA50"/>
  <c r="CO50"/>
  <c r="BT50"/>
  <c r="CL50"/>
  <c r="BN50"/>
  <c r="M50"/>
  <c r="AD50"/>
  <c r="BW50"/>
  <c r="U50"/>
  <c r="CR50"/>
  <c r="M80"/>
  <c r="AY80"/>
  <c r="BE80"/>
  <c r="AM80"/>
  <c r="BQ80"/>
  <c r="AA80"/>
  <c r="AJ80"/>
  <c r="BN80"/>
  <c r="BZ37" i="19"/>
  <c r="CF37"/>
  <c r="M37"/>
  <c r="N37"/>
  <c r="AJ37"/>
  <c r="BQ37"/>
  <c r="BN37"/>
  <c r="CL37"/>
  <c r="U37"/>
  <c r="AG37"/>
  <c r="CX59"/>
  <c r="AP59"/>
  <c r="BE59"/>
  <c r="N59"/>
  <c r="CF59"/>
  <c r="AY59"/>
  <c r="AM59"/>
  <c r="BQ59"/>
  <c r="M59"/>
  <c r="R59"/>
  <c r="CR59"/>
  <c r="X43"/>
  <c r="AP43"/>
  <c r="CO43"/>
  <c r="BQ43"/>
  <c r="BW52"/>
  <c r="BT52"/>
  <c r="CX52"/>
  <c r="R52"/>
  <c r="AS52"/>
  <c r="BZ52"/>
  <c r="CO52"/>
  <c r="AJ52"/>
  <c r="CC52"/>
  <c r="BQ52"/>
  <c r="CF52"/>
  <c r="CR52"/>
  <c r="BH52"/>
  <c r="CL52"/>
  <c r="BK52"/>
  <c r="AD52"/>
  <c r="CI94"/>
  <c r="AJ94"/>
  <c r="BK94"/>
  <c r="AA94"/>
  <c r="CF94"/>
  <c r="X94"/>
  <c r="AD94"/>
  <c r="CL94"/>
  <c r="AJ28"/>
  <c r="U28"/>
  <c r="BK28"/>
  <c r="BT28"/>
  <c r="M28"/>
  <c r="BB28"/>
  <c r="BE28"/>
  <c r="X28"/>
  <c r="CF28"/>
  <c r="BQ28"/>
  <c r="R123"/>
  <c r="X123"/>
  <c r="CI123"/>
  <c r="N123"/>
  <c r="BN123"/>
  <c r="M123"/>
  <c r="BB123"/>
  <c r="AM123"/>
  <c r="BW123"/>
  <c r="AS123"/>
  <c r="AA123"/>
  <c r="AG129"/>
  <c r="AV129"/>
  <c r="AJ129"/>
  <c r="AS129"/>
  <c r="R129"/>
  <c r="AP129"/>
  <c r="M129"/>
  <c r="CI129"/>
  <c r="BE129"/>
  <c r="CL129"/>
  <c r="BT129"/>
  <c r="AM129"/>
  <c r="DA129"/>
  <c r="BN129"/>
  <c r="X129"/>
  <c r="U129"/>
  <c r="CC129"/>
  <c r="CU125"/>
  <c r="CR125"/>
  <c r="BQ125"/>
  <c r="BH125"/>
  <c r="AA125"/>
  <c r="CC125"/>
  <c r="AP125"/>
  <c r="CL125"/>
  <c r="BK125"/>
  <c r="CX83"/>
  <c r="CR83"/>
  <c r="CC83"/>
  <c r="BN83"/>
  <c r="U83"/>
  <c r="CF83"/>
  <c r="DA83"/>
  <c r="CL83"/>
  <c r="M63"/>
  <c r="CF63"/>
  <c r="AA63"/>
  <c r="CL63"/>
  <c r="BE63"/>
  <c r="U63"/>
  <c r="AY63"/>
  <c r="BN59" i="44"/>
  <c r="AA59"/>
  <c r="CF59"/>
  <c r="BE59"/>
  <c r="BQ59"/>
  <c r="CI59"/>
  <c r="AG59"/>
  <c r="AM59"/>
  <c r="AD59"/>
  <c r="R59"/>
  <c r="U59"/>
  <c r="BT59"/>
  <c r="AS82"/>
  <c r="N82"/>
  <c r="BE82"/>
  <c r="AG82"/>
  <c r="M82"/>
  <c r="AM82"/>
  <c r="BK82"/>
  <c r="O82"/>
  <c r="AY82"/>
  <c r="BZ82"/>
  <c r="BB82"/>
  <c r="R82"/>
  <c r="DA81"/>
  <c r="N81"/>
  <c r="CR46"/>
  <c r="BT46"/>
  <c r="BH46"/>
  <c r="BB46"/>
  <c r="CO46"/>
  <c r="AY46"/>
  <c r="BN46"/>
  <c r="AG46"/>
  <c r="AM46"/>
  <c r="BW46"/>
  <c r="CF46"/>
  <c r="CL46"/>
  <c r="BB63"/>
  <c r="CR63"/>
  <c r="BN30"/>
  <c r="AP30"/>
  <c r="AG30"/>
  <c r="BK30"/>
  <c r="AJ30"/>
  <c r="M30"/>
  <c r="BH30"/>
  <c r="CR30"/>
  <c r="BB30"/>
  <c r="CF30"/>
  <c r="AA30"/>
  <c r="AS30"/>
  <c r="CO28"/>
  <c r="CI28"/>
  <c r="N28"/>
  <c r="AV28"/>
  <c r="AA28"/>
  <c r="BZ28"/>
  <c r="M28"/>
  <c r="BQ28"/>
  <c r="AD28"/>
  <c r="BK28"/>
  <c r="AS28"/>
  <c r="BE28"/>
  <c r="AM28"/>
  <c r="BW28"/>
  <c r="O28"/>
  <c r="BB98"/>
  <c r="BW98"/>
  <c r="AM98"/>
  <c r="M98"/>
  <c r="AP98"/>
  <c r="CO98"/>
  <c r="BE98"/>
  <c r="X98"/>
  <c r="AG98"/>
  <c r="N98"/>
  <c r="CR98"/>
  <c r="AA98"/>
  <c r="AY98"/>
  <c r="AJ98"/>
  <c r="CU98"/>
  <c r="BT89"/>
  <c r="N89"/>
  <c r="AJ89"/>
  <c r="CO89"/>
  <c r="AD89"/>
  <c r="U89"/>
  <c r="AV89"/>
  <c r="CI89"/>
  <c r="CX89"/>
  <c r="AY89"/>
  <c r="BN89"/>
  <c r="M89"/>
  <c r="CC89"/>
  <c r="CF89"/>
  <c r="AA38"/>
  <c r="BZ38"/>
  <c r="BW38"/>
  <c r="CC38"/>
  <c r="CU38"/>
  <c r="BK38"/>
  <c r="AP38"/>
  <c r="BB38"/>
  <c r="O38"/>
  <c r="CF38"/>
  <c r="AS38"/>
  <c r="CL38"/>
  <c r="CX38"/>
  <c r="CL19"/>
  <c r="U19"/>
  <c r="CF19"/>
  <c r="BQ19"/>
  <c r="BK19"/>
  <c r="CI19"/>
  <c r="AP19"/>
  <c r="AM19"/>
  <c r="BH19"/>
  <c r="BB19"/>
  <c r="X19"/>
  <c r="BT19"/>
  <c r="CO19"/>
  <c r="AA69"/>
  <c r="CI69"/>
  <c r="AG69"/>
  <c r="AY69"/>
  <c r="M69"/>
  <c r="BH69"/>
  <c r="AS69"/>
  <c r="BE69"/>
  <c r="CO69"/>
  <c r="BN69"/>
  <c r="N69"/>
  <c r="BQ69"/>
  <c r="CR69"/>
  <c r="CX69"/>
  <c r="CL69"/>
  <c r="BK69"/>
  <c r="BT69"/>
  <c r="BB69"/>
  <c r="BW69"/>
  <c r="AV44" i="19"/>
  <c r="CU44"/>
  <c r="AV116"/>
  <c r="AA116"/>
  <c r="N114"/>
  <c r="BN114"/>
  <c r="BN64"/>
  <c r="AG64"/>
  <c r="AY122"/>
  <c r="M122"/>
  <c r="AY123"/>
  <c r="AD28"/>
  <c r="BE52"/>
  <c r="AA89" i="44"/>
  <c r="CX98"/>
  <c r="AS46"/>
  <c r="R46"/>
  <c r="BQ38"/>
  <c r="AJ38"/>
  <c r="X38"/>
  <c r="CO38"/>
  <c r="CI38"/>
  <c r="U38"/>
  <c r="N38"/>
  <c r="AY38"/>
  <c r="AM38"/>
  <c r="BH38"/>
  <c r="AV38"/>
  <c r="M38"/>
  <c r="DA38"/>
  <c r="CR38"/>
  <c r="BN38"/>
  <c r="BT38"/>
  <c r="AV19"/>
  <c r="BN19"/>
  <c r="AA19"/>
  <c r="CX19"/>
  <c r="BE19"/>
  <c r="AJ19"/>
  <c r="AD19"/>
  <c r="D22" i="59"/>
  <c r="C31" i="31"/>
  <c r="C26"/>
  <c r="AA24" i="44"/>
  <c r="CI24"/>
  <c r="AS24"/>
  <c r="CU24"/>
  <c r="BE24"/>
  <c r="AG24"/>
  <c r="CO24"/>
  <c r="AM24"/>
  <c r="BB24"/>
  <c r="AV24"/>
  <c r="R24"/>
  <c r="BW24"/>
  <c r="U17"/>
  <c r="CL17"/>
  <c r="G29" i="31"/>
  <c r="CI38" i="19"/>
  <c r="X38"/>
  <c r="R38"/>
  <c r="CX38"/>
  <c r="CL38"/>
  <c r="BW38"/>
  <c r="BQ38"/>
  <c r="N38"/>
  <c r="AG38"/>
  <c r="BK38"/>
  <c r="BE38"/>
  <c r="AY38"/>
  <c r="AS38"/>
  <c r="AA38"/>
  <c r="U38"/>
  <c r="O38"/>
  <c r="AM38"/>
  <c r="M38"/>
  <c r="CR38"/>
  <c r="CO38"/>
  <c r="CU38"/>
  <c r="CF38"/>
  <c r="BZ38"/>
  <c r="AP38"/>
  <c r="CC38"/>
  <c r="BT38"/>
  <c r="BN38"/>
  <c r="BH38"/>
  <c r="BB38"/>
  <c r="AJ38"/>
  <c r="AD38"/>
  <c r="AV38"/>
  <c r="DA38"/>
  <c r="R37"/>
  <c r="AV37"/>
  <c r="BE37"/>
  <c r="AY37"/>
  <c r="BK37"/>
  <c r="BT37"/>
  <c r="CI37"/>
  <c r="AM37"/>
  <c r="BH37"/>
  <c r="CC37"/>
  <c r="BW37"/>
  <c r="CX37"/>
  <c r="CO37"/>
  <c r="BB37"/>
  <c r="X37"/>
  <c r="AA37"/>
  <c r="AD59"/>
  <c r="BT59"/>
  <c r="AJ59"/>
  <c r="CO59"/>
  <c r="CL59"/>
  <c r="AA59"/>
  <c r="CI59"/>
  <c r="BN59"/>
  <c r="BB59"/>
  <c r="BH59"/>
  <c r="BK59"/>
  <c r="AG59"/>
  <c r="BW59"/>
  <c r="AS59"/>
  <c r="AV59"/>
  <c r="CX43"/>
  <c r="AM43"/>
  <c r="BK43"/>
  <c r="CI43"/>
  <c r="BW43"/>
  <c r="BB43"/>
  <c r="AG43"/>
  <c r="M43"/>
  <c r="AA43"/>
  <c r="R43"/>
  <c r="AV43"/>
  <c r="AY43"/>
  <c r="N43"/>
  <c r="CC43"/>
  <c r="CL43"/>
  <c r="CF43"/>
  <c r="AD43"/>
  <c r="CR43"/>
  <c r="BH43"/>
  <c r="BN43"/>
  <c r="U43"/>
  <c r="AJ43"/>
  <c r="BT43"/>
  <c r="AS43"/>
  <c r="BE43"/>
  <c r="CI52"/>
  <c r="X52"/>
  <c r="AG52"/>
  <c r="U52"/>
  <c r="M52"/>
  <c r="X138"/>
  <c r="CX138"/>
  <c r="BQ138"/>
  <c r="M138"/>
  <c r="U138"/>
  <c r="AS138"/>
  <c r="CO138"/>
  <c r="BW138"/>
  <c r="R138"/>
  <c r="AP138"/>
  <c r="AD138"/>
  <c r="AJ138"/>
  <c r="CR138"/>
  <c r="BZ138"/>
  <c r="AM138"/>
  <c r="CL138"/>
  <c r="BT138"/>
  <c r="CC138"/>
  <c r="BN138"/>
  <c r="AG138"/>
  <c r="BB138"/>
  <c r="AY138"/>
  <c r="AA138"/>
  <c r="N138"/>
  <c r="BK138"/>
  <c r="BE138"/>
  <c r="CF138"/>
  <c r="BH138"/>
  <c r="AV138"/>
  <c r="CI138"/>
  <c r="BW94"/>
  <c r="BN94"/>
  <c r="N94"/>
  <c r="AS94"/>
  <c r="AY94"/>
  <c r="AM94"/>
  <c r="CR94"/>
  <c r="BB94"/>
  <c r="CO94"/>
  <c r="BE94"/>
  <c r="BH94"/>
  <c r="BQ94"/>
  <c r="CX94"/>
  <c r="AG94"/>
  <c r="CC94"/>
  <c r="BE46"/>
  <c r="AV46"/>
  <c r="CX46"/>
  <c r="BK46"/>
  <c r="AM46"/>
  <c r="CI46"/>
  <c r="CO46"/>
  <c r="BB46"/>
  <c r="BT46"/>
  <c r="CL46"/>
  <c r="BH46"/>
  <c r="BN46"/>
  <c r="AG46"/>
  <c r="CF46"/>
  <c r="AA46"/>
  <c r="BQ46"/>
  <c r="R46"/>
  <c r="AY46"/>
  <c r="CR46"/>
  <c r="U46"/>
  <c r="N46"/>
  <c r="AJ46"/>
  <c r="M46"/>
  <c r="BW46"/>
  <c r="AD46"/>
  <c r="X46"/>
  <c r="CC46"/>
  <c r="AS46"/>
  <c r="BZ46"/>
  <c r="O46"/>
  <c r="CU46"/>
  <c r="AP46"/>
  <c r="DA46"/>
  <c r="U134"/>
  <c r="BE134"/>
  <c r="CL134"/>
  <c r="AG134"/>
  <c r="AD134"/>
  <c r="AJ134"/>
  <c r="CO134"/>
  <c r="CF134"/>
  <c r="BW134"/>
  <c r="AA134"/>
  <c r="CI134"/>
  <c r="BQ134"/>
  <c r="AS134"/>
  <c r="CC134"/>
  <c r="AY134"/>
  <c r="BB134"/>
  <c r="BN134"/>
  <c r="AM134"/>
  <c r="BK134"/>
  <c r="AV134"/>
  <c r="BT134"/>
  <c r="X134"/>
  <c r="M134"/>
  <c r="BZ134"/>
  <c r="BH134"/>
  <c r="N134"/>
  <c r="R134"/>
  <c r="AP134"/>
  <c r="CR134"/>
  <c r="AS28"/>
  <c r="BZ28"/>
  <c r="AY28"/>
  <c r="BH28"/>
  <c r="AA28"/>
  <c r="CX28"/>
  <c r="BN28"/>
  <c r="CI28"/>
  <c r="AM28"/>
  <c r="AG28"/>
  <c r="R28"/>
  <c r="CR28"/>
  <c r="AP28"/>
  <c r="CL28"/>
  <c r="CO28"/>
  <c r="N28"/>
  <c r="AV28"/>
  <c r="BT123"/>
  <c r="CC123"/>
  <c r="CX123"/>
  <c r="U123"/>
  <c r="AD123"/>
  <c r="BQ123"/>
  <c r="AV123"/>
  <c r="CR123"/>
  <c r="AJ123"/>
  <c r="AG123"/>
  <c r="BH123"/>
  <c r="CX110"/>
  <c r="AP110"/>
  <c r="X110"/>
  <c r="AA110"/>
  <c r="AD110"/>
  <c r="R110"/>
  <c r="CI110"/>
  <c r="CR110"/>
  <c r="U110"/>
  <c r="AM110"/>
  <c r="BT110"/>
  <c r="BB110"/>
  <c r="AJ110"/>
  <c r="AG110"/>
  <c r="CC110"/>
  <c r="M110"/>
  <c r="AV110"/>
  <c r="CO110"/>
  <c r="BK110"/>
  <c r="BE110"/>
  <c r="CL110"/>
  <c r="BZ110"/>
  <c r="BW110"/>
  <c r="BQ110"/>
  <c r="N110"/>
  <c r="BN110"/>
  <c r="BH110"/>
  <c r="CF110"/>
  <c r="AY110"/>
  <c r="AS110"/>
  <c r="CF129"/>
  <c r="BK129"/>
  <c r="BZ129"/>
  <c r="CX129"/>
  <c r="O129"/>
  <c r="N129"/>
  <c r="AD129"/>
  <c r="AA129"/>
  <c r="BQ129"/>
  <c r="R125"/>
  <c r="AS125"/>
  <c r="M125"/>
  <c r="BT125"/>
  <c r="AG125"/>
  <c r="BW125"/>
  <c r="BZ125"/>
  <c r="AY125"/>
  <c r="AV125"/>
  <c r="CI125"/>
  <c r="BE125"/>
  <c r="AD125"/>
  <c r="N125"/>
  <c r="BN125"/>
  <c r="BW83"/>
  <c r="BZ83"/>
  <c r="BH83"/>
  <c r="X83"/>
  <c r="AM83"/>
  <c r="R83"/>
  <c r="M83"/>
  <c r="BK83"/>
  <c r="BQ83"/>
  <c r="AS83"/>
  <c r="CI83"/>
  <c r="AA83"/>
  <c r="AV83"/>
  <c r="AY83"/>
  <c r="BT83"/>
  <c r="BE83"/>
  <c r="AV63"/>
  <c r="BH63"/>
  <c r="AD63"/>
  <c r="R63"/>
  <c r="AG63"/>
  <c r="BT63"/>
  <c r="BQ63"/>
  <c r="N63"/>
  <c r="BZ63"/>
  <c r="CR63"/>
  <c r="AS63"/>
  <c r="BB63"/>
  <c r="AJ63"/>
  <c r="CC63"/>
  <c r="CI63"/>
  <c r="CX63"/>
  <c r="BB59" i="44"/>
  <c r="CX59"/>
  <c r="CC59"/>
  <c r="N59"/>
  <c r="X59"/>
  <c r="CO59"/>
  <c r="M59"/>
  <c r="CR59"/>
  <c r="BZ59"/>
  <c r="BW59"/>
  <c r="AP59"/>
  <c r="CU59"/>
  <c r="AV59"/>
  <c r="AY59"/>
  <c r="AS59"/>
  <c r="BH59"/>
  <c r="DA59"/>
  <c r="AV82"/>
  <c r="BT82"/>
  <c r="CL82"/>
  <c r="CF82"/>
  <c r="BQ82"/>
  <c r="CI82"/>
  <c r="AJ82"/>
  <c r="DA82"/>
  <c r="CO82"/>
  <c r="U82"/>
  <c r="CX82"/>
  <c r="AA82"/>
  <c r="CC82"/>
  <c r="AP82"/>
  <c r="BN82"/>
  <c r="BW82"/>
  <c r="CU82"/>
  <c r="AY81"/>
  <c r="BN81"/>
  <c r="BK81"/>
  <c r="R81"/>
  <c r="CF81"/>
  <c r="AG81"/>
  <c r="AA81"/>
  <c r="AV81"/>
  <c r="X81"/>
  <c r="BH81"/>
  <c r="BW81"/>
  <c r="BZ81"/>
  <c r="AJ81"/>
  <c r="BE81"/>
  <c r="BQ81"/>
  <c r="AD81"/>
  <c r="AS81"/>
  <c r="CL81"/>
  <c r="AP81"/>
  <c r="CO81"/>
  <c r="M81"/>
  <c r="BB81"/>
  <c r="U81"/>
  <c r="CI81"/>
  <c r="CC81"/>
  <c r="BT81"/>
  <c r="CX81"/>
  <c r="AM81"/>
  <c r="CU81"/>
  <c r="O81"/>
  <c r="AS39"/>
  <c r="BN39"/>
  <c r="AY39"/>
  <c r="BW39"/>
  <c r="M39"/>
  <c r="X39"/>
  <c r="AP39"/>
  <c r="BB39"/>
  <c r="CC39"/>
  <c r="AD39"/>
  <c r="AV39"/>
  <c r="BZ39"/>
  <c r="CL39"/>
  <c r="BQ39"/>
  <c r="BH39"/>
  <c r="CX39"/>
  <c r="R39"/>
  <c r="BK39"/>
  <c r="AJ39"/>
  <c r="AG39"/>
  <c r="AA39"/>
  <c r="U39"/>
  <c r="BE39"/>
  <c r="O39"/>
  <c r="CU39"/>
  <c r="CO39"/>
  <c r="BT39"/>
  <c r="N39"/>
  <c r="CF39"/>
  <c r="AM39"/>
  <c r="CI39"/>
  <c r="BN60"/>
  <c r="CF60"/>
  <c r="BT60"/>
  <c r="U60"/>
  <c r="AD60"/>
  <c r="M60"/>
  <c r="AG60"/>
  <c r="BH60"/>
  <c r="AJ60"/>
  <c r="AP60"/>
  <c r="AS60"/>
  <c r="R60"/>
  <c r="BK60"/>
  <c r="BQ60"/>
  <c r="AY60"/>
  <c r="DA60"/>
  <c r="CU60"/>
  <c r="BB60"/>
  <c r="X60"/>
  <c r="BE60"/>
  <c r="CL60"/>
  <c r="CR60"/>
  <c r="CI60"/>
  <c r="CC60"/>
  <c r="AA60"/>
  <c r="AM60"/>
  <c r="CO60"/>
  <c r="AV60"/>
  <c r="BZ60"/>
  <c r="O60"/>
  <c r="CX60"/>
  <c r="N60"/>
  <c r="BW60"/>
  <c r="M46"/>
  <c r="U46"/>
  <c r="AJ46"/>
  <c r="BZ46"/>
  <c r="N46"/>
  <c r="O46"/>
  <c r="BQ46"/>
  <c r="AV46"/>
  <c r="BE46"/>
  <c r="DA46"/>
  <c r="AP46"/>
  <c r="CX46"/>
  <c r="CU46"/>
  <c r="CI46"/>
  <c r="AD46"/>
  <c r="BK46"/>
  <c r="CC46"/>
  <c r="R63"/>
  <c r="CX63"/>
  <c r="CC63"/>
  <c r="CF63"/>
  <c r="CO63"/>
  <c r="O63"/>
  <c r="AP63"/>
  <c r="AJ63"/>
  <c r="AV63"/>
  <c r="CU63"/>
  <c r="BK63"/>
  <c r="CL63"/>
  <c r="BE63"/>
  <c r="BH63"/>
  <c r="AD63"/>
  <c r="AS63"/>
  <c r="CI63"/>
  <c r="X63"/>
  <c r="AG63"/>
  <c r="AM63"/>
  <c r="BW63"/>
  <c r="U63"/>
  <c r="AA63"/>
  <c r="BT63"/>
  <c r="M63"/>
  <c r="AY63"/>
  <c r="BQ63"/>
  <c r="BZ63"/>
  <c r="BN63"/>
  <c r="BE30"/>
  <c r="CI30"/>
  <c r="X30"/>
  <c r="CL30"/>
  <c r="CO30"/>
  <c r="R30"/>
  <c r="AD30"/>
  <c r="U30"/>
  <c r="AY28"/>
  <c r="CL28"/>
  <c r="U28"/>
  <c r="CX28"/>
  <c r="CU28"/>
  <c r="CI98"/>
  <c r="AD98"/>
  <c r="CC98"/>
  <c r="BW89"/>
  <c r="CR89"/>
  <c r="R89"/>
  <c r="BK89"/>
  <c r="AS89"/>
  <c r="CU89"/>
  <c r="DA89"/>
  <c r="F25" i="59"/>
  <c r="F22"/>
  <c r="F21"/>
  <c r="F28" s="1"/>
  <c r="F26"/>
  <c r="G15" i="8"/>
  <c r="E15"/>
  <c r="C21" i="31"/>
  <c r="C23"/>
  <c r="AA48" i="19"/>
  <c r="CL48"/>
  <c r="CU48"/>
  <c r="M48"/>
  <c r="N48"/>
  <c r="BH48"/>
  <c r="BB48"/>
  <c r="AY48"/>
  <c r="AS48"/>
  <c r="BK48"/>
  <c r="AV48"/>
  <c r="BT48"/>
  <c r="CX48"/>
  <c r="AJ48"/>
  <c r="AG48"/>
  <c r="BQ48"/>
  <c r="BW48"/>
  <c r="BZ48"/>
  <c r="CC48"/>
  <c r="CF48"/>
  <c r="CI48"/>
  <c r="AD48"/>
  <c r="AM48"/>
  <c r="CO48"/>
  <c r="BN48"/>
  <c r="X48"/>
  <c r="U48"/>
  <c r="CR48"/>
  <c r="R48"/>
  <c r="AP48"/>
  <c r="BE48"/>
  <c r="DA48"/>
  <c r="AP86"/>
  <c r="AM86"/>
  <c r="AS86"/>
  <c r="X86"/>
  <c r="BH86"/>
  <c r="BN86"/>
  <c r="BZ86"/>
  <c r="R86"/>
  <c r="CF86"/>
  <c r="CL86"/>
  <c r="AG86"/>
  <c r="BW86"/>
  <c r="AY86"/>
  <c r="M86"/>
  <c r="O86"/>
  <c r="N86"/>
  <c r="CC136"/>
  <c r="BK136"/>
  <c r="AY136"/>
  <c r="BN136"/>
  <c r="M136"/>
  <c r="R136"/>
  <c r="AS136"/>
  <c r="CR136"/>
  <c r="X136"/>
  <c r="BZ136"/>
  <c r="BQ136"/>
  <c r="BE136"/>
  <c r="AD136"/>
  <c r="N136"/>
  <c r="AV136"/>
  <c r="CO136"/>
  <c r="O136"/>
  <c r="CU136"/>
  <c r="U17"/>
  <c r="AJ17"/>
  <c r="R17"/>
  <c r="N17"/>
  <c r="BN17"/>
  <c r="BZ17"/>
  <c r="BW17"/>
  <c r="AD32"/>
  <c r="U32"/>
  <c r="CO32"/>
  <c r="N32"/>
  <c r="AG32"/>
  <c r="AV32"/>
  <c r="BN32"/>
  <c r="BE32"/>
  <c r="CR32"/>
  <c r="R32"/>
  <c r="BT32"/>
  <c r="AJ32"/>
  <c r="CC32"/>
  <c r="CL32"/>
  <c r="AP32"/>
  <c r="X32"/>
  <c r="BQ32"/>
  <c r="BZ32"/>
  <c r="AS32"/>
  <c r="AY32"/>
  <c r="BH32"/>
  <c r="AA32"/>
  <c r="BB32"/>
  <c r="CI32"/>
  <c r="AM32"/>
  <c r="M32"/>
  <c r="BK32"/>
  <c r="CF32"/>
  <c r="CX32"/>
  <c r="BW32"/>
  <c r="AV69"/>
  <c r="BQ69"/>
  <c r="AJ69"/>
  <c r="BE69"/>
  <c r="CO69"/>
  <c r="AG69"/>
  <c r="N69"/>
  <c r="CL69"/>
  <c r="R69"/>
  <c r="AS69"/>
  <c r="BN69"/>
  <c r="AM69"/>
  <c r="AD69"/>
  <c r="CI65"/>
  <c r="BE65"/>
  <c r="M65"/>
  <c r="R65"/>
  <c r="N65"/>
  <c r="AV65"/>
  <c r="AS65"/>
  <c r="CX65"/>
  <c r="BW65"/>
  <c r="BQ65"/>
  <c r="CO65"/>
  <c r="AJ65"/>
  <c r="AG65"/>
  <c r="CL65"/>
  <c r="AA65"/>
  <c r="BZ65"/>
  <c r="O65"/>
  <c r="BH65"/>
  <c r="BB65"/>
  <c r="CR65"/>
  <c r="CC65"/>
  <c r="AM65"/>
  <c r="CF65"/>
  <c r="AP65"/>
  <c r="BN65"/>
  <c r="BT65"/>
  <c r="CU65"/>
  <c r="BW115"/>
  <c r="AJ115"/>
  <c r="AA115"/>
  <c r="X115"/>
  <c r="CX115"/>
  <c r="BZ115"/>
  <c r="AY115"/>
  <c r="CC115"/>
  <c r="CO115"/>
  <c r="U115"/>
  <c r="CR115"/>
  <c r="N115"/>
  <c r="AM115"/>
  <c r="BB115"/>
  <c r="BT115"/>
  <c r="AG115"/>
  <c r="BK115"/>
  <c r="CI115"/>
  <c r="M115"/>
  <c r="CF115"/>
  <c r="BH115"/>
  <c r="BN115"/>
  <c r="AP115"/>
  <c r="AV115"/>
  <c r="AS115"/>
  <c r="R115"/>
  <c r="U126"/>
  <c r="AP126"/>
  <c r="AS126"/>
  <c r="AG126"/>
  <c r="CR126"/>
  <c r="R126"/>
  <c r="CC126"/>
  <c r="BE126"/>
  <c r="BH126"/>
  <c r="CO126"/>
  <c r="BZ126"/>
  <c r="CF126"/>
  <c r="BN126"/>
  <c r="BQ126"/>
  <c r="X126"/>
  <c r="M126"/>
  <c r="CI126"/>
  <c r="AM126"/>
  <c r="BK126"/>
  <c r="CX126"/>
  <c r="AA126"/>
  <c r="AJ126"/>
  <c r="AY126"/>
  <c r="BW126"/>
  <c r="N126"/>
  <c r="BT126"/>
  <c r="CL126"/>
  <c r="AV126"/>
  <c r="AD126"/>
  <c r="BB126"/>
  <c r="BE51"/>
  <c r="N51"/>
  <c r="AV51"/>
  <c r="BQ51"/>
  <c r="AS51"/>
  <c r="BW51"/>
  <c r="BK51"/>
  <c r="CX51"/>
  <c r="AY51"/>
  <c r="BN51"/>
  <c r="CF51"/>
  <c r="U51"/>
  <c r="CC51"/>
  <c r="AD51"/>
  <c r="BB51"/>
  <c r="AM51"/>
  <c r="AJ51"/>
  <c r="R51"/>
  <c r="AA51"/>
  <c r="CI51"/>
  <c r="X51"/>
  <c r="BH51"/>
  <c r="CL51"/>
  <c r="BZ51"/>
  <c r="M51"/>
  <c r="BT51"/>
  <c r="CO54"/>
  <c r="BN54"/>
  <c r="AD54"/>
  <c r="N54"/>
  <c r="AA54"/>
  <c r="M54"/>
  <c r="CL54"/>
  <c r="R54"/>
  <c r="AP54"/>
  <c r="BZ54"/>
  <c r="AM54"/>
  <c r="CR54"/>
  <c r="BB54"/>
  <c r="CF54"/>
  <c r="BW54"/>
  <c r="AJ54"/>
  <c r="DA54"/>
  <c r="CX54"/>
  <c r="U54"/>
  <c r="CC54"/>
  <c r="AS54"/>
  <c r="AY54"/>
  <c r="BE54"/>
  <c r="BT54"/>
  <c r="CI54"/>
  <c r="BQ54"/>
  <c r="BK54"/>
  <c r="O54"/>
  <c r="CU54"/>
  <c r="BH54"/>
  <c r="X54"/>
  <c r="BZ47"/>
  <c r="CI47"/>
  <c r="BN47"/>
  <c r="CO47"/>
  <c r="M47"/>
  <c r="AA47"/>
  <c r="AM47"/>
  <c r="CR47"/>
  <c r="CX47"/>
  <c r="X47"/>
  <c r="BB47"/>
  <c r="U47"/>
  <c r="CF47"/>
  <c r="AY47"/>
  <c r="BW47"/>
  <c r="BK47"/>
  <c r="BE47"/>
  <c r="BH47"/>
  <c r="AD47"/>
  <c r="CC47"/>
  <c r="R47"/>
  <c r="AS47"/>
  <c r="AG47"/>
  <c r="BQ47"/>
  <c r="AY120"/>
  <c r="CI120"/>
  <c r="AD120"/>
  <c r="CX120"/>
  <c r="BB120"/>
  <c r="BQ120"/>
  <c r="N120"/>
  <c r="CU120"/>
  <c r="X120"/>
  <c r="AG120"/>
  <c r="CO120"/>
  <c r="AJ120"/>
  <c r="CL120"/>
  <c r="AA120"/>
  <c r="CF120"/>
  <c r="U120"/>
  <c r="CO90"/>
  <c r="BT90"/>
  <c r="BH90"/>
  <c r="AM90"/>
  <c r="AY90"/>
  <c r="BQ90"/>
  <c r="CX90"/>
  <c r="BE90"/>
  <c r="BB90"/>
  <c r="N90"/>
  <c r="AJ90"/>
  <c r="AA90"/>
  <c r="CL90"/>
  <c r="U90"/>
  <c r="BH58"/>
  <c r="X58"/>
  <c r="BN58"/>
  <c r="BW58"/>
  <c r="AS58"/>
  <c r="M58"/>
  <c r="BZ58"/>
  <c r="CO58"/>
  <c r="AA58"/>
  <c r="AP58"/>
  <c r="AG58"/>
  <c r="AJ58"/>
  <c r="N58"/>
  <c r="AV58"/>
  <c r="AM58"/>
  <c r="BE58"/>
  <c r="BQ58"/>
  <c r="CL58"/>
  <c r="R58"/>
  <c r="CC58"/>
  <c r="CX58"/>
  <c r="BB58"/>
  <c r="AY58"/>
  <c r="CF58"/>
  <c r="BK58"/>
  <c r="BT58"/>
  <c r="AD58"/>
  <c r="CR58"/>
  <c r="U58"/>
  <c r="CI58"/>
  <c r="BN83" i="44"/>
  <c r="BW83"/>
  <c r="BE83"/>
  <c r="AS83"/>
  <c r="AG83"/>
  <c r="X83"/>
  <c r="AM83"/>
  <c r="CR83"/>
  <c r="CF83"/>
  <c r="CC83"/>
  <c r="N83"/>
  <c r="CL83"/>
  <c r="AD83"/>
  <c r="AA83"/>
  <c r="BZ37"/>
  <c r="AV37"/>
  <c r="BW37"/>
  <c r="CL37"/>
  <c r="AM37"/>
  <c r="AJ37"/>
  <c r="CI37"/>
  <c r="CU37"/>
  <c r="CR37"/>
  <c r="CX37"/>
  <c r="N37"/>
  <c r="U37"/>
  <c r="BQ37"/>
  <c r="BK37"/>
  <c r="BT37"/>
  <c r="BN37"/>
  <c r="BB37"/>
  <c r="DA37"/>
  <c r="U62"/>
  <c r="BK62"/>
  <c r="CL62"/>
  <c r="BE62"/>
  <c r="AY62"/>
  <c r="R62"/>
  <c r="AP62"/>
  <c r="X62"/>
  <c r="AA62"/>
  <c r="AJ62"/>
  <c r="CI62"/>
  <c r="AM62"/>
  <c r="BT62"/>
  <c r="BW62"/>
  <c r="CF62"/>
  <c r="CO62"/>
  <c r="M62"/>
  <c r="CR62"/>
  <c r="AV62"/>
  <c r="BH62"/>
  <c r="AS62"/>
  <c r="AD62"/>
  <c r="AG62"/>
  <c r="CC62"/>
  <c r="BN62"/>
  <c r="N62"/>
  <c r="BB62"/>
  <c r="BQ62"/>
  <c r="BZ62"/>
  <c r="O62"/>
  <c r="CU62"/>
  <c r="DA62"/>
  <c r="CC61"/>
  <c r="BT61"/>
  <c r="AJ61"/>
  <c r="AP61"/>
  <c r="BK61"/>
  <c r="M61"/>
  <c r="BQ61"/>
  <c r="BW61"/>
  <c r="AA61"/>
  <c r="AY61"/>
  <c r="AS61"/>
  <c r="U61"/>
  <c r="BE61"/>
  <c r="BH61"/>
  <c r="CR61"/>
  <c r="AV61"/>
  <c r="BB61"/>
  <c r="AM61"/>
  <c r="CL61"/>
  <c r="X61"/>
  <c r="CI61"/>
  <c r="CO61"/>
  <c r="BZ61"/>
  <c r="AD61"/>
  <c r="R61"/>
  <c r="AG61"/>
  <c r="BN61"/>
  <c r="CF61"/>
  <c r="CF15"/>
  <c r="BQ15"/>
  <c r="BW15"/>
  <c r="BE15"/>
  <c r="U15"/>
  <c r="CO15"/>
  <c r="CU15"/>
  <c r="M15"/>
  <c r="AY15"/>
  <c r="CC15"/>
  <c r="N15"/>
  <c r="R15"/>
  <c r="BN15"/>
  <c r="BZ15"/>
  <c r="BH15"/>
  <c r="CI15"/>
  <c r="O15"/>
  <c r="AP15"/>
  <c r="AV15"/>
  <c r="AM15"/>
  <c r="AD15"/>
  <c r="AJ15"/>
  <c r="AA15"/>
  <c r="AG15"/>
  <c r="DA15"/>
  <c r="CR15"/>
  <c r="BB15"/>
  <c r="X15"/>
  <c r="AS15"/>
  <c r="CX15"/>
  <c r="BT15"/>
  <c r="BK15"/>
  <c r="CL15"/>
  <c r="BQ20"/>
  <c r="BT20"/>
  <c r="AP20"/>
  <c r="CR20"/>
  <c r="CX20"/>
  <c r="AJ20"/>
  <c r="AY20"/>
  <c r="N20"/>
  <c r="BW79"/>
  <c r="CR79"/>
  <c r="R79"/>
  <c r="AP79"/>
  <c r="AG79"/>
  <c r="AY79"/>
  <c r="BH79"/>
  <c r="CI79"/>
  <c r="AS79"/>
  <c r="CO79"/>
  <c r="AA79"/>
  <c r="CX79"/>
  <c r="AD79"/>
  <c r="M79"/>
  <c r="AJ79"/>
  <c r="X79"/>
  <c r="AV79"/>
  <c r="CO85"/>
  <c r="R85"/>
  <c r="CL85"/>
  <c r="AY85"/>
  <c r="AJ85"/>
  <c r="AA85"/>
  <c r="CC85"/>
  <c r="BK85"/>
  <c r="U85"/>
  <c r="BE85"/>
  <c r="CF85"/>
  <c r="CR85"/>
  <c r="BT85"/>
  <c r="M85"/>
  <c r="CI85"/>
  <c r="X85"/>
  <c r="AV85"/>
  <c r="BB85"/>
  <c r="BW85"/>
  <c r="AD85"/>
  <c r="BH85"/>
  <c r="AG85"/>
  <c r="BZ85"/>
  <c r="BQ85"/>
  <c r="AM85"/>
  <c r="CX85"/>
  <c r="BN85"/>
  <c r="AS85"/>
  <c r="CR103"/>
  <c r="BH103"/>
  <c r="AV103"/>
  <c r="BW103"/>
  <c r="BN103"/>
  <c r="CX103"/>
  <c r="CF103"/>
  <c r="AG42"/>
  <c r="CC42"/>
  <c r="AM42"/>
  <c r="CO42"/>
  <c r="CL42"/>
  <c r="CF42"/>
  <c r="R42"/>
  <c r="X42"/>
  <c r="M42"/>
  <c r="AS42"/>
  <c r="BT42"/>
  <c r="AV42"/>
  <c r="CU42"/>
  <c r="CX42"/>
  <c r="BB42"/>
  <c r="CR42"/>
  <c r="BB22"/>
  <c r="CI22"/>
  <c r="BW22"/>
  <c r="AG22"/>
  <c r="CR22"/>
  <c r="BN22"/>
  <c r="AD22"/>
  <c r="U22"/>
  <c r="BE22"/>
  <c r="BH22"/>
  <c r="AV22"/>
  <c r="BT22"/>
  <c r="CC22"/>
  <c r="CF22"/>
  <c r="AJ22"/>
  <c r="BN75" i="19"/>
  <c r="BQ75"/>
  <c r="BK75"/>
  <c r="CC75"/>
  <c r="M75"/>
  <c r="AP75"/>
  <c r="CF75"/>
  <c r="CO75"/>
  <c r="AD75"/>
  <c r="BH75"/>
  <c r="CR75"/>
  <c r="U75"/>
  <c r="AG75"/>
  <c r="AY75"/>
  <c r="BE75"/>
  <c r="BZ75"/>
  <c r="CL75"/>
  <c r="CX75"/>
  <c r="AS75"/>
  <c r="AJ75"/>
  <c r="AV75"/>
  <c r="AA75"/>
  <c r="R75"/>
  <c r="X75"/>
  <c r="BW75"/>
  <c r="BB75"/>
  <c r="AM75"/>
  <c r="CI75"/>
  <c r="N75"/>
  <c r="BT75"/>
  <c r="BE20"/>
  <c r="CF20"/>
  <c r="AA20"/>
  <c r="M20"/>
  <c r="BW20"/>
  <c r="X20"/>
  <c r="AJ20"/>
  <c r="CL20"/>
  <c r="AG20"/>
  <c r="CO20"/>
  <c r="AY20"/>
  <c r="CC20"/>
  <c r="CR20"/>
  <c r="BK20"/>
  <c r="BQ20"/>
  <c r="BZ20"/>
  <c r="AS20"/>
  <c r="DA20"/>
  <c r="R20"/>
  <c r="U20"/>
  <c r="AM20"/>
  <c r="BH20"/>
  <c r="CU20"/>
  <c r="BN20"/>
  <c r="BB20"/>
  <c r="CX20"/>
  <c r="N20"/>
  <c r="AD20"/>
  <c r="BT20"/>
  <c r="CI20"/>
  <c r="AP20"/>
  <c r="AV20"/>
  <c r="CX97"/>
  <c r="BQ97"/>
  <c r="BK97"/>
  <c r="AM97"/>
  <c r="AY97"/>
  <c r="BT97"/>
  <c r="CR97"/>
  <c r="CI97"/>
  <c r="AP97"/>
  <c r="R97"/>
  <c r="BN97"/>
  <c r="AS97"/>
  <c r="BB97"/>
  <c r="U97"/>
  <c r="AD97"/>
  <c r="CL97"/>
  <c r="AG97"/>
  <c r="CC97"/>
  <c r="BE97"/>
  <c r="AV97"/>
  <c r="N97"/>
  <c r="M97"/>
  <c r="BW97"/>
  <c r="X97"/>
  <c r="AJ97"/>
  <c r="BH97"/>
  <c r="AA97"/>
  <c r="CF97"/>
  <c r="BZ97"/>
  <c r="CO97"/>
  <c r="AD36"/>
  <c r="BZ36"/>
  <c r="AV36"/>
  <c r="CR36"/>
  <c r="BT36"/>
  <c r="M36"/>
  <c r="BK36"/>
  <c r="AS36"/>
  <c r="AM36"/>
  <c r="AJ36"/>
  <c r="BQ36"/>
  <c r="AP36"/>
  <c r="N36"/>
  <c r="AG36"/>
  <c r="BW36"/>
  <c r="X36"/>
  <c r="BE36"/>
  <c r="BB36"/>
  <c r="CF36"/>
  <c r="BH36"/>
  <c r="U36"/>
  <c r="AA36"/>
  <c r="AY36"/>
  <c r="CO36"/>
  <c r="CI36"/>
  <c r="R36"/>
  <c r="CC36"/>
  <c r="CX36"/>
  <c r="BN36"/>
  <c r="CL36"/>
  <c r="AG19"/>
  <c r="AV19"/>
  <c r="BT19"/>
  <c r="CO19"/>
  <c r="AD19"/>
  <c r="BN19"/>
  <c r="AP19"/>
  <c r="BB19"/>
  <c r="CC19"/>
  <c r="BZ19"/>
  <c r="N19"/>
  <c r="AJ19"/>
  <c r="CR19"/>
  <c r="R19"/>
  <c r="BW19"/>
  <c r="X19"/>
  <c r="BQ19"/>
  <c r="BH19"/>
  <c r="CI19"/>
  <c r="CF19"/>
  <c r="CX19"/>
  <c r="AS19"/>
  <c r="BE19"/>
  <c r="CL19"/>
  <c r="AM19"/>
  <c r="M19"/>
  <c r="U19"/>
  <c r="BK19"/>
  <c r="AA19"/>
  <c r="AY19"/>
  <c r="AJ109"/>
  <c r="CF109"/>
  <c r="BK109"/>
  <c r="BT109"/>
  <c r="CX109"/>
  <c r="BQ109"/>
  <c r="M109"/>
  <c r="BN109"/>
  <c r="AM109"/>
  <c r="BW109"/>
  <c r="AG109"/>
  <c r="AY109"/>
  <c r="AA109"/>
  <c r="BZ109"/>
  <c r="AP109"/>
  <c r="CC109"/>
  <c r="BH109"/>
  <c r="AD109"/>
  <c r="CR109"/>
  <c r="N109"/>
  <c r="CI109"/>
  <c r="AS109"/>
  <c r="CL109"/>
  <c r="CO109"/>
  <c r="X109"/>
  <c r="AV109"/>
  <c r="BE109"/>
  <c r="U109"/>
  <c r="BB109"/>
  <c r="R109"/>
  <c r="M14"/>
  <c r="CU14"/>
  <c r="BN14"/>
  <c r="CO14"/>
  <c r="AY14"/>
  <c r="BH14"/>
  <c r="BB14"/>
  <c r="BK14"/>
  <c r="AJ14"/>
  <c r="CF14"/>
  <c r="AS14"/>
  <c r="CC14"/>
  <c r="BW14"/>
  <c r="U14"/>
  <c r="BQ14"/>
  <c r="BT14"/>
  <c r="DA14"/>
  <c r="AD57"/>
  <c r="BE57"/>
  <c r="AJ57"/>
  <c r="AA57"/>
  <c r="AP57"/>
  <c r="BH57"/>
  <c r="N57"/>
  <c r="BZ57"/>
  <c r="CF57"/>
  <c r="BN57"/>
  <c r="U57"/>
  <c r="BK57"/>
  <c r="AS57"/>
  <c r="AG57"/>
  <c r="AM57"/>
  <c r="O87"/>
  <c r="AA87"/>
  <c r="X87"/>
  <c r="U87"/>
  <c r="CO87"/>
  <c r="BW87"/>
  <c r="AS87"/>
  <c r="AY87"/>
  <c r="AJ87"/>
  <c r="CL87"/>
  <c r="BE87"/>
  <c r="AD87"/>
  <c r="CF87"/>
  <c r="N87"/>
  <c r="AM87"/>
  <c r="CU87"/>
  <c r="AY26"/>
  <c r="AS26"/>
  <c r="CF26"/>
  <c r="CI26"/>
  <c r="AD26"/>
  <c r="N26"/>
  <c r="AG26"/>
  <c r="O26"/>
  <c r="AP26"/>
  <c r="BN26"/>
  <c r="BH26"/>
  <c r="X26"/>
  <c r="CL26"/>
  <c r="BE26"/>
  <c r="BQ26"/>
  <c r="R26"/>
  <c r="BK26"/>
  <c r="BT26"/>
  <c r="U26"/>
  <c r="CR26"/>
  <c r="AA26"/>
  <c r="AV26"/>
  <c r="CC26"/>
  <c r="BB26"/>
  <c r="BZ26"/>
  <c r="M26"/>
  <c r="CX26"/>
  <c r="CO26"/>
  <c r="BW26"/>
  <c r="AJ26"/>
  <c r="AM26"/>
  <c r="BQ62"/>
  <c r="CL62"/>
  <c r="BT62"/>
  <c r="AD62"/>
  <c r="AV62"/>
  <c r="AM62"/>
  <c r="AY62"/>
  <c r="AP62"/>
  <c r="U62"/>
  <c r="R62"/>
  <c r="CC62"/>
  <c r="AJ62"/>
  <c r="AG62"/>
  <c r="CO62"/>
  <c r="BH62"/>
  <c r="BN62"/>
  <c r="AA62"/>
  <c r="BK62"/>
  <c r="CI62"/>
  <c r="CX62"/>
  <c r="BB62"/>
  <c r="BZ62"/>
  <c r="X62"/>
  <c r="CF62"/>
  <c r="BW62"/>
  <c r="M62"/>
  <c r="AS62"/>
  <c r="CR62"/>
  <c r="N62"/>
  <c r="BE62"/>
  <c r="CI41"/>
  <c r="AY41"/>
  <c r="BB41"/>
  <c r="AJ41"/>
  <c r="AG41"/>
  <c r="CC41"/>
  <c r="R41"/>
  <c r="BZ41"/>
  <c r="R96"/>
  <c r="BH96"/>
  <c r="AV96"/>
  <c r="BE96"/>
  <c r="AG96"/>
  <c r="BZ96"/>
  <c r="AP96"/>
  <c r="X96"/>
  <c r="U96"/>
  <c r="CO96"/>
  <c r="BB96"/>
  <c r="AA96"/>
  <c r="CX96"/>
  <c r="CL96"/>
  <c r="AY96"/>
  <c r="BN96"/>
  <c r="BW96"/>
  <c r="AJ96"/>
  <c r="N96"/>
  <c r="CI96"/>
  <c r="CF96"/>
  <c r="BQ96"/>
  <c r="CC96"/>
  <c r="BT96"/>
  <c r="BK96"/>
  <c r="AD96"/>
  <c r="AS96"/>
  <c r="AM96"/>
  <c r="CR96"/>
  <c r="M96"/>
  <c r="CO128"/>
  <c r="CR128"/>
  <c r="AJ128"/>
  <c r="AG128"/>
  <c r="BT128"/>
  <c r="AD128"/>
  <c r="BW128"/>
  <c r="U128"/>
  <c r="AY128"/>
  <c r="CC128"/>
  <c r="AS128"/>
  <c r="CL128"/>
  <c r="R128"/>
  <c r="M128"/>
  <c r="N128"/>
  <c r="BH128"/>
  <c r="BQ128"/>
  <c r="CF128"/>
  <c r="X128"/>
  <c r="AM128"/>
  <c r="AP128"/>
  <c r="BK128"/>
  <c r="BE128"/>
  <c r="CI128"/>
  <c r="CX128"/>
  <c r="AV128"/>
  <c r="BN128"/>
  <c r="BZ128"/>
  <c r="AA128"/>
  <c r="BB128"/>
  <c r="AV16"/>
  <c r="AJ16"/>
  <c r="BH16"/>
  <c r="AP16"/>
  <c r="CI16"/>
  <c r="CR16"/>
  <c r="BB16"/>
  <c r="BK16"/>
  <c r="BE16"/>
  <c r="BW16"/>
  <c r="CL16"/>
  <c r="N16"/>
  <c r="CX16"/>
  <c r="AG16"/>
  <c r="X16"/>
  <c r="CF16"/>
  <c r="BN16"/>
  <c r="AY16"/>
  <c r="AM16"/>
  <c r="AS16"/>
  <c r="U16"/>
  <c r="BT16"/>
  <c r="CC16"/>
  <c r="BQ16"/>
  <c r="AA16"/>
  <c r="BZ16"/>
  <c r="M16"/>
  <c r="R16"/>
  <c r="AD16"/>
  <c r="CO16"/>
  <c r="AV61"/>
  <c r="AG61"/>
  <c r="AM61"/>
  <c r="X61"/>
  <c r="CI61"/>
  <c r="CC61"/>
  <c r="N61"/>
  <c r="M61"/>
  <c r="BE61"/>
  <c r="BN61"/>
  <c r="AS61"/>
  <c r="BK61"/>
  <c r="CL61"/>
  <c r="CF61"/>
  <c r="AD61"/>
  <c r="CI98"/>
  <c r="BN98"/>
  <c r="BH98"/>
  <c r="AY98"/>
  <c r="AM98"/>
  <c r="BB98"/>
  <c r="BZ98"/>
  <c r="AV98"/>
  <c r="M98"/>
  <c r="AJ98"/>
  <c r="AA98"/>
  <c r="CC98"/>
  <c r="N98"/>
  <c r="AG98"/>
  <c r="CF98"/>
  <c r="AS98"/>
  <c r="U98"/>
  <c r="BQ98"/>
  <c r="CR98"/>
  <c r="AP98"/>
  <c r="R98"/>
  <c r="CL98"/>
  <c r="BT98"/>
  <c r="BK98"/>
  <c r="BE98"/>
  <c r="AD98"/>
  <c r="BW98"/>
  <c r="CX98"/>
  <c r="X98"/>
  <c r="CO98"/>
  <c r="M127"/>
  <c r="AA127"/>
  <c r="BB127"/>
  <c r="AD127"/>
  <c r="AY127"/>
  <c r="BE127"/>
  <c r="AG127"/>
  <c r="BN127"/>
  <c r="AP127"/>
  <c r="N127"/>
  <c r="BH127"/>
  <c r="CX127"/>
  <c r="AS127"/>
  <c r="BK127"/>
  <c r="CR127"/>
  <c r="CF127"/>
  <c r="BQ127"/>
  <c r="AM127"/>
  <c r="AJ127"/>
  <c r="BZ127"/>
  <c r="CC127"/>
  <c r="BW127"/>
  <c r="R127"/>
  <c r="CL127"/>
  <c r="X127"/>
  <c r="AV127"/>
  <c r="CO127"/>
  <c r="CI127"/>
  <c r="U127"/>
  <c r="BT127"/>
  <c r="U122"/>
  <c r="AS122"/>
  <c r="BQ122"/>
  <c r="AJ122"/>
  <c r="BZ64"/>
  <c r="AY64"/>
  <c r="O64"/>
  <c r="BB64"/>
  <c r="CI64"/>
  <c r="CC64"/>
  <c r="CL64"/>
  <c r="AV64"/>
  <c r="U103"/>
  <c r="BZ103"/>
  <c r="N103"/>
  <c r="R103"/>
  <c r="BT103"/>
  <c r="CF103"/>
  <c r="CO103"/>
  <c r="CX103"/>
  <c r="CI103"/>
  <c r="AJ103"/>
  <c r="AP103"/>
  <c r="CL103"/>
  <c r="AM103"/>
  <c r="BW103"/>
  <c r="M103"/>
  <c r="BQ103"/>
  <c r="AV103"/>
  <c r="AD103"/>
  <c r="AG103"/>
  <c r="X103"/>
  <c r="AY103"/>
  <c r="BK103"/>
  <c r="BH103"/>
  <c r="AS103"/>
  <c r="CR103"/>
  <c r="BN103"/>
  <c r="BE103"/>
  <c r="AA103"/>
  <c r="CC103"/>
  <c r="BB103"/>
  <c r="CX55"/>
  <c r="M55"/>
  <c r="AJ55"/>
  <c r="AG55"/>
  <c r="U55"/>
  <c r="X55"/>
  <c r="AA55"/>
  <c r="BH55"/>
  <c r="BT55"/>
  <c r="BN55"/>
  <c r="BZ55"/>
  <c r="BK55"/>
  <c r="CF55"/>
  <c r="AS55"/>
  <c r="AP55"/>
  <c r="N55"/>
  <c r="CR55"/>
  <c r="BQ55"/>
  <c r="CO55"/>
  <c r="BB55"/>
  <c r="CC55"/>
  <c r="BE55"/>
  <c r="R55"/>
  <c r="CL55"/>
  <c r="AY55"/>
  <c r="AD55"/>
  <c r="AV55"/>
  <c r="BW55"/>
  <c r="CI55"/>
  <c r="AM55"/>
  <c r="BQ105"/>
  <c r="CC105"/>
  <c r="AJ105"/>
  <c r="CX105"/>
  <c r="AG105"/>
  <c r="CO105"/>
  <c r="CR105"/>
  <c r="N105"/>
  <c r="BW105"/>
  <c r="BB105"/>
  <c r="BK105"/>
  <c r="AA105"/>
  <c r="BZ105"/>
  <c r="X114"/>
  <c r="BW114"/>
  <c r="BQ114"/>
  <c r="CF114"/>
  <c r="BB114"/>
  <c r="BE114"/>
  <c r="AG116"/>
  <c r="X116"/>
  <c r="CC116"/>
  <c r="BK116"/>
  <c r="AY116"/>
  <c r="BQ116"/>
  <c r="N116"/>
  <c r="AS45"/>
  <c r="CO45"/>
  <c r="CL45"/>
  <c r="CR45"/>
  <c r="AD45"/>
  <c r="CI45"/>
  <c r="AM44"/>
  <c r="CL44"/>
  <c r="O44"/>
  <c r="BK44"/>
  <c r="BB44"/>
  <c r="M44"/>
  <c r="AS135"/>
  <c r="CC135"/>
  <c r="CO135"/>
  <c r="AP135"/>
  <c r="R135"/>
  <c r="N135"/>
  <c r="CF135"/>
  <c r="O135"/>
  <c r="BW93"/>
  <c r="BN93"/>
  <c r="AJ93"/>
  <c r="AS93"/>
  <c r="AM93"/>
  <c r="BT93"/>
  <c r="AA93"/>
  <c r="U93"/>
  <c r="AD131"/>
  <c r="BW131"/>
  <c r="CF131"/>
  <c r="AJ131"/>
  <c r="R131"/>
  <c r="BQ131"/>
  <c r="AA131"/>
  <c r="U131"/>
  <c r="CL131"/>
  <c r="BB131"/>
  <c r="X131"/>
  <c r="AM131"/>
  <c r="CI131"/>
  <c r="CX131"/>
  <c r="BH131"/>
  <c r="AG131"/>
  <c r="AS131"/>
  <c r="CO131"/>
  <c r="BZ131"/>
  <c r="M131"/>
  <c r="BE131"/>
  <c r="AY131"/>
  <c r="CC131"/>
  <c r="CR131"/>
  <c r="BK131"/>
  <c r="BN131"/>
  <c r="AV131"/>
  <c r="BT131"/>
  <c r="N131"/>
  <c r="AP131"/>
  <c r="BW75" i="44"/>
  <c r="U75"/>
  <c r="CF75"/>
  <c r="AM75"/>
  <c r="BK75"/>
  <c r="BQ75"/>
  <c r="AA75"/>
  <c r="M75"/>
  <c r="CI75"/>
  <c r="AG75"/>
  <c r="BH75"/>
  <c r="AV75"/>
  <c r="BB75"/>
  <c r="CC75"/>
  <c r="DA75"/>
  <c r="CX75"/>
  <c r="AD75"/>
  <c r="N75"/>
  <c r="X75"/>
  <c r="CL75"/>
  <c r="BZ75"/>
  <c r="AS75"/>
  <c r="AJ75"/>
  <c r="BT75"/>
  <c r="CO75"/>
  <c r="R75"/>
  <c r="AP75"/>
  <c r="BN75"/>
  <c r="AY75"/>
  <c r="BE75"/>
  <c r="CU75"/>
  <c r="CU53"/>
  <c r="AV53"/>
  <c r="CI53"/>
  <c r="BH53"/>
  <c r="BB53"/>
  <c r="N53"/>
  <c r="BE53"/>
  <c r="M53"/>
  <c r="O53"/>
  <c r="CC53"/>
  <c r="AJ53"/>
  <c r="X53"/>
  <c r="AS53"/>
  <c r="BZ53"/>
  <c r="CX53"/>
  <c r="BT53"/>
  <c r="AG53"/>
  <c r="AP53"/>
  <c r="CF53"/>
  <c r="AM53"/>
  <c r="BW53"/>
  <c r="AD53"/>
  <c r="AA53"/>
  <c r="R53"/>
  <c r="AY53"/>
  <c r="U53"/>
  <c r="BQ53"/>
  <c r="BK53"/>
  <c r="CO53"/>
  <c r="CL53"/>
  <c r="BN53"/>
  <c r="CR53"/>
  <c r="N33"/>
  <c r="X33"/>
  <c r="BW33"/>
  <c r="AY33"/>
  <c r="CF33"/>
  <c r="CL33"/>
  <c r="BT33"/>
  <c r="AG33"/>
  <c r="M33"/>
  <c r="AS33"/>
  <c r="BN33"/>
  <c r="AA33"/>
  <c r="R33"/>
  <c r="CR33"/>
  <c r="AJ33"/>
  <c r="O33"/>
  <c r="DA33"/>
  <c r="AD33"/>
  <c r="CI33"/>
  <c r="BK33"/>
  <c r="AV33"/>
  <c r="U33"/>
  <c r="BH33"/>
  <c r="BE33"/>
  <c r="CO33"/>
  <c r="BZ33"/>
  <c r="AP33"/>
  <c r="CU33"/>
  <c r="BB33"/>
  <c r="BQ33"/>
  <c r="CC33"/>
  <c r="AM33"/>
  <c r="CR78"/>
  <c r="CX78"/>
  <c r="U78"/>
  <c r="R78"/>
  <c r="CC78"/>
  <c r="CO78"/>
  <c r="AG78"/>
  <c r="BK78"/>
  <c r="BE78"/>
  <c r="AJ78"/>
  <c r="AM78"/>
  <c r="M78"/>
  <c r="BZ78"/>
  <c r="CI78"/>
  <c r="BH78"/>
  <c r="BW78"/>
  <c r="CU78"/>
  <c r="AS78"/>
  <c r="CL78"/>
  <c r="N78"/>
  <c r="BN78"/>
  <c r="AY78"/>
  <c r="X78"/>
  <c r="AD78"/>
  <c r="BT78"/>
  <c r="AA78"/>
  <c r="AV78"/>
  <c r="BQ78"/>
  <c r="BB78"/>
  <c r="AP78"/>
  <c r="CF78"/>
  <c r="O78"/>
  <c r="DA78"/>
  <c r="X48"/>
  <c r="AG48"/>
  <c r="AJ48"/>
  <c r="BN48"/>
  <c r="BT48"/>
  <c r="N48"/>
  <c r="AY48"/>
  <c r="AS48"/>
  <c r="BH48"/>
  <c r="BK48"/>
  <c r="CL48"/>
  <c r="CU48"/>
  <c r="BB48"/>
  <c r="BZ48"/>
  <c r="AM48"/>
  <c r="CX48"/>
  <c r="CR48"/>
  <c r="DA48"/>
  <c r="BE48"/>
  <c r="CI48"/>
  <c r="AV48"/>
  <c r="AD48"/>
  <c r="U48"/>
  <c r="CO48"/>
  <c r="M48"/>
  <c r="BW48"/>
  <c r="CF48"/>
  <c r="AP48"/>
  <c r="R48"/>
  <c r="O48"/>
  <c r="AA48"/>
  <c r="BQ48"/>
  <c r="CC48"/>
  <c r="BH77"/>
  <c r="CC77"/>
  <c r="M77"/>
  <c r="AJ77"/>
  <c r="O77"/>
  <c r="AD77"/>
  <c r="X77"/>
  <c r="R77"/>
  <c r="BN77"/>
  <c r="N77"/>
  <c r="BZ77"/>
  <c r="CF77"/>
  <c r="BW77"/>
  <c r="AP77"/>
  <c r="CO77"/>
  <c r="AV77"/>
  <c r="CR77"/>
  <c r="BT77"/>
  <c r="BQ77"/>
  <c r="AS77"/>
  <c r="AM77"/>
  <c r="AA77"/>
  <c r="BK77"/>
  <c r="CI77"/>
  <c r="BB77"/>
  <c r="AY77"/>
  <c r="CU77"/>
  <c r="U77"/>
  <c r="AG77"/>
  <c r="BE77"/>
  <c r="CL77"/>
  <c r="BB55"/>
  <c r="M55"/>
  <c r="AY55"/>
  <c r="CU55"/>
  <c r="X55"/>
  <c r="BT55"/>
  <c r="N55"/>
  <c r="BN55"/>
  <c r="AJ55"/>
  <c r="CI55"/>
  <c r="AD55"/>
  <c r="AG55"/>
  <c r="AP55"/>
  <c r="AM55"/>
  <c r="AA55"/>
  <c r="BK55"/>
  <c r="BH55"/>
  <c r="O55"/>
  <c r="CF55"/>
  <c r="BE55"/>
  <c r="CX55"/>
  <c r="BQ55"/>
  <c r="CC55"/>
  <c r="CR55"/>
  <c r="U55"/>
  <c r="AS55"/>
  <c r="AV55"/>
  <c r="BZ55"/>
  <c r="BW55"/>
  <c r="CL55"/>
  <c r="R55"/>
  <c r="CO55"/>
  <c r="CR31"/>
  <c r="CX31"/>
  <c r="O31"/>
  <c r="N31"/>
  <c r="BN31"/>
  <c r="X31"/>
  <c r="M31"/>
  <c r="BT31"/>
  <c r="AA31"/>
  <c r="AP31"/>
  <c r="BK31"/>
  <c r="BB31"/>
  <c r="CO31"/>
  <c r="AG31"/>
  <c r="CL31"/>
  <c r="BQ31"/>
  <c r="CI31"/>
  <c r="R31"/>
  <c r="U31"/>
  <c r="AM31"/>
  <c r="AJ31"/>
  <c r="BE31"/>
  <c r="BZ31"/>
  <c r="AY31"/>
  <c r="CC31"/>
  <c r="BH31"/>
  <c r="BW31"/>
  <c r="AV31"/>
  <c r="AD31"/>
  <c r="CU31"/>
  <c r="CF31"/>
  <c r="AS31"/>
  <c r="AJ88"/>
  <c r="BN88"/>
  <c r="BB88"/>
  <c r="CI88"/>
  <c r="BT88"/>
  <c r="AG88"/>
  <c r="N88"/>
  <c r="M88"/>
  <c r="BW88"/>
  <c r="BE88"/>
  <c r="AP88"/>
  <c r="CL88"/>
  <c r="AM88"/>
  <c r="CO88"/>
  <c r="O88"/>
  <c r="CF88"/>
  <c r="BK88"/>
  <c r="AD88"/>
  <c r="AS88"/>
  <c r="AV88"/>
  <c r="CC88"/>
  <c r="R88"/>
  <c r="BH88"/>
  <c r="U88"/>
  <c r="BQ88"/>
  <c r="AY88"/>
  <c r="AA88"/>
  <c r="BZ88"/>
  <c r="X88"/>
  <c r="BQ26"/>
  <c r="BB26"/>
  <c r="AD26"/>
  <c r="R26"/>
  <c r="BZ26"/>
  <c r="CI26"/>
  <c r="BK26"/>
  <c r="AM26"/>
  <c r="CC26"/>
  <c r="BE26"/>
  <c r="AP26"/>
  <c r="AA26"/>
  <c r="CL26"/>
  <c r="AV26"/>
  <c r="BW26"/>
  <c r="CR26"/>
  <c r="M26"/>
  <c r="CF26"/>
  <c r="X26"/>
  <c r="AY26"/>
  <c r="BT26"/>
  <c r="AG26"/>
  <c r="U26"/>
  <c r="CO26"/>
  <c r="BH26"/>
  <c r="AS26"/>
  <c r="AJ26"/>
  <c r="BN26"/>
  <c r="CX26"/>
  <c r="CC76"/>
  <c r="AM76"/>
  <c r="AD76"/>
  <c r="AY76"/>
  <c r="CF76"/>
  <c r="BK76"/>
  <c r="AJ76"/>
  <c r="AJ99"/>
  <c r="CO99"/>
  <c r="AD99"/>
  <c r="BT99"/>
  <c r="U99"/>
  <c r="N99"/>
  <c r="BW99"/>
  <c r="O99"/>
  <c r="CI90"/>
  <c r="BT90"/>
  <c r="BN90"/>
  <c r="CF90"/>
  <c r="BK90"/>
  <c r="U90"/>
  <c r="CX90"/>
  <c r="AD90"/>
  <c r="M90"/>
  <c r="CC90"/>
  <c r="X90"/>
  <c r="BQ90"/>
  <c r="AA90"/>
  <c r="AG90"/>
  <c r="BB90"/>
  <c r="AV90"/>
  <c r="CL90"/>
  <c r="AS90"/>
  <c r="AJ90"/>
  <c r="BH90"/>
  <c r="BZ90"/>
  <c r="AM90"/>
  <c r="BW90"/>
  <c r="AP90"/>
  <c r="AY90"/>
  <c r="R90"/>
  <c r="BE90"/>
  <c r="CO90"/>
  <c r="CR90"/>
  <c r="AV29"/>
  <c r="AG29"/>
  <c r="AY29"/>
  <c r="AD29"/>
  <c r="AJ29"/>
  <c r="BH29"/>
  <c r="R29"/>
  <c r="X29"/>
  <c r="AM29"/>
  <c r="CF29"/>
  <c r="CU29"/>
  <c r="U29"/>
  <c r="AP29"/>
  <c r="BT29"/>
  <c r="AA29"/>
  <c r="BB29"/>
  <c r="BE29"/>
  <c r="CI29"/>
  <c r="CC29"/>
  <c r="CO29"/>
  <c r="CX29"/>
  <c r="O29"/>
  <c r="BW29"/>
  <c r="N29"/>
  <c r="CL29"/>
  <c r="BQ29"/>
  <c r="M29"/>
  <c r="BN29"/>
  <c r="AS29"/>
  <c r="BK29"/>
  <c r="BZ29"/>
  <c r="CR29"/>
  <c r="CO51"/>
  <c r="R51"/>
  <c r="BB51"/>
  <c r="CI51"/>
  <c r="AP51"/>
  <c r="AY51"/>
  <c r="BQ51"/>
  <c r="BK51"/>
  <c r="AA51"/>
  <c r="O51"/>
  <c r="CL51"/>
  <c r="BZ51"/>
  <c r="AJ51"/>
  <c r="AD51"/>
  <c r="N51"/>
  <c r="BE51"/>
  <c r="CX51"/>
  <c r="O13"/>
  <c r="BW13"/>
  <c r="AM13"/>
  <c r="R13"/>
  <c r="CI13"/>
  <c r="AS13"/>
  <c r="BT13"/>
  <c r="X13"/>
  <c r="CC13"/>
  <c r="CU13"/>
  <c r="AJ13"/>
  <c r="BQ13"/>
  <c r="AP13"/>
  <c r="AY13"/>
  <c r="CX13"/>
  <c r="AV13"/>
  <c r="BK104"/>
  <c r="M104"/>
  <c r="CC104"/>
  <c r="CL104"/>
  <c r="R104"/>
  <c r="BN104"/>
  <c r="CO104"/>
  <c r="AY104"/>
  <c r="AJ104"/>
  <c r="AD104"/>
  <c r="CR104"/>
  <c r="CX104"/>
  <c r="BW104"/>
  <c r="AG104"/>
  <c r="CI16"/>
  <c r="BB16"/>
  <c r="AG16"/>
  <c r="BN16"/>
  <c r="BE16"/>
  <c r="BW16"/>
  <c r="AY16"/>
  <c r="M16"/>
  <c r="N16"/>
  <c r="AS16"/>
  <c r="CC16"/>
  <c r="BQ16"/>
  <c r="BK16"/>
  <c r="CF16"/>
  <c r="U16"/>
  <c r="AA16"/>
  <c r="AM16"/>
  <c r="BH16"/>
  <c r="AJ16"/>
  <c r="CL16"/>
  <c r="CO16"/>
  <c r="CR16"/>
  <c r="R16"/>
  <c r="X16"/>
  <c r="BT16"/>
  <c r="AV16"/>
  <c r="BZ16"/>
  <c r="AP16"/>
  <c r="CX16"/>
  <c r="AD16"/>
  <c r="M34"/>
  <c r="CI34"/>
  <c r="X34"/>
  <c r="O34"/>
  <c r="BB34"/>
  <c r="AA34"/>
  <c r="U34"/>
  <c r="CO34"/>
  <c r="AY34"/>
  <c r="BK34"/>
  <c r="AG34"/>
  <c r="AV34"/>
  <c r="CR34"/>
  <c r="N34"/>
  <c r="R34"/>
  <c r="BT34"/>
  <c r="CF34"/>
  <c r="AJ34"/>
  <c r="CU34"/>
  <c r="DA34"/>
  <c r="CC34"/>
  <c r="BW34"/>
  <c r="BQ34"/>
  <c r="AM34"/>
  <c r="AS34"/>
  <c r="BE34"/>
  <c r="BZ34"/>
  <c r="CX34"/>
  <c r="CL34"/>
  <c r="BN34"/>
  <c r="AP34"/>
  <c r="AD34"/>
  <c r="BH34"/>
  <c r="AA14"/>
  <c r="BW14"/>
  <c r="CI14"/>
  <c r="BK14"/>
  <c r="CL14"/>
  <c r="BT14"/>
  <c r="BQ14"/>
  <c r="M14"/>
  <c r="X14"/>
  <c r="AD14"/>
  <c r="BZ14"/>
  <c r="BN14"/>
  <c r="AM14"/>
  <c r="AV14"/>
  <c r="AY14"/>
  <c r="CX14"/>
  <c r="AS14"/>
  <c r="BB14"/>
  <c r="BK50"/>
  <c r="AG50"/>
  <c r="O50"/>
  <c r="N50"/>
  <c r="BH50"/>
  <c r="CI50"/>
  <c r="AV50"/>
  <c r="AD80"/>
  <c r="BZ80"/>
  <c r="AV80"/>
  <c r="CI80"/>
  <c r="BK80"/>
  <c r="BH80"/>
  <c r="BW80"/>
  <c r="CR80"/>
  <c r="CF80"/>
  <c r="AP80"/>
  <c r="X80"/>
  <c r="O80"/>
  <c r="CC80"/>
  <c r="AG80"/>
  <c r="R80"/>
  <c r="BT80"/>
  <c r="CX80"/>
  <c r="CU99"/>
  <c r="CX77"/>
  <c r="CU65"/>
  <c r="O90"/>
  <c r="DA29"/>
  <c r="BW77" i="19"/>
  <c r="CF77"/>
  <c r="BH77"/>
  <c r="BZ77"/>
  <c r="CL77"/>
  <c r="BN77"/>
  <c r="BQ77"/>
  <c r="AG77"/>
  <c r="U77"/>
  <c r="BK77"/>
  <c r="AV77"/>
  <c r="R77"/>
  <c r="CC77"/>
  <c r="AP77"/>
  <c r="AD77"/>
  <c r="BT77"/>
  <c r="CR77"/>
  <c r="CO77"/>
  <c r="AA77"/>
  <c r="BE77"/>
  <c r="CI77"/>
  <c r="CX77"/>
  <c r="AJ77"/>
  <c r="X77"/>
  <c r="AM77"/>
  <c r="N77"/>
  <c r="M77"/>
  <c r="AS77"/>
  <c r="BB77"/>
  <c r="AY77"/>
  <c r="X25"/>
  <c r="AS25"/>
  <c r="AJ25"/>
  <c r="BW25"/>
  <c r="M25"/>
  <c r="AV25"/>
  <c r="AY25"/>
  <c r="CX25"/>
  <c r="R25"/>
  <c r="U25"/>
  <c r="AM25"/>
  <c r="CO25"/>
  <c r="CI25"/>
  <c r="CR25"/>
  <c r="CC25"/>
  <c r="BN25"/>
  <c r="BZ25"/>
  <c r="AG25"/>
  <c r="AA25"/>
  <c r="BE25"/>
  <c r="BT25"/>
  <c r="CL25"/>
  <c r="BB25"/>
  <c r="AD25"/>
  <c r="BQ25"/>
  <c r="CF25"/>
  <c r="N25"/>
  <c r="BH25"/>
  <c r="AP25"/>
  <c r="BK25"/>
  <c r="BK15"/>
  <c r="BZ15"/>
  <c r="AP15"/>
  <c r="CC15"/>
  <c r="BE15"/>
  <c r="CX15"/>
  <c r="CL15"/>
  <c r="BB15"/>
  <c r="AS15"/>
  <c r="X15"/>
  <c r="M15"/>
  <c r="CO15"/>
  <c r="CF15"/>
  <c r="AM15"/>
  <c r="BH15"/>
  <c r="BT15"/>
  <c r="BN15"/>
  <c r="CR15"/>
  <c r="BW15"/>
  <c r="AG15"/>
  <c r="R15"/>
  <c r="BQ15"/>
  <c r="AY15"/>
  <c r="CI15"/>
  <c r="N15"/>
  <c r="AV15"/>
  <c r="AA15"/>
  <c r="AD15"/>
  <c r="AJ15"/>
  <c r="U15"/>
  <c r="AA23"/>
  <c r="AJ23"/>
  <c r="AP23"/>
  <c r="BB23"/>
  <c r="CR23"/>
  <c r="BQ23"/>
  <c r="BZ23"/>
  <c r="BE23"/>
  <c r="X23"/>
  <c r="CL23"/>
  <c r="AS23"/>
  <c r="BT23"/>
  <c r="CC23"/>
  <c r="BK23"/>
  <c r="BN23"/>
  <c r="U23"/>
  <c r="CI23"/>
  <c r="AD23"/>
  <c r="BH23"/>
  <c r="CX23"/>
  <c r="R23"/>
  <c r="CF23"/>
  <c r="BW23"/>
  <c r="AY23"/>
  <c r="AV23"/>
  <c r="CO23"/>
  <c r="AM23"/>
  <c r="N23"/>
  <c r="AG23"/>
  <c r="M23"/>
  <c r="BE79"/>
  <c r="AM79"/>
  <c r="AG79"/>
  <c r="R79"/>
  <c r="BK79"/>
  <c r="BB79"/>
  <c r="BN79"/>
  <c r="AD79"/>
  <c r="AP79"/>
  <c r="CC79"/>
  <c r="AJ79"/>
  <c r="N79"/>
  <c r="CI79"/>
  <c r="AY79"/>
  <c r="BW79"/>
  <c r="CX79"/>
  <c r="M79"/>
  <c r="X79"/>
  <c r="BT79"/>
  <c r="BZ79"/>
  <c r="CF79"/>
  <c r="CO79"/>
  <c r="BH79"/>
  <c r="AA79"/>
  <c r="AV79"/>
  <c r="U79"/>
  <c r="BQ79"/>
  <c r="CR79"/>
  <c r="AS79"/>
  <c r="CL79"/>
  <c r="CR84"/>
  <c r="BQ84"/>
  <c r="BZ84"/>
  <c r="BE84"/>
  <c r="CC84"/>
  <c r="AA84"/>
  <c r="AY84"/>
  <c r="CO84"/>
  <c r="R84"/>
  <c r="CF84"/>
  <c r="AG84"/>
  <c r="BK84"/>
  <c r="BT84"/>
  <c r="CI84"/>
  <c r="BB84"/>
  <c r="BN84"/>
  <c r="X84"/>
  <c r="CX84"/>
  <c r="N84"/>
  <c r="BW84"/>
  <c r="AS84"/>
  <c r="AJ84"/>
  <c r="M84"/>
  <c r="CL84"/>
  <c r="AP84"/>
  <c r="BH84"/>
  <c r="AD84"/>
  <c r="AV84"/>
  <c r="U84"/>
  <c r="AM84"/>
  <c r="AV71"/>
  <c r="BT71"/>
  <c r="BH71"/>
  <c r="AM71"/>
  <c r="R71"/>
  <c r="AA71"/>
  <c r="AD71"/>
  <c r="CF71"/>
  <c r="X71"/>
  <c r="BE71"/>
  <c r="CI71"/>
  <c r="CR71"/>
  <c r="BK71"/>
  <c r="CL71"/>
  <c r="CX71"/>
  <c r="CU71"/>
  <c r="BW71"/>
  <c r="AS71"/>
  <c r="AG71"/>
  <c r="BB71"/>
  <c r="BQ71"/>
  <c r="AY71"/>
  <c r="AP71"/>
  <c r="M71"/>
  <c r="AJ71"/>
  <c r="N71"/>
  <c r="U71"/>
  <c r="CO71"/>
  <c r="CC71"/>
  <c r="BN71"/>
  <c r="BZ71"/>
  <c r="X72"/>
  <c r="AD72"/>
  <c r="AP72"/>
  <c r="CI72"/>
  <c r="BH72"/>
  <c r="AA72"/>
  <c r="AG72"/>
  <c r="CL72"/>
  <c r="CC72"/>
  <c r="AY72"/>
  <c r="BW72"/>
  <c r="R72"/>
  <c r="U72"/>
  <c r="BT72"/>
  <c r="M72"/>
  <c r="AY13"/>
  <c r="AD13"/>
  <c r="CX13"/>
  <c r="AJ13"/>
  <c r="R13"/>
  <c r="BK13"/>
  <c r="BW13"/>
  <c r="BT13"/>
  <c r="X13"/>
  <c r="AV13"/>
  <c r="CF13"/>
  <c r="CO13"/>
  <c r="BE13"/>
  <c r="CI13"/>
  <c r="BH108"/>
  <c r="CR108"/>
  <c r="AG108"/>
  <c r="BE108"/>
  <c r="CL108"/>
  <c r="BT108"/>
  <c r="CF108"/>
  <c r="BN108"/>
  <c r="AY108"/>
  <c r="AS108"/>
  <c r="CX108"/>
  <c r="BK108"/>
  <c r="CI108"/>
  <c r="AM108"/>
  <c r="BW108"/>
  <c r="BZ108"/>
  <c r="M108"/>
  <c r="N108"/>
  <c r="AV108"/>
  <c r="X108"/>
  <c r="CC108"/>
  <c r="AJ108"/>
  <c r="AP108"/>
  <c r="BB108"/>
  <c r="U108"/>
  <c r="CO108"/>
  <c r="AD108"/>
  <c r="R108"/>
  <c r="BQ108"/>
  <c r="AA108"/>
  <c r="BH119"/>
  <c r="AG119"/>
  <c r="CF119"/>
  <c r="BT119"/>
  <c r="BK119"/>
  <c r="BW119"/>
  <c r="AJ119"/>
  <c r="CI119"/>
  <c r="CX119"/>
  <c r="AD119"/>
  <c r="CO119"/>
  <c r="AV119"/>
  <c r="BN119"/>
  <c r="BQ119"/>
  <c r="CR119"/>
  <c r="BZ66"/>
  <c r="R66"/>
  <c r="CC66"/>
  <c r="AJ66"/>
  <c r="CL66"/>
  <c r="AG66"/>
  <c r="AS66"/>
  <c r="BW70"/>
  <c r="R70"/>
  <c r="BB70"/>
  <c r="BZ70"/>
  <c r="CC70"/>
  <c r="AP70"/>
  <c r="CI81"/>
  <c r="AG81"/>
  <c r="CC81"/>
  <c r="CX81"/>
  <c r="BZ81"/>
  <c r="M81"/>
  <c r="CF81"/>
  <c r="AV81"/>
  <c r="CR81"/>
  <c r="BW81"/>
  <c r="CL81"/>
  <c r="N81"/>
  <c r="AP81"/>
  <c r="BN81"/>
  <c r="R81"/>
  <c r="BH81"/>
  <c r="X81"/>
  <c r="BQ81"/>
  <c r="BT81"/>
  <c r="U81"/>
  <c r="BE81"/>
  <c r="BK81"/>
  <c r="AS81"/>
  <c r="AY81"/>
  <c r="BB81"/>
  <c r="CO81"/>
  <c r="AJ81"/>
  <c r="AM81"/>
  <c r="AA81"/>
  <c r="AD81"/>
  <c r="AP27"/>
  <c r="BZ27"/>
  <c r="AV27"/>
  <c r="AD27"/>
  <c r="AS27"/>
  <c r="R27"/>
  <c r="BE27"/>
  <c r="BK27"/>
  <c r="AJ27"/>
  <c r="BH27"/>
  <c r="BN27"/>
  <c r="M27"/>
  <c r="BQ27"/>
  <c r="CI27"/>
  <c r="AY27"/>
  <c r="X27"/>
  <c r="BB27"/>
  <c r="N27"/>
  <c r="CX27"/>
  <c r="CL27"/>
  <c r="CC27"/>
  <c r="AA27"/>
  <c r="BT27"/>
  <c r="CO27"/>
  <c r="CF27"/>
  <c r="BW27"/>
  <c r="AM27"/>
  <c r="AG27"/>
  <c r="CR27"/>
  <c r="U27"/>
  <c r="M91"/>
  <c r="BB91"/>
  <c r="AJ91"/>
  <c r="N91"/>
  <c r="AS91"/>
  <c r="AP91"/>
  <c r="U91"/>
  <c r="CI91"/>
  <c r="BK91"/>
  <c r="CR91"/>
  <c r="BQ91"/>
  <c r="AY91"/>
  <c r="CL91"/>
  <c r="BZ91"/>
  <c r="CX91"/>
  <c r="AD91"/>
  <c r="BE91"/>
  <c r="BT91"/>
  <c r="AG91"/>
  <c r="BH91"/>
  <c r="R91"/>
  <c r="CO91"/>
  <c r="BN91"/>
  <c r="BW91"/>
  <c r="AV91"/>
  <c r="X91"/>
  <c r="AM91"/>
  <c r="CC91"/>
  <c r="CF91"/>
  <c r="AA91"/>
  <c r="AM76"/>
  <c r="CX76"/>
  <c r="CR76"/>
  <c r="AY76"/>
  <c r="BH76"/>
  <c r="AJ76"/>
  <c r="CC76"/>
  <c r="AD76"/>
  <c r="CF76"/>
  <c r="AS76"/>
  <c r="O76"/>
  <c r="BT76"/>
  <c r="CO76"/>
  <c r="N76"/>
  <c r="BK76"/>
  <c r="BN78"/>
  <c r="CI78"/>
  <c r="BK78"/>
  <c r="CC78"/>
  <c r="BW78"/>
  <c r="AM78"/>
  <c r="CO78"/>
  <c r="CU78"/>
  <c r="AS78"/>
  <c r="CF78"/>
  <c r="BH78"/>
  <c r="X78"/>
  <c r="BE78"/>
  <c r="BZ78"/>
  <c r="DA78"/>
  <c r="BQ78"/>
  <c r="AY78"/>
  <c r="N30"/>
  <c r="O30"/>
  <c r="M30"/>
  <c r="R30"/>
  <c r="AV30"/>
  <c r="BE30"/>
  <c r="BZ30"/>
  <c r="BK30"/>
  <c r="AD30"/>
  <c r="BW30"/>
  <c r="U30"/>
  <c r="BQ30"/>
  <c r="BT30"/>
  <c r="CO30"/>
  <c r="CC30"/>
  <c r="AA30"/>
  <c r="X30"/>
  <c r="AJ30"/>
  <c r="BN30"/>
  <c r="AM30"/>
  <c r="CF30"/>
  <c r="AG30"/>
  <c r="AY30"/>
  <c r="BB30"/>
  <c r="AS30"/>
  <c r="CR30"/>
  <c r="AP30"/>
  <c r="CL30"/>
  <c r="BH30"/>
  <c r="CX30"/>
  <c r="CI30"/>
  <c r="BB85"/>
  <c r="BZ85"/>
  <c r="O85"/>
  <c r="AV85"/>
  <c r="CC85"/>
  <c r="BE85"/>
  <c r="BW85"/>
  <c r="AM85"/>
  <c r="U85"/>
  <c r="BH85"/>
  <c r="M85"/>
  <c r="AY92"/>
  <c r="AA92"/>
  <c r="AG92"/>
  <c r="U92"/>
  <c r="BN92"/>
  <c r="BH92"/>
  <c r="BT92"/>
  <c r="AV92"/>
  <c r="AS92"/>
  <c r="CL92"/>
  <c r="CO92"/>
  <c r="AD92"/>
  <c r="X92"/>
  <c r="AM92"/>
  <c r="CF92"/>
  <c r="N92"/>
  <c r="BE92"/>
  <c r="BZ92"/>
  <c r="BQ92"/>
  <c r="AP92"/>
  <c r="CX92"/>
  <c r="AJ92"/>
  <c r="R92"/>
  <c r="CR92"/>
  <c r="BB92"/>
  <c r="BW92"/>
  <c r="BK92"/>
  <c r="CC92"/>
  <c r="CI92"/>
  <c r="M92"/>
  <c r="AS80"/>
  <c r="M80"/>
  <c r="CI80"/>
  <c r="O80"/>
  <c r="BN80"/>
  <c r="BW80"/>
  <c r="BT80"/>
  <c r="DA80"/>
  <c r="CL80"/>
  <c r="CR80"/>
  <c r="BE80"/>
  <c r="AP80"/>
  <c r="AV80"/>
  <c r="X80"/>
  <c r="AY80"/>
  <c r="CC80"/>
  <c r="AJ80"/>
  <c r="BZ80"/>
  <c r="N80"/>
  <c r="BQ80"/>
  <c r="CU80"/>
  <c r="AM80"/>
  <c r="AA80"/>
  <c r="CF80"/>
  <c r="AG80"/>
  <c r="BB80"/>
  <c r="U80"/>
  <c r="CX80"/>
  <c r="R80"/>
  <c r="AD80"/>
  <c r="BK80"/>
  <c r="CO80"/>
  <c r="BH80"/>
  <c r="O111"/>
  <c r="CI111"/>
  <c r="X111"/>
  <c r="BT111"/>
  <c r="AA111"/>
  <c r="AD111"/>
  <c r="BB111"/>
  <c r="CL111"/>
  <c r="BQ111"/>
  <c r="M111"/>
  <c r="BH111"/>
  <c r="U111"/>
  <c r="AY111"/>
  <c r="CX111"/>
  <c r="N111"/>
  <c r="AV111"/>
  <c r="BZ111"/>
  <c r="AG111"/>
  <c r="BW111"/>
  <c r="CC111"/>
  <c r="BE111"/>
  <c r="CR111"/>
  <c r="AM111"/>
  <c r="CO111"/>
  <c r="AP111"/>
  <c r="CF111"/>
  <c r="AJ111"/>
  <c r="BK111"/>
  <c r="AS111"/>
  <c r="R111"/>
  <c r="BN111"/>
  <c r="BE42"/>
  <c r="U42"/>
  <c r="R42"/>
  <c r="BQ42"/>
  <c r="AG42"/>
  <c r="CL42"/>
  <c r="N42"/>
  <c r="AS42"/>
  <c r="CC42"/>
  <c r="X42"/>
  <c r="BK42"/>
  <c r="BB42"/>
  <c r="CR42"/>
  <c r="AY42"/>
  <c r="BT42"/>
  <c r="CF42"/>
  <c r="BW42"/>
  <c r="AD42"/>
  <c r="M42"/>
  <c r="BN42"/>
  <c r="AP42"/>
  <c r="AV42"/>
  <c r="CO42"/>
  <c r="CX42"/>
  <c r="AJ42"/>
  <c r="AA42"/>
  <c r="BH42"/>
  <c r="BZ42"/>
  <c r="AM42"/>
  <c r="CI42"/>
  <c r="X139"/>
  <c r="CC139"/>
  <c r="AS139"/>
  <c r="AA139"/>
  <c r="BW139"/>
  <c r="AV139"/>
  <c r="U139"/>
  <c r="O139"/>
  <c r="N29"/>
  <c r="CX29"/>
  <c r="R29"/>
  <c r="CC29"/>
  <c r="AM29"/>
  <c r="AV29"/>
  <c r="AG29"/>
  <c r="BE29"/>
  <c r="AV121"/>
  <c r="BE121"/>
  <c r="AG121"/>
  <c r="X121"/>
  <c r="U121"/>
  <c r="BB121"/>
  <c r="BK121"/>
  <c r="AP121"/>
  <c r="AJ121"/>
  <c r="N121"/>
  <c r="AM121"/>
  <c r="CO121"/>
  <c r="R121"/>
  <c r="CL121"/>
  <c r="CR121"/>
  <c r="CC121"/>
  <c r="BT121"/>
  <c r="CF121"/>
  <c r="CI121"/>
  <c r="BQ121"/>
  <c r="AD121"/>
  <c r="AA121"/>
  <c r="BW121"/>
  <c r="BH121"/>
  <c r="M121"/>
  <c r="BZ121"/>
  <c r="BN121"/>
  <c r="CX121"/>
  <c r="AY121"/>
  <c r="AS121"/>
  <c r="BT124"/>
  <c r="AA124"/>
  <c r="CC124"/>
  <c r="BK124"/>
  <c r="CO124"/>
  <c r="X124"/>
  <c r="N124"/>
  <c r="AP106"/>
  <c r="CL106"/>
  <c r="AM106"/>
  <c r="M106"/>
  <c r="BZ106"/>
  <c r="R106"/>
  <c r="BN106"/>
  <c r="AP101"/>
  <c r="AG101"/>
  <c r="BT101"/>
  <c r="X101"/>
  <c r="AJ101"/>
  <c r="AA101"/>
  <c r="U101"/>
  <c r="AV101"/>
  <c r="CO101"/>
  <c r="AY101"/>
  <c r="BW101"/>
  <c r="CR101"/>
  <c r="M101"/>
  <c r="BH101"/>
  <c r="BZ101"/>
  <c r="O101"/>
  <c r="AD101"/>
  <c r="CI101"/>
  <c r="CL101"/>
  <c r="DA101"/>
  <c r="R101"/>
  <c r="AM101"/>
  <c r="CX101"/>
  <c r="AS101"/>
  <c r="CC101"/>
  <c r="N101"/>
  <c r="BN101"/>
  <c r="BB101"/>
  <c r="CF101"/>
  <c r="CU101"/>
  <c r="BK101"/>
  <c r="BE101"/>
  <c r="BQ101"/>
  <c r="CX87" i="44"/>
  <c r="AA87"/>
  <c r="BN87"/>
  <c r="AY87"/>
  <c r="CL87"/>
  <c r="BB87"/>
  <c r="CO87"/>
  <c r="BW87"/>
  <c r="AD87"/>
  <c r="BK87"/>
  <c r="U87"/>
  <c r="AJ87"/>
  <c r="X87"/>
  <c r="AP87"/>
  <c r="AS87"/>
  <c r="AM87"/>
  <c r="N87"/>
  <c r="O87"/>
  <c r="AV87"/>
  <c r="BT87"/>
  <c r="R87"/>
  <c r="BZ87"/>
  <c r="BH87"/>
  <c r="M87"/>
  <c r="CR87"/>
  <c r="CF87"/>
  <c r="BQ87"/>
  <c r="CC87"/>
  <c r="CU87"/>
  <c r="DA87"/>
  <c r="BE87"/>
  <c r="CI87"/>
  <c r="AG87"/>
  <c r="CX67"/>
  <c r="AD67"/>
  <c r="AA67"/>
  <c r="AJ67"/>
  <c r="CI67"/>
  <c r="AY67"/>
  <c r="M67"/>
  <c r="AG67"/>
  <c r="BE67"/>
  <c r="CC67"/>
  <c r="AM67"/>
  <c r="BB67"/>
  <c r="CF67"/>
  <c r="BQ67"/>
  <c r="CR67"/>
  <c r="O67"/>
  <c r="BN67"/>
  <c r="BZ67"/>
  <c r="U67"/>
  <c r="BH67"/>
  <c r="BK67"/>
  <c r="AP67"/>
  <c r="CO67"/>
  <c r="BW67"/>
  <c r="R67"/>
  <c r="AS67"/>
  <c r="AV67"/>
  <c r="CL67"/>
  <c r="X67"/>
  <c r="BT67"/>
  <c r="BB41"/>
  <c r="AS41"/>
  <c r="N41"/>
  <c r="AD41"/>
  <c r="CX41"/>
  <c r="CF41"/>
  <c r="AV41"/>
  <c r="BW41"/>
  <c r="BE41"/>
  <c r="AY41"/>
  <c r="BN41"/>
  <c r="BZ41"/>
  <c r="AM41"/>
  <c r="AJ41"/>
  <c r="BT41"/>
  <c r="BH41"/>
  <c r="M41"/>
  <c r="BK41"/>
  <c r="U41"/>
  <c r="CR41"/>
  <c r="CC41"/>
  <c r="CL41"/>
  <c r="CO41"/>
  <c r="R41"/>
  <c r="X41"/>
  <c r="BQ41"/>
  <c r="AP41"/>
  <c r="AA41"/>
  <c r="CI41"/>
  <c r="AG41"/>
  <c r="DA41"/>
  <c r="BB21"/>
  <c r="AG21"/>
  <c r="BQ21"/>
  <c r="BK21"/>
  <c r="BN21"/>
  <c r="AM21"/>
  <c r="CO21"/>
  <c r="U21"/>
  <c r="BE21"/>
  <c r="AV21"/>
  <c r="AS21"/>
  <c r="AA21"/>
  <c r="BH21"/>
  <c r="R21"/>
  <c r="CR21"/>
  <c r="N21"/>
  <c r="AY21"/>
  <c r="AD21"/>
  <c r="M21"/>
  <c r="CX21"/>
  <c r="BW21"/>
  <c r="BT21"/>
  <c r="X21"/>
  <c r="AJ21"/>
  <c r="BZ21"/>
  <c r="CL21"/>
  <c r="CF21"/>
  <c r="CI21"/>
  <c r="CC21"/>
  <c r="AP21"/>
  <c r="CX66"/>
  <c r="CC66"/>
  <c r="AG66"/>
  <c r="AS66"/>
  <c r="CL66"/>
  <c r="BE66"/>
  <c r="M66"/>
  <c r="BK66"/>
  <c r="AJ66"/>
  <c r="U66"/>
  <c r="AD66"/>
  <c r="CR66"/>
  <c r="AM66"/>
  <c r="AY66"/>
  <c r="BZ66"/>
  <c r="CU66"/>
  <c r="BN66"/>
  <c r="BQ66"/>
  <c r="AA66"/>
  <c r="AV66"/>
  <c r="BT66"/>
  <c r="X66"/>
  <c r="BH66"/>
  <c r="CI66"/>
  <c r="BW66"/>
  <c r="R66"/>
  <c r="BB66"/>
  <c r="CO66"/>
  <c r="AP66"/>
  <c r="CF66"/>
  <c r="N66"/>
  <c r="AG36"/>
  <c r="AD36"/>
  <c r="CF36"/>
  <c r="AA36"/>
  <c r="CI36"/>
  <c r="M36"/>
  <c r="R36"/>
  <c r="CO36"/>
  <c r="AV36"/>
  <c r="BK36"/>
  <c r="N36"/>
  <c r="BH36"/>
  <c r="BQ36"/>
  <c r="AS36"/>
  <c r="BN36"/>
  <c r="O36"/>
  <c r="BT36"/>
  <c r="X36"/>
  <c r="BW36"/>
  <c r="BB36"/>
  <c r="CC36"/>
  <c r="CL36"/>
  <c r="AP36"/>
  <c r="U36"/>
  <c r="AJ36"/>
  <c r="CU36"/>
  <c r="BE36"/>
  <c r="CR36"/>
  <c r="AM36"/>
  <c r="CX36"/>
  <c r="AY36"/>
  <c r="BZ36"/>
  <c r="DA36"/>
  <c r="AA65"/>
  <c r="AJ65"/>
  <c r="BQ65"/>
  <c r="AP65"/>
  <c r="AV65"/>
  <c r="BT65"/>
  <c r="AG65"/>
  <c r="O65"/>
  <c r="N65"/>
  <c r="CR65"/>
  <c r="BN65"/>
  <c r="R65"/>
  <c r="CL65"/>
  <c r="BE65"/>
  <c r="CF65"/>
  <c r="U65"/>
  <c r="AY65"/>
  <c r="AS65"/>
  <c r="BZ65"/>
  <c r="M65"/>
  <c r="BW65"/>
  <c r="BK65"/>
  <c r="X65"/>
  <c r="CO65"/>
  <c r="AD65"/>
  <c r="CI65"/>
  <c r="BH65"/>
  <c r="BB65"/>
  <c r="CC65"/>
  <c r="AM65"/>
  <c r="AP43"/>
  <c r="BE43"/>
  <c r="BN43"/>
  <c r="CI43"/>
  <c r="N43"/>
  <c r="AA43"/>
  <c r="AV43"/>
  <c r="CC43"/>
  <c r="CF43"/>
  <c r="BH43"/>
  <c r="CL43"/>
  <c r="BZ43"/>
  <c r="AD43"/>
  <c r="BQ43"/>
  <c r="AM43"/>
  <c r="O43"/>
  <c r="R43"/>
  <c r="AG43"/>
  <c r="X43"/>
  <c r="AY43"/>
  <c r="BK43"/>
  <c r="AS43"/>
  <c r="BB43"/>
  <c r="CO43"/>
  <c r="BT43"/>
  <c r="U43"/>
  <c r="M43"/>
  <c r="AJ43"/>
  <c r="BW43"/>
  <c r="CR43"/>
  <c r="CX43"/>
  <c r="CU43"/>
  <c r="DA43"/>
  <c r="CL23"/>
  <c r="AM23"/>
  <c r="BK23"/>
  <c r="R23"/>
  <c r="N23"/>
  <c r="AY23"/>
  <c r="BB23"/>
  <c r="BZ23"/>
  <c r="BQ23"/>
  <c r="U23"/>
  <c r="BE23"/>
  <c r="M23"/>
  <c r="CI23"/>
  <c r="AJ23"/>
  <c r="BH23"/>
  <c r="CC23"/>
  <c r="AG23"/>
  <c r="BW23"/>
  <c r="DA23"/>
  <c r="CF23"/>
  <c r="AS23"/>
  <c r="X23"/>
  <c r="CO23"/>
  <c r="AP23"/>
  <c r="BN23"/>
  <c r="AD23"/>
  <c r="AA23"/>
  <c r="CR23"/>
  <c r="AV23"/>
  <c r="BT23"/>
  <c r="CX23"/>
  <c r="BB68"/>
  <c r="AY68"/>
  <c r="BE68"/>
  <c r="BT68"/>
  <c r="BK68"/>
  <c r="U68"/>
  <c r="AG68"/>
  <c r="AA68"/>
  <c r="CR68"/>
  <c r="M68"/>
  <c r="CI68"/>
  <c r="CL68"/>
  <c r="BZ68"/>
  <c r="AS68"/>
  <c r="CO68"/>
  <c r="R68"/>
  <c r="AV68"/>
  <c r="BH68"/>
  <c r="AM68"/>
  <c r="X68"/>
  <c r="N68"/>
  <c r="CC68"/>
  <c r="AD68"/>
  <c r="CF68"/>
  <c r="BW68"/>
  <c r="BN68"/>
  <c r="BQ68"/>
  <c r="AP68"/>
  <c r="AJ68"/>
  <c r="AP101"/>
  <c r="AJ101"/>
  <c r="N101"/>
  <c r="BT101"/>
  <c r="CF101"/>
  <c r="BW101"/>
  <c r="CI101"/>
  <c r="AA101"/>
  <c r="BZ101"/>
  <c r="CO101"/>
  <c r="R101"/>
  <c r="BE101"/>
  <c r="X101"/>
  <c r="AD101"/>
  <c r="BH101"/>
  <c r="AV101"/>
  <c r="CU101"/>
  <c r="U101"/>
  <c r="AG101"/>
  <c r="AY101"/>
  <c r="CC101"/>
  <c r="BN101"/>
  <c r="BK101"/>
  <c r="AS101"/>
  <c r="BB101"/>
  <c r="O101"/>
  <c r="CR101"/>
  <c r="BQ101"/>
  <c r="AM101"/>
  <c r="CX101"/>
  <c r="M101"/>
  <c r="CL101"/>
  <c r="DA101"/>
  <c r="AM86"/>
  <c r="CX86"/>
  <c r="AJ86"/>
  <c r="BK86"/>
  <c r="BB86"/>
  <c r="CO86"/>
  <c r="BN86"/>
  <c r="CF86"/>
  <c r="O86"/>
  <c r="AG35"/>
  <c r="M35"/>
  <c r="BW35"/>
  <c r="CF35"/>
  <c r="O35"/>
  <c r="AS35"/>
  <c r="BB35"/>
  <c r="R35"/>
  <c r="CI35"/>
  <c r="AA35"/>
  <c r="BT35"/>
  <c r="AP35"/>
  <c r="X35"/>
  <c r="CL35"/>
  <c r="CU35"/>
  <c r="CO35"/>
  <c r="AD35"/>
  <c r="AY35"/>
  <c r="BN35"/>
  <c r="BE35"/>
  <c r="BZ35"/>
  <c r="AM35"/>
  <c r="AV35"/>
  <c r="U35"/>
  <c r="N35"/>
  <c r="BH35"/>
  <c r="CC35"/>
  <c r="BK35"/>
  <c r="AJ35"/>
  <c r="CX35"/>
  <c r="BQ35"/>
  <c r="CR35"/>
  <c r="BB96"/>
  <c r="BT96"/>
  <c r="BN96"/>
  <c r="AM96"/>
  <c r="CC96"/>
  <c r="BK96"/>
  <c r="CO96"/>
  <c r="AV96"/>
  <c r="AD96"/>
  <c r="BE96"/>
  <c r="BQ96"/>
  <c r="N96"/>
  <c r="AY96"/>
  <c r="CI96"/>
  <c r="CX96"/>
  <c r="M96"/>
  <c r="U96"/>
  <c r="AA96"/>
  <c r="X96"/>
  <c r="AS96"/>
  <c r="CF96"/>
  <c r="AP96"/>
  <c r="CL96"/>
  <c r="CU96"/>
  <c r="BZ96"/>
  <c r="O96"/>
  <c r="AG96"/>
  <c r="R96"/>
  <c r="AJ96"/>
  <c r="BH96"/>
  <c r="BW96"/>
  <c r="CR96"/>
  <c r="DA96"/>
  <c r="CX40"/>
  <c r="X40"/>
  <c r="AM40"/>
  <c r="BK40"/>
  <c r="AS40"/>
  <c r="U40"/>
  <c r="AG40"/>
  <c r="AY40"/>
  <c r="BB40"/>
  <c r="CF40"/>
  <c r="AJ40"/>
  <c r="DA40"/>
  <c r="BW40"/>
  <c r="R40"/>
  <c r="AA40"/>
  <c r="AD40"/>
  <c r="M40"/>
  <c r="AP40"/>
  <c r="BE40"/>
  <c r="O40"/>
  <c r="CC40"/>
  <c r="CI40"/>
  <c r="BN40"/>
  <c r="BQ40"/>
  <c r="BZ40"/>
  <c r="CO40"/>
  <c r="AV40"/>
  <c r="BT40"/>
  <c r="BH40"/>
  <c r="N40"/>
  <c r="CU40"/>
  <c r="CL40"/>
  <c r="CR40"/>
  <c r="CR64"/>
  <c r="AM64"/>
  <c r="M64"/>
  <c r="CX64"/>
  <c r="AY64"/>
  <c r="CL64"/>
  <c r="AJ64"/>
  <c r="BT64"/>
  <c r="R64"/>
  <c r="BB64"/>
  <c r="AG64"/>
  <c r="BW64"/>
  <c r="AA64"/>
  <c r="X64"/>
  <c r="BQ64"/>
  <c r="AV64"/>
  <c r="AD64"/>
  <c r="CI64"/>
  <c r="AP64"/>
  <c r="U64"/>
  <c r="CO64"/>
  <c r="BZ64"/>
  <c r="BK64"/>
  <c r="CF64"/>
  <c r="AS64"/>
  <c r="BE64"/>
  <c r="CC64"/>
  <c r="BN64"/>
  <c r="BH64"/>
  <c r="CU64"/>
  <c r="O64"/>
  <c r="CF95"/>
  <c r="BH95"/>
  <c r="BT95"/>
  <c r="BW95"/>
  <c r="BE95"/>
  <c r="AV95"/>
  <c r="AP95"/>
  <c r="R95"/>
  <c r="AM95"/>
  <c r="N95"/>
  <c r="X95"/>
  <c r="CU95"/>
  <c r="CL95"/>
  <c r="CR95"/>
  <c r="CI95"/>
  <c r="CX95"/>
  <c r="AA52"/>
  <c r="BW52"/>
  <c r="BH52"/>
  <c r="AG52"/>
  <c r="N52"/>
  <c r="AJ52"/>
  <c r="AD52"/>
  <c r="AY52"/>
  <c r="BQ52"/>
  <c r="CR52"/>
  <c r="U52"/>
  <c r="CF52"/>
  <c r="CI52"/>
  <c r="BE52"/>
  <c r="BZ52"/>
  <c r="CX52"/>
  <c r="AS54"/>
  <c r="CC54"/>
  <c r="CL54"/>
  <c r="O54"/>
  <c r="BK54"/>
  <c r="BE54"/>
  <c r="AM54"/>
  <c r="AD54"/>
  <c r="BB54"/>
  <c r="CF54"/>
  <c r="CR54"/>
  <c r="AP54"/>
  <c r="X54"/>
  <c r="AG54"/>
  <c r="AJ54"/>
  <c r="BW54"/>
  <c r="BQ54"/>
  <c r="AY54"/>
  <c r="BN54"/>
  <c r="BH54"/>
  <c r="M54"/>
  <c r="CO54"/>
  <c r="BZ54"/>
  <c r="CI54"/>
  <c r="U54"/>
  <c r="CX54"/>
  <c r="BT54"/>
  <c r="R54"/>
  <c r="N54"/>
  <c r="AA54"/>
  <c r="AV54"/>
  <c r="CU54"/>
  <c r="AV32"/>
  <c r="AG32"/>
  <c r="O32"/>
  <c r="BZ32"/>
  <c r="BN32"/>
  <c r="AP32"/>
  <c r="AS32"/>
  <c r="CO32"/>
  <c r="M32"/>
  <c r="BB32"/>
  <c r="CR45"/>
  <c r="BZ45"/>
  <c r="AS45"/>
  <c r="AJ45"/>
  <c r="CU45"/>
  <c r="BN45"/>
  <c r="BH45"/>
  <c r="AA45"/>
  <c r="O45"/>
  <c r="M45"/>
  <c r="R45"/>
  <c r="BQ45"/>
  <c r="N45"/>
  <c r="CO45"/>
  <c r="AD45"/>
  <c r="X45"/>
  <c r="AM58"/>
  <c r="X58"/>
  <c r="R58"/>
  <c r="CC58"/>
  <c r="N64"/>
  <c r="CX88"/>
  <c r="CX32"/>
  <c r="CU90"/>
  <c r="CU86"/>
  <c r="DA64"/>
  <c r="DA53"/>
  <c r="G31" i="31"/>
  <c r="G32"/>
  <c r="C18"/>
  <c r="G13" i="8"/>
  <c r="C28" i="31"/>
  <c r="C32"/>
  <c r="CZ138" i="19"/>
  <c r="CS138"/>
  <c r="CU138"/>
  <c r="CM138"/>
  <c r="O138"/>
  <c r="CZ131"/>
  <c r="CS131"/>
  <c r="CU131"/>
  <c r="CM127"/>
  <c r="O127"/>
  <c r="CM123"/>
  <c r="O123"/>
  <c r="CS123"/>
  <c r="CU123"/>
  <c r="CZ123"/>
  <c r="CM103"/>
  <c r="O103"/>
  <c r="CZ97"/>
  <c r="CS97"/>
  <c r="CU97"/>
  <c r="CM97"/>
  <c r="O97"/>
  <c r="CM91"/>
  <c r="O91"/>
  <c r="CM14"/>
  <c r="CY14"/>
  <c r="CM16"/>
  <c r="O16"/>
  <c r="O18"/>
  <c r="CM20"/>
  <c r="O20"/>
  <c r="CM28"/>
  <c r="O28"/>
  <c r="CM32"/>
  <c r="O32"/>
  <c r="CS34"/>
  <c r="CZ34"/>
  <c r="CU34"/>
  <c r="CM34"/>
  <c r="O34"/>
  <c r="CZ36"/>
  <c r="CS36"/>
  <c r="CU36"/>
  <c r="CS40"/>
  <c r="CZ40"/>
  <c r="CU40"/>
  <c r="CM42"/>
  <c r="O42"/>
  <c r="CZ42"/>
  <c r="CS42"/>
  <c r="CU42"/>
  <c r="CM58"/>
  <c r="O58"/>
  <c r="CS60"/>
  <c r="CZ60"/>
  <c r="CU60"/>
  <c r="CM60"/>
  <c r="O60"/>
  <c r="CM13"/>
  <c r="O13"/>
  <c r="CS14" i="44"/>
  <c r="CZ14"/>
  <c r="CU14"/>
  <c r="CZ45" i="19"/>
  <c r="CS45"/>
  <c r="CU45"/>
  <c r="CZ23"/>
  <c r="CS23"/>
  <c r="CU23"/>
  <c r="CS39"/>
  <c r="CU39"/>
  <c r="CZ39"/>
  <c r="CS126"/>
  <c r="CS75"/>
  <c r="CZ75"/>
  <c r="CU75"/>
  <c r="CS104"/>
  <c r="CZ104"/>
  <c r="CU104"/>
  <c r="CS106"/>
  <c r="CU106"/>
  <c r="CZ106"/>
  <c r="DA22"/>
  <c r="CY22"/>
  <c r="CM130"/>
  <c r="O130"/>
  <c r="CZ122"/>
  <c r="CU122"/>
  <c r="CS122"/>
  <c r="CS114"/>
  <c r="CU114"/>
  <c r="CZ114"/>
  <c r="CS98"/>
  <c r="CZ98"/>
  <c r="CU98"/>
  <c r="CM90"/>
  <c r="O90"/>
  <c r="CZ79"/>
  <c r="CS79"/>
  <c r="CU79"/>
  <c r="CS21"/>
  <c r="CU21"/>
  <c r="CZ21"/>
  <c r="CS25"/>
  <c r="CZ25"/>
  <c r="CU25"/>
  <c r="CZ29"/>
  <c r="CS29"/>
  <c r="CU29"/>
  <c r="CZ37"/>
  <c r="CU37"/>
  <c r="CS37"/>
  <c r="CU49"/>
  <c r="CZ57"/>
  <c r="CS57"/>
  <c r="CU57"/>
  <c r="CM57"/>
  <c r="O57"/>
  <c r="CS61"/>
  <c r="CZ61"/>
  <c r="CU61"/>
  <c r="CM93" i="44"/>
  <c r="O93"/>
  <c r="CS22"/>
  <c r="CU22"/>
  <c r="CZ22"/>
  <c r="O85"/>
  <c r="CM85"/>
  <c r="DA39"/>
  <c r="CY39"/>
  <c r="CM132" i="19"/>
  <c r="O132"/>
  <c r="CZ132"/>
  <c r="CS132"/>
  <c r="CU132"/>
  <c r="CM110"/>
  <c r="O110"/>
  <c r="CM106"/>
  <c r="O106"/>
  <c r="CM92"/>
  <c r="O92"/>
  <c r="CM77"/>
  <c r="O77"/>
  <c r="CS15"/>
  <c r="CU15"/>
  <c r="CZ15"/>
  <c r="CM15"/>
  <c r="O15"/>
  <c r="CM19"/>
  <c r="O19"/>
  <c r="CZ31"/>
  <c r="CU31"/>
  <c r="CS31"/>
  <c r="CM39"/>
  <c r="O39"/>
  <c r="CS43"/>
  <c r="CZ43"/>
  <c r="CU43"/>
  <c r="CM43"/>
  <c r="O43"/>
  <c r="CS47"/>
  <c r="CZ47"/>
  <c r="CU47"/>
  <c r="CM47"/>
  <c r="O47"/>
  <c r="CM59"/>
  <c r="O59"/>
  <c r="CZ63"/>
  <c r="CS63"/>
  <c r="CU63"/>
  <c r="CS70"/>
  <c r="CZ70"/>
  <c r="CU70"/>
  <c r="CS104" i="44"/>
  <c r="CZ104"/>
  <c r="CU104"/>
  <c r="CM70"/>
  <c r="O70"/>
  <c r="O93" i="19"/>
  <c r="O95"/>
  <c r="O14" i="44"/>
  <c r="O99" i="19"/>
  <c r="O33"/>
  <c r="O119"/>
  <c r="O14"/>
  <c r="O37"/>
  <c r="O29"/>
  <c r="O52"/>
  <c r="O69" i="44"/>
  <c r="O17"/>
  <c r="O114" i="19"/>
  <c r="O66"/>
  <c r="CU100" i="44"/>
  <c r="CS100"/>
  <c r="CM131" i="19"/>
  <c r="O131"/>
  <c r="CS127"/>
  <c r="CZ127"/>
  <c r="CU127"/>
  <c r="CM121"/>
  <c r="O121"/>
  <c r="CS121"/>
  <c r="CZ121"/>
  <c r="CU121"/>
  <c r="CS119"/>
  <c r="CZ119"/>
  <c r="CU119"/>
  <c r="CZ115"/>
  <c r="CS109"/>
  <c r="CZ109"/>
  <c r="CU109"/>
  <c r="CS103"/>
  <c r="CZ103"/>
  <c r="CU103"/>
  <c r="CS99"/>
  <c r="CZ99"/>
  <c r="CU99"/>
  <c r="CS93"/>
  <c r="CZ93"/>
  <c r="CU93"/>
  <c r="CS91"/>
  <c r="CZ91"/>
  <c r="CU91"/>
  <c r="CS82"/>
  <c r="CU82"/>
  <c r="CZ82"/>
  <c r="CZ16"/>
  <c r="CS16"/>
  <c r="CU16"/>
  <c r="CZ28"/>
  <c r="CS28"/>
  <c r="CU28"/>
  <c r="CZ30"/>
  <c r="CU30"/>
  <c r="CS30"/>
  <c r="CZ32"/>
  <c r="CS32"/>
  <c r="CU32"/>
  <c r="CM36"/>
  <c r="O36"/>
  <c r="CM40"/>
  <c r="O40"/>
  <c r="CS50"/>
  <c r="CZ50"/>
  <c r="CU50"/>
  <c r="CS52"/>
  <c r="CZ52"/>
  <c r="CU52"/>
  <c r="CU58"/>
  <c r="CS58"/>
  <c r="CZ58"/>
  <c r="CZ62"/>
  <c r="CS62"/>
  <c r="CU62"/>
  <c r="CM62"/>
  <c r="O62"/>
  <c r="CM71"/>
  <c r="O71"/>
  <c r="CZ13"/>
  <c r="CS13"/>
  <c r="CU13"/>
  <c r="CM21" i="44"/>
  <c r="O21"/>
  <c r="CS21"/>
  <c r="CZ21"/>
  <c r="CU21"/>
  <c r="CS72" i="19"/>
  <c r="CZ72"/>
  <c r="CU72"/>
  <c r="CM68"/>
  <c r="O68"/>
  <c r="CS17"/>
  <c r="CZ17"/>
  <c r="CU17"/>
  <c r="CM79"/>
  <c r="O79"/>
  <c r="CM81"/>
  <c r="O81"/>
  <c r="CM27"/>
  <c r="O27"/>
  <c r="CS69" i="44"/>
  <c r="CU69"/>
  <c r="CZ69"/>
  <c r="CM104" i="19"/>
  <c r="O104"/>
  <c r="O79" i="44"/>
  <c r="CM79"/>
  <c r="CS85"/>
  <c r="CU85"/>
  <c r="CZ85"/>
  <c r="DA88"/>
  <c r="CY88"/>
  <c r="CZ68"/>
  <c r="CU68"/>
  <c r="CS68"/>
  <c r="DA53" i="19"/>
  <c r="CY53"/>
  <c r="CS134"/>
  <c r="CZ134"/>
  <c r="CU134"/>
  <c r="CM134"/>
  <c r="O134"/>
  <c r="CZ130"/>
  <c r="CU130"/>
  <c r="CS100"/>
  <c r="CZ100"/>
  <c r="CU100"/>
  <c r="CM100"/>
  <c r="O100"/>
  <c r="CM98"/>
  <c r="O98"/>
  <c r="CU94"/>
  <c r="CZ94"/>
  <c r="CS94"/>
  <c r="CM94"/>
  <c r="O94"/>
  <c r="CS90"/>
  <c r="CU90"/>
  <c r="CZ90"/>
  <c r="CM21"/>
  <c r="O21"/>
  <c r="CM25"/>
  <c r="O25"/>
  <c r="CM45"/>
  <c r="O45"/>
  <c r="CS68"/>
  <c r="CU68"/>
  <c r="CZ68"/>
  <c r="O72"/>
  <c r="CM72"/>
  <c r="CU93" i="44"/>
  <c r="CS17"/>
  <c r="CZ17"/>
  <c r="CU17"/>
  <c r="CM22"/>
  <c r="O22"/>
  <c r="CY120" i="19"/>
  <c r="DA120"/>
  <c r="CY51" i="44"/>
  <c r="O68"/>
  <c r="CM68"/>
  <c r="CS79"/>
  <c r="CU79"/>
  <c r="CZ79"/>
  <c r="O128" i="19"/>
  <c r="CM128"/>
  <c r="CS124"/>
  <c r="CZ124"/>
  <c r="CU124"/>
  <c r="CS116"/>
  <c r="CZ116"/>
  <c r="CU116"/>
  <c r="CZ110"/>
  <c r="CS110"/>
  <c r="CU110"/>
  <c r="CU102"/>
  <c r="CS102"/>
  <c r="CZ102"/>
  <c r="CM102"/>
  <c r="O102"/>
  <c r="CZ96"/>
  <c r="CU96"/>
  <c r="CS96"/>
  <c r="CU92"/>
  <c r="CZ81"/>
  <c r="CS81"/>
  <c r="CU81"/>
  <c r="CZ19"/>
  <c r="CM23"/>
  <c r="O23"/>
  <c r="CS27"/>
  <c r="CZ35"/>
  <c r="CU35"/>
  <c r="CS35"/>
  <c r="O35"/>
  <c r="CM35"/>
  <c r="CM51"/>
  <c r="O51"/>
  <c r="CS59"/>
  <c r="CZ59"/>
  <c r="CU59"/>
  <c r="CM63"/>
  <c r="O63"/>
  <c r="CS66"/>
  <c r="CZ66"/>
  <c r="CU66"/>
  <c r="CZ20" i="44"/>
  <c r="CU20"/>
  <c r="CS20"/>
  <c r="DA24" i="19"/>
  <c r="CY24"/>
  <c r="DA125"/>
  <c r="CY125"/>
  <c r="CZ70" i="44"/>
  <c r="CU70"/>
  <c r="CS70"/>
  <c r="CM83"/>
  <c r="O83"/>
  <c r="O103"/>
  <c r="O17" i="19"/>
  <c r="O82"/>
  <c r="O116"/>
  <c r="O70"/>
  <c r="E13" i="8"/>
  <c r="CY20" i="19"/>
  <c r="CS105" l="1"/>
  <c r="CZ105"/>
  <c r="BC18" i="44"/>
  <c r="CT18"/>
  <c r="BO18"/>
  <c r="K18"/>
  <c r="AQ18"/>
  <c r="AW18"/>
  <c r="AK18"/>
  <c r="CA18"/>
  <c r="S18"/>
  <c r="Y18"/>
  <c r="AE18"/>
  <c r="BU18"/>
  <c r="BI18"/>
  <c r="CG18"/>
  <c r="CS19" i="19"/>
  <c r="CS103" i="44"/>
  <c r="CU115" i="19"/>
  <c r="DA87"/>
  <c r="CU27"/>
  <c r="CS92"/>
  <c r="CS93" i="44"/>
  <c r="CM115" i="19"/>
  <c r="CY77"/>
  <c r="O126"/>
  <c r="O26" i="44"/>
  <c r="O105" i="19"/>
  <c r="CY74" i="44"/>
  <c r="CY60"/>
  <c r="CS71" i="19"/>
  <c r="CZ71"/>
  <c r="CS45" i="44"/>
  <c r="CZ45"/>
  <c r="CS99"/>
  <c r="CZ99"/>
  <c r="O96" i="19"/>
  <c r="DA69"/>
  <c r="DA86"/>
  <c r="H27" i="29"/>
  <c r="CU105" i="19"/>
  <c r="CY85"/>
  <c r="H28" i="56"/>
  <c r="J28" s="1"/>
  <c r="L28" s="1"/>
  <c r="N28" s="1"/>
  <c r="P28" s="1"/>
  <c r="R28" s="1"/>
  <c r="T28" s="1"/>
  <c r="V28" s="1"/>
  <c r="X28" s="1"/>
  <c r="Z28" s="1"/>
  <c r="AB28" s="1"/>
  <c r="K26" i="30"/>
  <c r="L26" s="1"/>
  <c r="G20" i="31"/>
  <c r="C29" i="30"/>
  <c r="C32" s="1"/>
  <c r="K21" i="31"/>
  <c r="L21" s="1"/>
  <c r="K20"/>
  <c r="L20" s="1"/>
  <c r="K19" i="27"/>
  <c r="CS76" i="44"/>
  <c r="CZ76"/>
  <c r="DA58"/>
  <c r="DA31"/>
  <c r="O50" i="19"/>
  <c r="CZ41"/>
  <c r="CY41" s="1"/>
  <c r="CU126"/>
  <c r="DA54" i="44"/>
  <c r="O23"/>
  <c r="DA66"/>
  <c r="DA13"/>
  <c r="DA55"/>
  <c r="O55" i="19"/>
  <c r="O61" i="44"/>
  <c r="DA98"/>
  <c r="O76"/>
  <c r="DA24"/>
  <c r="DA85" i="19"/>
  <c r="O97" i="44"/>
  <c r="CS135" i="19"/>
  <c r="CZ135"/>
  <c r="CZ55"/>
  <c r="CS55"/>
  <c r="CS97" i="44"/>
  <c r="CZ97"/>
  <c r="CU41" i="19"/>
  <c r="CU135"/>
  <c r="DA35" i="44"/>
  <c r="DA90"/>
  <c r="DA77"/>
  <c r="CU76"/>
  <c r="J27" i="29"/>
  <c r="DA107" i="19"/>
  <c r="CY42" i="44"/>
  <c r="CU55" i="19"/>
  <c r="G22" i="31"/>
  <c r="E38"/>
  <c r="C40" s="1"/>
  <c r="C43" s="1"/>
  <c r="G25" i="59"/>
  <c r="I25" s="1"/>
  <c r="J25" s="1"/>
  <c r="AG91" i="44"/>
  <c r="BQ105"/>
  <c r="R140" i="19"/>
  <c r="X105" i="44"/>
  <c r="AP91"/>
  <c r="CX140" i="19"/>
  <c r="AP105" i="44"/>
  <c r="BE56"/>
  <c r="CI73" i="19"/>
  <c r="BW56" i="44"/>
  <c r="X56"/>
  <c r="CX105"/>
  <c r="AS140" i="19"/>
  <c r="AY105" i="44"/>
  <c r="AV105"/>
  <c r="BT112" i="19"/>
  <c r="U56" i="44"/>
  <c r="AM91"/>
  <c r="CC105"/>
  <c r="BE140" i="19"/>
  <c r="CL105" i="44"/>
  <c r="BE105"/>
  <c r="BK105"/>
  <c r="CO105"/>
  <c r="I31" i="31"/>
  <c r="I26" i="59"/>
  <c r="J26" s="1"/>
  <c r="G26" i="31"/>
  <c r="I26" s="1"/>
  <c r="G27"/>
  <c r="I27" s="1"/>
  <c r="G30"/>
  <c r="L27" i="29"/>
  <c r="N27" s="1"/>
  <c r="P27" s="1"/>
  <c r="R27" s="1"/>
  <c r="T27" s="1"/>
  <c r="V27" s="1"/>
  <c r="X27" s="1"/>
  <c r="Z27" s="1"/>
  <c r="AB27" s="1"/>
  <c r="BB105" i="44"/>
  <c r="BZ105"/>
  <c r="CL91"/>
  <c r="CC56"/>
  <c r="CL112" i="19"/>
  <c r="BH112"/>
  <c r="CF112"/>
  <c r="CX112"/>
  <c r="CX73"/>
  <c r="U112"/>
  <c r="BE112"/>
  <c r="AY73"/>
  <c r="U73"/>
  <c r="AM73"/>
  <c r="AS73"/>
  <c r="X112"/>
  <c r="CO112"/>
  <c r="BW112"/>
  <c r="BB56" i="44"/>
  <c r="AS56"/>
  <c r="BZ56"/>
  <c r="BK56"/>
  <c r="BH56"/>
  <c r="AG56"/>
  <c r="AJ56"/>
  <c r="R56"/>
  <c r="BQ140" i="19"/>
  <c r="BW140"/>
  <c r="CR140"/>
  <c r="BW73"/>
  <c r="CC73"/>
  <c r="BH73"/>
  <c r="AV73"/>
  <c r="AP73"/>
  <c r="N112"/>
  <c r="CI112"/>
  <c r="AJ112"/>
  <c r="CC112"/>
  <c r="BK112"/>
  <c r="BQ112"/>
  <c r="BQ91" i="44"/>
  <c r="CL140" i="19"/>
  <c r="AP140"/>
  <c r="BB140"/>
  <c r="CC140"/>
  <c r="AY140"/>
  <c r="BZ140"/>
  <c r="N73"/>
  <c r="CO91" i="44"/>
  <c r="X91"/>
  <c r="CX91"/>
  <c r="AD91"/>
  <c r="U105"/>
  <c r="CL56"/>
  <c r="AD140" i="19"/>
  <c r="BK140"/>
  <c r="AA140"/>
  <c r="M140"/>
  <c r="C18" i="14" s="1"/>
  <c r="M18" s="1"/>
  <c r="AG73" i="19"/>
  <c r="BN105" i="44"/>
  <c r="AG105"/>
  <c r="AM140" i="19"/>
  <c r="M91" i="44"/>
  <c r="C17" i="43" s="1"/>
  <c r="AA17" s="1"/>
  <c r="AV91" i="44"/>
  <c r="CS128" i="19"/>
  <c r="CZ128"/>
  <c r="BW91" i="44"/>
  <c r="CM88" i="19"/>
  <c r="O88"/>
  <c r="CZ118"/>
  <c r="CY118" s="1"/>
  <c r="BT105" i="44"/>
  <c r="DA80"/>
  <c r="CU33" i="19"/>
  <c r="CS33"/>
  <c r="CZ33"/>
  <c r="CY56"/>
  <c r="DA56"/>
  <c r="CS118"/>
  <c r="CS51"/>
  <c r="CZ49"/>
  <c r="CY49" s="1"/>
  <c r="CM52" i="44"/>
  <c r="O52"/>
  <c r="CS72"/>
  <c r="CU72"/>
  <c r="CZ72"/>
  <c r="CS19"/>
  <c r="CZ19"/>
  <c r="CU19"/>
  <c r="CY89" i="19"/>
  <c r="DA89"/>
  <c r="CS73" i="44"/>
  <c r="CZ73"/>
  <c r="CU73"/>
  <c r="DA88" i="19"/>
  <c r="CY88"/>
  <c r="CU18"/>
  <c r="CS18"/>
  <c r="CZ18"/>
  <c r="DA63" i="44"/>
  <c r="CU108" i="19"/>
  <c r="CS108"/>
  <c r="CZ108"/>
  <c r="CI91" i="44"/>
  <c r="CZ16"/>
  <c r="CS16"/>
  <c r="CU95" i="19"/>
  <c r="CC91" i="44"/>
  <c r="AM105"/>
  <c r="CF105"/>
  <c r="CF91"/>
  <c r="BT91"/>
  <c r="AA105"/>
  <c r="CU23"/>
  <c r="U140" i="19"/>
  <c r="CY49" i="44"/>
  <c r="DA49"/>
  <c r="CS84"/>
  <c r="CZ84"/>
  <c r="CU84"/>
  <c r="CY137" i="19"/>
  <c r="DA137"/>
  <c r="CM94" i="44"/>
  <c r="O94"/>
  <c r="CY64" i="19"/>
  <c r="DA64"/>
  <c r="U91" i="44"/>
  <c r="CO73" i="19"/>
  <c r="CZ133"/>
  <c r="CS133"/>
  <c r="CU133"/>
  <c r="CZ51"/>
  <c r="DA51" s="1"/>
  <c r="O84"/>
  <c r="CZ67" i="44"/>
  <c r="CS67"/>
  <c r="CZ84" i="19"/>
  <c r="CS84"/>
  <c r="CY94" i="44"/>
  <c r="DA94"/>
  <c r="BB91"/>
  <c r="CY23"/>
  <c r="CZ52"/>
  <c r="CS52"/>
  <c r="CU52"/>
  <c r="CY44"/>
  <c r="DA44"/>
  <c r="CU103"/>
  <c r="CZ95" i="19"/>
  <c r="CY95" s="1"/>
  <c r="O122"/>
  <c r="O49"/>
  <c r="DA32" i="44"/>
  <c r="CZ26"/>
  <c r="CS26"/>
  <c r="CZ26" i="19"/>
  <c r="CS26"/>
  <c r="CZ111"/>
  <c r="CS111"/>
  <c r="DA27" i="44"/>
  <c r="CY27"/>
  <c r="DA86"/>
  <c r="CM30"/>
  <c r="O30"/>
  <c r="CU88" i="19"/>
  <c r="CS88"/>
  <c r="CY67"/>
  <c r="DA67"/>
  <c r="CZ61" i="44"/>
  <c r="CS61"/>
  <c r="CM133" i="19"/>
  <c r="O133"/>
  <c r="CM72" i="44"/>
  <c r="O72"/>
  <c r="O118" i="19"/>
  <c r="CM118"/>
  <c r="CZ102" i="44"/>
  <c r="CS102"/>
  <c r="CU102"/>
  <c r="CM73"/>
  <c r="O73"/>
  <c r="BN91"/>
  <c r="O16"/>
  <c r="DA44" i="19"/>
  <c r="BE91" i="44"/>
  <c r="AS105"/>
  <c r="CI105"/>
  <c r="BZ91"/>
  <c r="CI140" i="19"/>
  <c r="AG140"/>
  <c r="CU128"/>
  <c r="O102" i="44"/>
  <c r="CY76" i="19"/>
  <c r="DA76"/>
  <c r="CM84" i="44"/>
  <c r="O84"/>
  <c r="O108" i="19"/>
  <c r="CS30" i="44"/>
  <c r="CZ30"/>
  <c r="CU30"/>
  <c r="CS83"/>
  <c r="CZ83"/>
  <c r="CU83"/>
  <c r="CS94"/>
  <c r="CU94"/>
  <c r="CM75" i="19"/>
  <c r="O75"/>
  <c r="O19" i="44"/>
  <c r="CR105"/>
  <c r="BH105"/>
  <c r="R105"/>
  <c r="M105"/>
  <c r="N140" i="19"/>
  <c r="AV140"/>
  <c r="X140"/>
  <c r="N105" i="44"/>
  <c r="CO56"/>
  <c r="BH91"/>
  <c r="AY91"/>
  <c r="N91"/>
  <c r="CR91"/>
  <c r="BK91"/>
  <c r="AS91"/>
  <c r="N56"/>
  <c r="N106" s="1"/>
  <c r="AJ91"/>
  <c r="BT140" i="19"/>
  <c r="R112"/>
  <c r="AY112"/>
  <c r="AD73"/>
  <c r="BZ112"/>
  <c r="CR112"/>
  <c r="AM112"/>
  <c r="BN140"/>
  <c r="CO140"/>
  <c r="CF140"/>
  <c r="BH140"/>
  <c r="BE73"/>
  <c r="CF73"/>
  <c r="X73"/>
  <c r="R73"/>
  <c r="AP112"/>
  <c r="BN112"/>
  <c r="AG112"/>
  <c r="BZ73"/>
  <c r="CR73"/>
  <c r="AJ73"/>
  <c r="AA73"/>
  <c r="BN73"/>
  <c r="M73"/>
  <c r="C16" i="14" s="1"/>
  <c r="G16" s="1"/>
  <c r="CL73" i="19"/>
  <c r="BK73"/>
  <c r="BQ73"/>
  <c r="BB73"/>
  <c r="BT73"/>
  <c r="BB112"/>
  <c r="M112"/>
  <c r="C17" i="14" s="1"/>
  <c r="W17" s="1"/>
  <c r="AA112" i="19"/>
  <c r="AD112"/>
  <c r="AV112"/>
  <c r="AY56" i="44"/>
  <c r="BQ56"/>
  <c r="CI56"/>
  <c r="AA56"/>
  <c r="AD56"/>
  <c r="AV56"/>
  <c r="CR56"/>
  <c r="CF56"/>
  <c r="M56"/>
  <c r="C16" i="43" s="1"/>
  <c r="Y16" s="1"/>
  <c r="BN56" i="44"/>
  <c r="CX56"/>
  <c r="AP56"/>
  <c r="AD105"/>
  <c r="AJ105"/>
  <c r="R91"/>
  <c r="BW105"/>
  <c r="AA91"/>
  <c r="C22" i="31"/>
  <c r="C30"/>
  <c r="C25"/>
  <c r="I25" s="1"/>
  <c r="C29"/>
  <c r="I29" s="1"/>
  <c r="C24"/>
  <c r="G14" i="8"/>
  <c r="C20" i="31"/>
  <c r="E12" i="8"/>
  <c r="C17" i="31"/>
  <c r="C38" s="1"/>
  <c r="H32" s="1"/>
  <c r="G12" i="8"/>
  <c r="BT56" i="44"/>
  <c r="AM56"/>
  <c r="AJ140" i="19"/>
  <c r="AS112"/>
  <c r="G23" i="31"/>
  <c r="I23" s="1"/>
  <c r="L13" i="30"/>
  <c r="L17" i="31"/>
  <c r="L16" i="27"/>
  <c r="DA70" i="44"/>
  <c r="CY70"/>
  <c r="CY59" i="19"/>
  <c r="DA59"/>
  <c r="CY35"/>
  <c r="DA35"/>
  <c r="DA19"/>
  <c r="CY19"/>
  <c r="CY102"/>
  <c r="DA102"/>
  <c r="CY124"/>
  <c r="DA124"/>
  <c r="CY79" i="44"/>
  <c r="DA79"/>
  <c r="CY17"/>
  <c r="DA17"/>
  <c r="CY100" i="19"/>
  <c r="DA100"/>
  <c r="CY130"/>
  <c r="DA130"/>
  <c r="CY85" i="44"/>
  <c r="DA85"/>
  <c r="CY72" i="19"/>
  <c r="DA72"/>
  <c r="DA62"/>
  <c r="CY62"/>
  <c r="DA50"/>
  <c r="CY50"/>
  <c r="DA32"/>
  <c r="CY32"/>
  <c r="CY28"/>
  <c r="DA28"/>
  <c r="CY82"/>
  <c r="DA82"/>
  <c r="CY91"/>
  <c r="DA91"/>
  <c r="DA103"/>
  <c r="CY103"/>
  <c r="CY115"/>
  <c r="DA115"/>
  <c r="DA121"/>
  <c r="CY121"/>
  <c r="DA104" i="44"/>
  <c r="CY104"/>
  <c r="DA47" i="19"/>
  <c r="CY47"/>
  <c r="CY15"/>
  <c r="DA15"/>
  <c r="CY22" i="44"/>
  <c r="DA22"/>
  <c r="CY61" i="19"/>
  <c r="DA61"/>
  <c r="DA57"/>
  <c r="CY57"/>
  <c r="DA49"/>
  <c r="DA37"/>
  <c r="CY37"/>
  <c r="DA79"/>
  <c r="CY79"/>
  <c r="DA98"/>
  <c r="CY98"/>
  <c r="CY114"/>
  <c r="DA114"/>
  <c r="DA106"/>
  <c r="CY106"/>
  <c r="CY104"/>
  <c r="DA104"/>
  <c r="CY126"/>
  <c r="DA126"/>
  <c r="CY39"/>
  <c r="DA39"/>
  <c r="DA45"/>
  <c r="CY45"/>
  <c r="CY14" i="44"/>
  <c r="DA14"/>
  <c r="CY97" i="19"/>
  <c r="DA97"/>
  <c r="DA131"/>
  <c r="CY131"/>
  <c r="I32" i="31"/>
  <c r="I28"/>
  <c r="G22" i="59"/>
  <c r="CY20" i="44"/>
  <c r="DA20"/>
  <c r="DA66" i="19"/>
  <c r="CY66"/>
  <c r="CY27"/>
  <c r="DA27"/>
  <c r="DA81"/>
  <c r="CY81"/>
  <c r="CY92"/>
  <c r="DA92"/>
  <c r="CY96"/>
  <c r="DA96"/>
  <c r="CY110"/>
  <c r="DA110"/>
  <c r="DA116"/>
  <c r="CY116"/>
  <c r="CY93" i="44"/>
  <c r="DA93"/>
  <c r="CY68" i="19"/>
  <c r="DA68"/>
  <c r="DA90"/>
  <c r="CY90"/>
  <c r="DA94"/>
  <c r="CY94"/>
  <c r="CY134"/>
  <c r="DA134"/>
  <c r="CY68" i="44"/>
  <c r="DA68"/>
  <c r="CY69"/>
  <c r="DA69"/>
  <c r="DA17" i="19"/>
  <c r="CY17"/>
  <c r="CY21" i="44"/>
  <c r="DA21"/>
  <c r="CY103"/>
  <c r="DA103"/>
  <c r="CY13" i="19"/>
  <c r="DA13"/>
  <c r="CY58"/>
  <c r="DA58"/>
  <c r="CY52"/>
  <c r="DA52"/>
  <c r="DA30"/>
  <c r="CY30"/>
  <c r="CY16"/>
  <c r="DA16"/>
  <c r="DA93"/>
  <c r="CY93"/>
  <c r="CY99"/>
  <c r="DA99"/>
  <c r="CY109"/>
  <c r="DA109"/>
  <c r="CY119"/>
  <c r="DA119"/>
  <c r="DA127"/>
  <c r="CY127"/>
  <c r="CY100" i="44"/>
  <c r="DA100"/>
  <c r="CY70" i="19"/>
  <c r="DA70"/>
  <c r="CY63"/>
  <c r="DA63"/>
  <c r="DA43"/>
  <c r="CY43"/>
  <c r="CY31"/>
  <c r="DA31"/>
  <c r="CY132"/>
  <c r="DA132"/>
  <c r="DA29"/>
  <c r="CY29"/>
  <c r="DA25"/>
  <c r="CY25"/>
  <c r="CY21"/>
  <c r="DA21"/>
  <c r="CY122"/>
  <c r="DA122"/>
  <c r="DA75"/>
  <c r="CY75"/>
  <c r="DA23"/>
  <c r="CY23"/>
  <c r="DA60"/>
  <c r="CY60"/>
  <c r="CY42"/>
  <c r="DA42"/>
  <c r="CY40"/>
  <c r="DA40"/>
  <c r="CY36"/>
  <c r="DA36"/>
  <c r="CY34"/>
  <c r="DA34"/>
  <c r="DA123"/>
  <c r="CY123"/>
  <c r="CY138"/>
  <c r="DA138"/>
  <c r="CY45" i="44" l="1"/>
  <c r="DA45"/>
  <c r="O18"/>
  <c r="CM18"/>
  <c r="CY105" i="19"/>
  <c r="DA105"/>
  <c r="DA41"/>
  <c r="CY99" i="44"/>
  <c r="DA99"/>
  <c r="CY71" i="19"/>
  <c r="DA71"/>
  <c r="CS18" i="44"/>
  <c r="CU18"/>
  <c r="CU56" s="1"/>
  <c r="CZ18"/>
  <c r="I20" i="31"/>
  <c r="J20" s="1"/>
  <c r="L17" i="27"/>
  <c r="L14" i="30"/>
  <c r="DA97" i="44"/>
  <c r="CY97"/>
  <c r="DA135" i="19"/>
  <c r="CY135"/>
  <c r="CY55"/>
  <c r="DA55"/>
  <c r="CY76" i="44"/>
  <c r="DA76"/>
  <c r="O73" i="19"/>
  <c r="I18" i="14"/>
  <c r="I22" i="31"/>
  <c r="J22" s="1"/>
  <c r="H25" i="59"/>
  <c r="Y18" i="14"/>
  <c r="CU73" i="19"/>
  <c r="BT141"/>
  <c r="G17" i="43"/>
  <c r="BE106" i="44"/>
  <c r="CI141" i="19"/>
  <c r="BW141"/>
  <c r="X141"/>
  <c r="BH141"/>
  <c r="AG106" i="44"/>
  <c r="AY106"/>
  <c r="CX141" i="19"/>
  <c r="BW106" i="44"/>
  <c r="CX106"/>
  <c r="BH106"/>
  <c r="CU140" i="19"/>
  <c r="AM106" i="44"/>
  <c r="CF141" i="19"/>
  <c r="E18" i="14"/>
  <c r="K18"/>
  <c r="BQ106" i="44"/>
  <c r="BB141" i="19"/>
  <c r="CO106" i="44"/>
  <c r="O105"/>
  <c r="BZ106"/>
  <c r="U106"/>
  <c r="E23" i="58" s="1"/>
  <c r="F23" s="1"/>
  <c r="CL106" i="44"/>
  <c r="U141" i="19"/>
  <c r="E24" i="58" s="1"/>
  <c r="F24" s="1"/>
  <c r="AA18" i="14"/>
  <c r="S18"/>
  <c r="O18"/>
  <c r="G18"/>
  <c r="W18"/>
  <c r="R106" i="44"/>
  <c r="CI106"/>
  <c r="CL141" i="19"/>
  <c r="BK106" i="44"/>
  <c r="CC141" i="19"/>
  <c r="X106" i="44"/>
  <c r="BN106"/>
  <c r="Q18" i="14"/>
  <c r="U18"/>
  <c r="AM141" i="19"/>
  <c r="AY141"/>
  <c r="AV106" i="44"/>
  <c r="AP141" i="19"/>
  <c r="BE141"/>
  <c r="N141"/>
  <c r="D14" i="8" s="1"/>
  <c r="E14" s="1"/>
  <c r="O91" i="44"/>
  <c r="BB106"/>
  <c r="AV141" i="19"/>
  <c r="BK141"/>
  <c r="AS106" i="44"/>
  <c r="AP106"/>
  <c r="AS141" i="19"/>
  <c r="AD106" i="44"/>
  <c r="BQ141" i="19"/>
  <c r="BZ141"/>
  <c r="R141"/>
  <c r="CC106" i="44"/>
  <c r="M106"/>
  <c r="AA141" i="19"/>
  <c r="E24" i="59" s="1"/>
  <c r="F24" s="1"/>
  <c r="G21" i="31"/>
  <c r="I21" s="1"/>
  <c r="J21" s="1"/>
  <c r="S16" i="43"/>
  <c r="AA16"/>
  <c r="M16"/>
  <c r="Q17"/>
  <c r="K17" i="14"/>
  <c r="E16" i="43"/>
  <c r="Q16"/>
  <c r="W16"/>
  <c r="U16"/>
  <c r="S16" i="14"/>
  <c r="U17"/>
  <c r="W17" i="43"/>
  <c r="S17"/>
  <c r="E16" i="14"/>
  <c r="E17" i="43"/>
  <c r="U17"/>
  <c r="K16"/>
  <c r="I16"/>
  <c r="K17"/>
  <c r="I17"/>
  <c r="M17"/>
  <c r="L18" i="31"/>
  <c r="G17" i="14"/>
  <c r="C18" i="43"/>
  <c r="U18" s="1"/>
  <c r="G16"/>
  <c r="O16"/>
  <c r="Y17"/>
  <c r="O17"/>
  <c r="M17" i="14"/>
  <c r="I30" i="31"/>
  <c r="J30" s="1"/>
  <c r="AA106" i="44"/>
  <c r="E23" i="59" s="1"/>
  <c r="F23" s="1"/>
  <c r="AJ141" i="19"/>
  <c r="CR141"/>
  <c r="AJ106" i="44"/>
  <c r="CR106"/>
  <c r="AG141" i="19"/>
  <c r="CU105" i="44"/>
  <c r="O56"/>
  <c r="O140" i="19"/>
  <c r="O112"/>
  <c r="CO141"/>
  <c r="CF106" i="44"/>
  <c r="CU112" i="19"/>
  <c r="CU91" i="44"/>
  <c r="I16" i="14"/>
  <c r="CY83" i="44"/>
  <c r="DA83"/>
  <c r="CY19"/>
  <c r="DA19"/>
  <c r="DA95" i="19"/>
  <c r="CY102" i="44"/>
  <c r="DA102"/>
  <c r="CY26"/>
  <c r="DA26"/>
  <c r="DA33" i="19"/>
  <c r="CY33"/>
  <c r="CY51"/>
  <c r="M16" i="14"/>
  <c r="Y17"/>
  <c r="CY111" i="19"/>
  <c r="DA111"/>
  <c r="CY84" i="44"/>
  <c r="DA84"/>
  <c r="DA72"/>
  <c r="CY72"/>
  <c r="CY61"/>
  <c r="DA61"/>
  <c r="CY52"/>
  <c r="DA52"/>
  <c r="Y16" i="14"/>
  <c r="C20"/>
  <c r="D16" s="1"/>
  <c r="S17"/>
  <c r="DA133" i="19"/>
  <c r="CY133"/>
  <c r="DA18"/>
  <c r="CY18"/>
  <c r="CY67" i="44"/>
  <c r="DA67"/>
  <c r="K16" i="14"/>
  <c r="W16"/>
  <c r="CY73" i="44"/>
  <c r="DA73"/>
  <c r="O16" i="14"/>
  <c r="DA118" i="19"/>
  <c r="AA17" i="14"/>
  <c r="BT106" i="44"/>
  <c r="CY26" i="19"/>
  <c r="DA26"/>
  <c r="CY84"/>
  <c r="DA84"/>
  <c r="CY16" i="44"/>
  <c r="DA16"/>
  <c r="CY128" i="19"/>
  <c r="DA128"/>
  <c r="Q16" i="14"/>
  <c r="Q17"/>
  <c r="O17"/>
  <c r="CY30" i="44"/>
  <c r="DA30"/>
  <c r="AA16" i="14"/>
  <c r="I17"/>
  <c r="E17"/>
  <c r="M141" i="19"/>
  <c r="U16" i="14"/>
  <c r="CY108" i="19"/>
  <c r="DA108"/>
  <c r="BN141"/>
  <c r="AD141"/>
  <c r="D18" i="31"/>
  <c r="J28"/>
  <c r="J32"/>
  <c r="G36"/>
  <c r="H22" i="59"/>
  <c r="I22"/>
  <c r="J22" s="1"/>
  <c r="H34" i="31"/>
  <c r="H37"/>
  <c r="H23"/>
  <c r="H29"/>
  <c r="H26"/>
  <c r="H28"/>
  <c r="D43"/>
  <c r="D20"/>
  <c r="D17"/>
  <c r="D38" s="1"/>
  <c r="D25"/>
  <c r="D26"/>
  <c r="D24"/>
  <c r="H33"/>
  <c r="H27"/>
  <c r="H30"/>
  <c r="H20"/>
  <c r="D22"/>
  <c r="J29"/>
  <c r="J26"/>
  <c r="D23"/>
  <c r="D30"/>
  <c r="H35"/>
  <c r="H31"/>
  <c r="J34"/>
  <c r="D33"/>
  <c r="D19"/>
  <c r="H22"/>
  <c r="D36"/>
  <c r="J23"/>
  <c r="J25"/>
  <c r="J37"/>
  <c r="J31"/>
  <c r="J27"/>
  <c r="D31"/>
  <c r="H25"/>
  <c r="D37"/>
  <c r="D34"/>
  <c r="J33"/>
  <c r="J35"/>
  <c r="D29"/>
  <c r="D35"/>
  <c r="D27"/>
  <c r="D21"/>
  <c r="G19"/>
  <c r="G24"/>
  <c r="G18"/>
  <c r="D28"/>
  <c r="D32"/>
  <c r="C21" i="8" l="1"/>
  <c r="C21" i="22"/>
  <c r="CY18" i="44"/>
  <c r="DA18"/>
  <c r="DA56" s="1"/>
  <c r="G20" i="14"/>
  <c r="H20" s="1"/>
  <c r="K17" i="30"/>
  <c r="L17" s="1"/>
  <c r="W20" i="14"/>
  <c r="X20" s="1"/>
  <c r="L18" i="27"/>
  <c r="L15" i="30"/>
  <c r="DA105" i="44"/>
  <c r="G24" i="58"/>
  <c r="H24" s="1"/>
  <c r="CU141" i="19"/>
  <c r="M24" i="58" s="1"/>
  <c r="L19" i="31"/>
  <c r="K23" i="58"/>
  <c r="L23" s="1"/>
  <c r="K20" i="14"/>
  <c r="L20" s="1"/>
  <c r="O106" i="44"/>
  <c r="N18" i="27" s="1"/>
  <c r="G23" i="58"/>
  <c r="H23" s="1"/>
  <c r="M20" i="14"/>
  <c r="N20" s="1"/>
  <c r="K24" i="58"/>
  <c r="L24" s="1"/>
  <c r="Q18" i="43"/>
  <c r="Q19" s="1"/>
  <c r="K24" i="59"/>
  <c r="L24" s="1"/>
  <c r="M18" i="43"/>
  <c r="M19" s="1"/>
  <c r="L19" i="27"/>
  <c r="U20" i="14"/>
  <c r="V20" s="1"/>
  <c r="G24" i="59"/>
  <c r="H24" s="1"/>
  <c r="O141" i="19"/>
  <c r="C24" i="58" s="1"/>
  <c r="CU106" i="44"/>
  <c r="M23" i="59" s="1"/>
  <c r="U19" i="43"/>
  <c r="DA140" i="19"/>
  <c r="E20" i="14"/>
  <c r="E21" s="1"/>
  <c r="C19" i="43"/>
  <c r="AA20" i="14"/>
  <c r="AB20" s="1"/>
  <c r="O20"/>
  <c r="P20" s="1"/>
  <c r="H21" i="31"/>
  <c r="K23" i="59"/>
  <c r="L23" s="1"/>
  <c r="S20" i="14"/>
  <c r="T20" s="1"/>
  <c r="AA18" i="43"/>
  <c r="AA19" s="1"/>
  <c r="W18"/>
  <c r="W19" s="1"/>
  <c r="K18"/>
  <c r="K19" s="1"/>
  <c r="I20" i="14"/>
  <c r="J20" s="1"/>
  <c r="E18" i="43"/>
  <c r="E19" s="1"/>
  <c r="O18"/>
  <c r="O19" s="1"/>
  <c r="G18"/>
  <c r="G19" s="1"/>
  <c r="I18"/>
  <c r="I19" s="1"/>
  <c r="S18"/>
  <c r="S19" s="1"/>
  <c r="Y18"/>
  <c r="Y19" s="1"/>
  <c r="G23" i="59"/>
  <c r="H23" s="1"/>
  <c r="Q20" i="14"/>
  <c r="R20" s="1"/>
  <c r="DA91" i="44"/>
  <c r="DA73" i="19"/>
  <c r="Y20" i="14"/>
  <c r="Z20" s="1"/>
  <c r="DA112" i="19"/>
  <c r="G21" i="59"/>
  <c r="G13" i="30"/>
  <c r="G27" s="1"/>
  <c r="D17" i="14"/>
  <c r="D18"/>
  <c r="H18" i="31"/>
  <c r="I18"/>
  <c r="I24"/>
  <c r="J24" s="1"/>
  <c r="H24"/>
  <c r="H19"/>
  <c r="I19"/>
  <c r="J19" s="1"/>
  <c r="H36"/>
  <c r="I36"/>
  <c r="J36" s="1"/>
  <c r="G21" i="22" l="1"/>
  <c r="I21"/>
  <c r="E21"/>
  <c r="C25" i="27"/>
  <c r="C22" i="30"/>
  <c r="C23" i="59"/>
  <c r="D23" s="1"/>
  <c r="M24"/>
  <c r="N24" s="1"/>
  <c r="C23" i="58"/>
  <c r="I23" s="1"/>
  <c r="J23" s="1"/>
  <c r="T19" i="43"/>
  <c r="N23" i="59"/>
  <c r="F20" i="14"/>
  <c r="Z19" i="43"/>
  <c r="N19"/>
  <c r="C24" i="59"/>
  <c r="I24" s="1"/>
  <c r="J24" s="1"/>
  <c r="F19" i="43"/>
  <c r="I24" i="58"/>
  <c r="J24" s="1"/>
  <c r="D24"/>
  <c r="DA106" i="44"/>
  <c r="N24" i="58"/>
  <c r="N19" i="27"/>
  <c r="DA141" i="19"/>
  <c r="E20" i="43"/>
  <c r="G20" s="1"/>
  <c r="I20" s="1"/>
  <c r="K20" s="1"/>
  <c r="M20" s="1"/>
  <c r="O20" s="1"/>
  <c r="Q20" s="1"/>
  <c r="S20" s="1"/>
  <c r="U20" s="1"/>
  <c r="W20" s="1"/>
  <c r="Y20" s="1"/>
  <c r="AA20" s="1"/>
  <c r="M23" i="58"/>
  <c r="N23" s="1"/>
  <c r="D17" i="43"/>
  <c r="D16"/>
  <c r="D18"/>
  <c r="P19"/>
  <c r="H19"/>
  <c r="X19"/>
  <c r="J19"/>
  <c r="L19"/>
  <c r="R19"/>
  <c r="V19"/>
  <c r="AB19"/>
  <c r="D20" i="14"/>
  <c r="G17" i="31"/>
  <c r="I13" i="30"/>
  <c r="I27" s="1"/>
  <c r="H21" i="59"/>
  <c r="H28" s="1"/>
  <c r="G28"/>
  <c r="I21"/>
  <c r="J18" i="31"/>
  <c r="F21" i="14"/>
  <c r="H21" s="1"/>
  <c r="J21" s="1"/>
  <c r="L21" s="1"/>
  <c r="N21" s="1"/>
  <c r="P21" s="1"/>
  <c r="R21" s="1"/>
  <c r="T21" s="1"/>
  <c r="V21" s="1"/>
  <c r="X21" s="1"/>
  <c r="Z21" s="1"/>
  <c r="AB21" s="1"/>
  <c r="G21"/>
  <c r="I21" s="1"/>
  <c r="K21" s="1"/>
  <c r="M21" s="1"/>
  <c r="O21" s="1"/>
  <c r="Q21" s="1"/>
  <c r="S21" s="1"/>
  <c r="U21" s="1"/>
  <c r="W21" s="1"/>
  <c r="Y21" s="1"/>
  <c r="AA21" s="1"/>
  <c r="I22" i="30" l="1"/>
  <c r="I25" i="27"/>
  <c r="I23" i="59"/>
  <c r="J23" s="1"/>
  <c r="D23" i="58"/>
  <c r="F20" i="43"/>
  <c r="H20" s="1"/>
  <c r="J20" s="1"/>
  <c r="L20" s="1"/>
  <c r="N20" s="1"/>
  <c r="P20" s="1"/>
  <c r="R20" s="1"/>
  <c r="T20" s="1"/>
  <c r="V20" s="1"/>
  <c r="X20" s="1"/>
  <c r="Z20" s="1"/>
  <c r="AB20" s="1"/>
  <c r="D24" i="59"/>
  <c r="D19" i="43"/>
  <c r="I28" i="59"/>
  <c r="J21"/>
  <c r="J28" s="1"/>
  <c r="I17" i="31"/>
  <c r="H17"/>
  <c r="H38" s="1"/>
  <c r="G38"/>
  <c r="I31" i="27" l="1"/>
  <c r="J17" i="31"/>
  <c r="J38" s="1"/>
  <c r="I38"/>
  <c r="E17" i="8" l="1"/>
  <c r="C23" i="22"/>
  <c r="E23" s="1"/>
  <c r="E28" s="1"/>
  <c r="C23" i="8"/>
  <c r="C24" i="30" l="1"/>
  <c r="C27" s="1"/>
  <c r="D24" s="1"/>
  <c r="C28" i="8"/>
  <c r="G23" i="22"/>
  <c r="G28" s="1"/>
  <c r="E29"/>
  <c r="C27" i="27"/>
  <c r="I23" i="22"/>
  <c r="I24" i="30" l="1"/>
  <c r="J24" s="1"/>
  <c r="D21" i="22"/>
  <c r="D17"/>
  <c r="D16"/>
  <c r="D12"/>
  <c r="D28" s="1"/>
  <c r="D25"/>
  <c r="D19"/>
  <c r="D18"/>
  <c r="D22"/>
  <c r="D13"/>
  <c r="D15"/>
  <c r="D14"/>
  <c r="D24"/>
  <c r="D20"/>
  <c r="D23"/>
  <c r="F28"/>
  <c r="H28"/>
  <c r="F29"/>
  <c r="G29"/>
  <c r="I27" i="27"/>
  <c r="C31"/>
  <c r="D27" s="1"/>
  <c r="J28" i="22"/>
  <c r="D19" i="30"/>
  <c r="D23"/>
  <c r="J19"/>
  <c r="J21"/>
  <c r="J14"/>
  <c r="J17"/>
  <c r="H14"/>
  <c r="H22"/>
  <c r="D21"/>
  <c r="H19"/>
  <c r="H15"/>
  <c r="H21"/>
  <c r="J18"/>
  <c r="H17"/>
  <c r="H13"/>
  <c r="H27" s="1"/>
  <c r="D15"/>
  <c r="D25"/>
  <c r="H18"/>
  <c r="J25"/>
  <c r="H20"/>
  <c r="D20"/>
  <c r="J23"/>
  <c r="H23"/>
  <c r="H16"/>
  <c r="D32"/>
  <c r="J20"/>
  <c r="J22"/>
  <c r="J26"/>
  <c r="J15"/>
  <c r="J13"/>
  <c r="J27" s="1"/>
  <c r="H24"/>
  <c r="H25"/>
  <c r="D17"/>
  <c r="H26"/>
  <c r="D18"/>
  <c r="D16"/>
  <c r="D14"/>
  <c r="D26"/>
  <c r="J16"/>
  <c r="D22"/>
  <c r="D13"/>
  <c r="L27"/>
  <c r="L28" i="59"/>
  <c r="I11" i="31"/>
  <c r="I13" i="59"/>
  <c r="I9" i="30"/>
  <c r="I9" i="27"/>
  <c r="L38" i="31"/>
  <c r="L28" i="58"/>
  <c r="I13"/>
  <c r="L31" i="27"/>
  <c r="H29" i="22" l="1"/>
  <c r="J29" s="1"/>
  <c r="I29"/>
  <c r="F28" i="27"/>
  <c r="F18"/>
  <c r="F21"/>
  <c r="F22"/>
  <c r="F29"/>
  <c r="F16"/>
  <c r="F31" s="1"/>
  <c r="F26"/>
  <c r="F17"/>
  <c r="F23"/>
  <c r="F19"/>
  <c r="F24"/>
  <c r="F30"/>
  <c r="F25"/>
  <c r="F20"/>
  <c r="F27"/>
  <c r="D19"/>
  <c r="H26"/>
  <c r="H22"/>
  <c r="H23"/>
  <c r="D30"/>
  <c r="J22"/>
  <c r="J17"/>
  <c r="J29"/>
  <c r="J26"/>
  <c r="D34"/>
  <c r="J16"/>
  <c r="J31" s="1"/>
  <c r="H30"/>
  <c r="D28"/>
  <c r="J24"/>
  <c r="J19"/>
  <c r="J20"/>
  <c r="H24"/>
  <c r="D16"/>
  <c r="D22"/>
  <c r="J21"/>
  <c r="D29"/>
  <c r="J30"/>
  <c r="H25"/>
  <c r="D23"/>
  <c r="D24"/>
  <c r="D18"/>
  <c r="J23"/>
  <c r="D25"/>
  <c r="H17"/>
  <c r="D26"/>
  <c r="H19"/>
  <c r="H28"/>
  <c r="H20"/>
  <c r="H21"/>
  <c r="J28"/>
  <c r="D17"/>
  <c r="D20"/>
  <c r="J18"/>
  <c r="H16"/>
  <c r="H31" s="1"/>
  <c r="H18"/>
  <c r="H29"/>
  <c r="H27"/>
  <c r="J25"/>
  <c r="D21"/>
  <c r="D27" i="30"/>
  <c r="F31" i="31"/>
  <c r="F19"/>
  <c r="F32"/>
  <c r="F36"/>
  <c r="F21"/>
  <c r="F26"/>
  <c r="F22"/>
  <c r="F28"/>
  <c r="F35"/>
  <c r="F34"/>
  <c r="F18"/>
  <c r="F29"/>
  <c r="F30"/>
  <c r="F24"/>
  <c r="F25"/>
  <c r="F20"/>
  <c r="F37"/>
  <c r="F33"/>
  <c r="F27"/>
  <c r="F23"/>
  <c r="F17"/>
  <c r="F38" s="1"/>
  <c r="J27" i="27"/>
  <c r="D31" l="1"/>
</calcChain>
</file>

<file path=xl/sharedStrings.xml><?xml version="1.0" encoding="utf-8"?>
<sst xmlns="http://schemas.openxmlformats.org/spreadsheetml/2006/main" count="3556" uniqueCount="1449">
  <si>
    <t>(2 Arquibancadas x 22 comprimento x Reboco pela Frente e Trás h = 1,3 x 2) + (4 seções finais arquibancada x 0,93m²)</t>
  </si>
  <si>
    <t>Área de locação</t>
  </si>
  <si>
    <t>Base de Brita Graduada</t>
  </si>
  <si>
    <t>Lona Preta</t>
  </si>
  <si>
    <t>Concreto 25mpa</t>
  </si>
  <si>
    <t>Concreto fck &gt; 25,0 MPa – 5% perda - quantidade projeto do Engº Flávio Henrique Braga -   81 m³</t>
  </si>
  <si>
    <t>Lançamento do concreto 25 mpa</t>
  </si>
  <si>
    <t>Lixamento de superfície de concreto grosso ou fino com lixadeira elétrica</t>
  </si>
  <si>
    <t>Execução de corte em piso com Serra clipper</t>
  </si>
  <si>
    <t>Juntas serradas – corte e preenchimento     192 metros lineares</t>
  </si>
  <si>
    <t>Calçada</t>
  </si>
  <si>
    <t xml:space="preserve">calçada externa no  entorno da quadra. </t>
  </si>
  <si>
    <t>Demarcação</t>
  </si>
  <si>
    <t>Faixas de demarcação volei, futsal e basquete</t>
  </si>
  <si>
    <t>Logo do Estado</t>
  </si>
  <si>
    <t>Uma em cada oitão</t>
  </si>
  <si>
    <t>Pintura para piso 
e arquibancada</t>
  </si>
  <si>
    <t>(2 arquibancada x 22 comprimento x altura = 1,30m) + 4 seções finais arquibancada x 0,93m²</t>
  </si>
  <si>
    <t>Basquete</t>
  </si>
  <si>
    <t>Futebol</t>
  </si>
  <si>
    <t>Volei</t>
  </si>
  <si>
    <t>Alambrado</t>
  </si>
  <si>
    <t>Material granular de base – empolamento 25%. Área de locação da quadra (768)-área da arquibancada (42,70*2)=85,40 considerando 0,05 de espessura</t>
  </si>
  <si>
    <t>área de locação - área de arquibancadas</t>
  </si>
  <si>
    <t>Fornecimento e Aplicação de Tela eletrosoldada Q-113, malha 10x10, arame 3.8mm, painel 2,45x6m, espaçadores metálicos h=6cm para sustentação da tela</t>
  </si>
  <si>
    <t>Fornecimento e Instalação de Cabo de cobre nú seção 16.00 mm2</t>
  </si>
  <si>
    <t>CP0228</t>
  </si>
  <si>
    <t>SDEL0057</t>
  </si>
  <si>
    <t>SDEL0070</t>
  </si>
  <si>
    <t>16.0</t>
  </si>
  <si>
    <t>19.0</t>
  </si>
  <si>
    <t>20.0</t>
  </si>
  <si>
    <t>21.0</t>
  </si>
  <si>
    <t>Concreto 20Mpa</t>
  </si>
  <si>
    <t>1. 15.145.037.  0</t>
  </si>
  <si>
    <t>CO0580</t>
  </si>
  <si>
    <t>Joelho 90° soldavel de pvc marrom ø 75 mm</t>
  </si>
  <si>
    <t>1. 15.145.063.  0</t>
  </si>
  <si>
    <t>CO0630</t>
  </si>
  <si>
    <t>Te 90° soldavel de pvc marrom ø 75 mm</t>
  </si>
  <si>
    <t>SDEL0014</t>
  </si>
  <si>
    <t>SDEL0013</t>
  </si>
  <si>
    <t>SDEL0061</t>
  </si>
  <si>
    <t>INSTALAÇÕES ELÉTRICAS - PREVENÇÃO CONTRA DESCARGAS ATMOSFÉRICAS E INCÊNDIO</t>
  </si>
  <si>
    <t>Fornecimento E Instalação De Isolador De Uso Geral - Fixação Horizontal Simples C/ 100 Mm</t>
  </si>
  <si>
    <t>Fornecimento E Instalação De Isolador De Uso Geral - Fixação Horizontal  Reforçado C/ 100 Mm</t>
  </si>
  <si>
    <t>1. 15.145.074.  0</t>
  </si>
  <si>
    <t>CO0652</t>
  </si>
  <si>
    <t>Tubo de pvc soldavel, com conexoes ø 75 mm</t>
  </si>
  <si>
    <t>Caixa sifonada de pvc com grelha branca e porta grelha redonda, 150 x 150 x 50 mm</t>
  </si>
  <si>
    <t>1. 16.120.012.  0</t>
  </si>
  <si>
    <t>CP0063</t>
  </si>
  <si>
    <t>1. 16.170.022.  5</t>
  </si>
  <si>
    <t>CP0441</t>
  </si>
  <si>
    <t>SDEL0054</t>
  </si>
  <si>
    <t>2.24</t>
  </si>
  <si>
    <t>2.25</t>
  </si>
  <si>
    <t>2.26</t>
  </si>
  <si>
    <t>2.27</t>
  </si>
  <si>
    <t>2.28</t>
  </si>
  <si>
    <t>2.29</t>
  </si>
  <si>
    <t>2.30</t>
  </si>
  <si>
    <t>2.31</t>
  </si>
  <si>
    <t>2.32</t>
  </si>
  <si>
    <t>2.33</t>
  </si>
  <si>
    <t>2.34</t>
  </si>
  <si>
    <t>2.35</t>
  </si>
  <si>
    <t>2.36</t>
  </si>
  <si>
    <t>2.37</t>
  </si>
  <si>
    <t>***********</t>
  </si>
  <si>
    <t>PÇ</t>
  </si>
  <si>
    <t>SDEL0088</t>
  </si>
  <si>
    <t>SDEL0089</t>
  </si>
  <si>
    <t>Mão francesa plana de 619 mm</t>
  </si>
  <si>
    <t>SDEL0090</t>
  </si>
  <si>
    <t>Parafuso de cabeça quadrada 125 mm</t>
  </si>
  <si>
    <t>SDEL0091</t>
  </si>
  <si>
    <t>SDEL0092</t>
  </si>
  <si>
    <t>SDEL0094</t>
  </si>
  <si>
    <t>SDEL0095</t>
  </si>
  <si>
    <t>SDEL0096</t>
  </si>
  <si>
    <t>Olhal para parafuso</t>
  </si>
  <si>
    <t>SDEL0097</t>
  </si>
  <si>
    <t>SDEL0098</t>
  </si>
  <si>
    <t>SDEL0099</t>
  </si>
  <si>
    <t>SDEL0100</t>
  </si>
  <si>
    <t>Fornecimento de Elo Fusível de Alta Tensão 15 K 500 mm</t>
  </si>
  <si>
    <t>SDEL0101</t>
  </si>
  <si>
    <t>Para-raio de distribuição 12 kV, Polimérico, 10 kA</t>
  </si>
  <si>
    <t>SDEL0102</t>
  </si>
  <si>
    <t>SDEL0103</t>
  </si>
  <si>
    <t>Fornecimento de Pino Auto Travante 16.00 x 140.00 mm 15/34.5 KV</t>
  </si>
  <si>
    <t>SDEL0104</t>
  </si>
  <si>
    <t>SDEL0105</t>
  </si>
  <si>
    <t>Caixa tipo DJ-2</t>
  </si>
  <si>
    <t>SDEL0108</t>
  </si>
  <si>
    <t>1. 16.120.018.  5</t>
  </si>
  <si>
    <t>CP0073</t>
  </si>
  <si>
    <t>SDEL0109</t>
  </si>
  <si>
    <t>SDEL0110</t>
  </si>
  <si>
    <t>SDEL0111</t>
  </si>
  <si>
    <t>SDEL0113</t>
  </si>
  <si>
    <t>Fornecimento de Conector Derivação p/Linha Viva 6 - 250</t>
  </si>
  <si>
    <t>SDEL0114</t>
  </si>
  <si>
    <t>SDEL0115</t>
  </si>
  <si>
    <t>Fornecimento de Conector Derivação Tipo Cunha - AMP - Tipo II ou Similar</t>
  </si>
  <si>
    <t>SDEL0116</t>
  </si>
  <si>
    <t>Cartucho para conector cunha (vermelho)</t>
  </si>
  <si>
    <t>SDEL0119</t>
  </si>
  <si>
    <t>Areia Grossa</t>
  </si>
  <si>
    <t>Brita nº 2</t>
  </si>
  <si>
    <t>Cimento - SC 50 Kg</t>
  </si>
  <si>
    <t>ACUMULADO CONTRATUAL</t>
  </si>
  <si>
    <t>ACUMULADO ADITIVO</t>
  </si>
  <si>
    <t>SALDO ADITIVO</t>
  </si>
  <si>
    <t>SALDO TOTAL</t>
  </si>
  <si>
    <t>1ª MED ADITIVO</t>
  </si>
  <si>
    <t>2ª MED ADITIVO</t>
  </si>
  <si>
    <t>3ª MED ADITIVO</t>
  </si>
  <si>
    <t>4ª MED ADITIVO</t>
  </si>
  <si>
    <t>5ª MED ADITIVO</t>
  </si>
  <si>
    <t>6ª MED ADITIVO</t>
  </si>
  <si>
    <t>7ª MED ADITIVO</t>
  </si>
  <si>
    <t>8ª MED ADITIVO</t>
  </si>
  <si>
    <t>9ª MED ADITIVO</t>
  </si>
  <si>
    <t>10ª MED ADITIVO</t>
  </si>
  <si>
    <t>11ª MED ADITIVO</t>
  </si>
  <si>
    <t>12ª MED ADITIVO</t>
  </si>
  <si>
    <t>1ª MED CONTRATO</t>
  </si>
  <si>
    <t>2ª MED CONTRATO</t>
  </si>
  <si>
    <t>3ª MED CONTRATO</t>
  </si>
  <si>
    <t>4ª MED CONTRATO</t>
  </si>
  <si>
    <t>5ª MED CONTRATO</t>
  </si>
  <si>
    <t>6ª MED CONTRATO</t>
  </si>
  <si>
    <t>7ª MED CONTRATO</t>
  </si>
  <si>
    <t>8ª MED CONTRATO</t>
  </si>
  <si>
    <t>9ª MED CONTRATO</t>
  </si>
  <si>
    <t>10ª MED CONTRATO</t>
  </si>
  <si>
    <t>11ª MED CONTRATO</t>
  </si>
  <si>
    <t>12ª MED CONTRATO</t>
  </si>
  <si>
    <t>ACUMULADO GERAL (R$)</t>
  </si>
  <si>
    <t>SALDO GERAL (R$)</t>
  </si>
  <si>
    <t>1ª Med Contrato</t>
  </si>
  <si>
    <t>1ª Med Aditivo</t>
  </si>
  <si>
    <t>BOLETIM DE MEDIÇÃO CONTRATO</t>
  </si>
  <si>
    <t>BOLETIM DE MEDIÇÃO ADITIVO</t>
  </si>
  <si>
    <t>Valor do Convênio:</t>
  </si>
  <si>
    <t>1ª Med Contr</t>
  </si>
  <si>
    <t>1ª Med Adit</t>
  </si>
  <si>
    <t>2ª Med Adit</t>
  </si>
  <si>
    <t>3ª Med Adit</t>
  </si>
  <si>
    <t>4ª Med Adit</t>
  </si>
  <si>
    <t>2ª Med Contr</t>
  </si>
  <si>
    <t>3ª Med Contr</t>
  </si>
  <si>
    <t>4ª Med Contr</t>
  </si>
  <si>
    <t>5ª Med Contr</t>
  </si>
  <si>
    <t>5ª Med Adit</t>
  </si>
  <si>
    <t>6ª Med Contr</t>
  </si>
  <si>
    <t>6ª Med Adit</t>
  </si>
  <si>
    <t>7ª Med Contr</t>
  </si>
  <si>
    <t>7ª Med Adit</t>
  </si>
  <si>
    <t>8ª Med Contr</t>
  </si>
  <si>
    <t>8ª Med Adit</t>
  </si>
  <si>
    <t>9ª Med Contr</t>
  </si>
  <si>
    <t>9ª Med Adit</t>
  </si>
  <si>
    <t>10ª Med Contr</t>
  </si>
  <si>
    <t>10ª Med Adit</t>
  </si>
  <si>
    <t>11ª Med Contr</t>
  </si>
  <si>
    <t>11ª Med Adit</t>
  </si>
  <si>
    <t>12ª Med Contr</t>
  </si>
  <si>
    <t>12ª Med Adit</t>
  </si>
  <si>
    <t>2ª Med Aditivo</t>
  </si>
  <si>
    <t>3ª Med Contrato</t>
  </si>
  <si>
    <t>CENTRO POLÍTICO ADMINISTRATIVO - RUA ENGº EDGAR PRADO ARZE - Nº 215 - 3613-6300</t>
  </si>
  <si>
    <t>RESUMO DE MATERIAIS - vestiário + cozinha + refeitório</t>
  </si>
  <si>
    <t>Infra-Estrutura</t>
  </si>
  <si>
    <t>Concreto 25Mpa</t>
  </si>
  <si>
    <t>1,20x1,20</t>
  </si>
  <si>
    <t>1,30x1,30</t>
  </si>
  <si>
    <t>1,40x1,40</t>
  </si>
  <si>
    <t>0,80x0,80</t>
  </si>
  <si>
    <t>Escavação - no caso da sapata considerei uma média de profundidade igual a 2,00m + Perímetro de viga baldrame (122,55) x 0,50 de largura x 0,50 de profundidade.</t>
  </si>
  <si>
    <t>Prancha 01:</t>
  </si>
  <si>
    <t>Volume Concreto</t>
  </si>
  <si>
    <r>
      <t>m</t>
    </r>
    <r>
      <rPr>
        <sz val="10"/>
        <color indexed="10"/>
        <rFont val="Calibri"/>
        <family val="2"/>
      </rPr>
      <t>³</t>
    </r>
  </si>
  <si>
    <r>
      <t>m</t>
    </r>
    <r>
      <rPr>
        <sz val="10"/>
        <color indexed="10"/>
        <rFont val="Calibri"/>
        <family val="2"/>
      </rPr>
      <t>²</t>
    </r>
  </si>
  <si>
    <t>Aço CA-50</t>
  </si>
  <si>
    <t>kg</t>
  </si>
  <si>
    <t>Prancha 02:</t>
  </si>
  <si>
    <t>Aço CA-60</t>
  </si>
  <si>
    <t>Armadura:</t>
  </si>
  <si>
    <t>Prancha 02 - CA-50:</t>
  </si>
  <si>
    <r>
      <t>m</t>
    </r>
    <r>
      <rPr>
        <sz val="10"/>
        <color indexed="30"/>
        <rFont val="Calibri"/>
        <family val="2"/>
      </rPr>
      <t>³</t>
    </r>
  </si>
  <si>
    <t>Prancha 03:</t>
  </si>
  <si>
    <r>
      <t>m</t>
    </r>
    <r>
      <rPr>
        <sz val="10"/>
        <color indexed="30"/>
        <rFont val="Calibri"/>
        <family val="2"/>
      </rPr>
      <t>²</t>
    </r>
  </si>
  <si>
    <t>Pilar</t>
  </si>
  <si>
    <t>Prancha 03 - CA-50:</t>
  </si>
  <si>
    <t>Prancha 03 - CA-60:</t>
  </si>
  <si>
    <t>Prancha 04:</t>
  </si>
  <si>
    <t>Baldrame</t>
  </si>
  <si>
    <t>Prancha 04 - CA-50:</t>
  </si>
  <si>
    <t>Prancha 04 - CA-60:</t>
  </si>
  <si>
    <t>Prancha 05:</t>
  </si>
  <si>
    <t>Viga</t>
  </si>
  <si>
    <t>CA-50:</t>
  </si>
  <si>
    <t>CA-60:</t>
  </si>
  <si>
    <t>Prancha 06:</t>
  </si>
  <si>
    <t>VIGA DE COBERTURA</t>
  </si>
  <si>
    <r>
      <t>m</t>
    </r>
    <r>
      <rPr>
        <sz val="10"/>
        <color indexed="12"/>
        <rFont val="Calibri"/>
        <family val="2"/>
      </rPr>
      <t>³</t>
    </r>
  </si>
  <si>
    <r>
      <t>m</t>
    </r>
    <r>
      <rPr>
        <sz val="10"/>
        <color indexed="12"/>
        <rFont val="Calibri"/>
        <family val="2"/>
      </rPr>
      <t>²</t>
    </r>
  </si>
  <si>
    <t>Prancha 06 - CA-50:</t>
  </si>
  <si>
    <t>Prancha 06 - CA-60:</t>
  </si>
  <si>
    <t>Prancha 07:</t>
  </si>
  <si>
    <t>RESUMO DE MATERIAIS - EE - 12 SALAS</t>
  </si>
  <si>
    <t>1,60x1,60</t>
  </si>
  <si>
    <t>2,00x2,00</t>
  </si>
  <si>
    <t>2,10x2,20</t>
  </si>
  <si>
    <t>2,00x2,20</t>
  </si>
  <si>
    <t>Escavação - no caso da sapata considerei uma média de profundidade igual a 2,50m + Perímetro de viga baldrame (240,40ml) x 0,60 de largura x 0,70 de profundidade.</t>
  </si>
  <si>
    <t>4,50x1,30</t>
  </si>
  <si>
    <t>2,10x2,00</t>
  </si>
  <si>
    <t>1,80x1,80</t>
  </si>
  <si>
    <t>2,30x2,30</t>
  </si>
  <si>
    <t>CA-50</t>
  </si>
  <si>
    <t>CA-60</t>
  </si>
  <si>
    <t>Prancha 05 - CA-50:</t>
  </si>
  <si>
    <t>Prancha 05 - CA-60:</t>
  </si>
  <si>
    <t>PILAR</t>
  </si>
  <si>
    <t>Prancha 07 - CA-50:</t>
  </si>
  <si>
    <t>Prancha 07 - CA-60:</t>
  </si>
  <si>
    <t>Prancha 08 - CA-50:</t>
  </si>
  <si>
    <t>Prancha 08 - CA-60:</t>
  </si>
  <si>
    <t>Prancha 09 - CA-50:</t>
  </si>
  <si>
    <t>Prancha 09 - CA-60:</t>
  </si>
  <si>
    <t>Prancha 10:</t>
  </si>
  <si>
    <t>BALDRAME</t>
  </si>
  <si>
    <t>Prancha 10 - CA-50:</t>
  </si>
  <si>
    <t>Prancha 10 - CA-60:</t>
  </si>
  <si>
    <t>Prancha 11 - CA-50:</t>
  </si>
  <si>
    <t>Prancha 11 - CA-60:</t>
  </si>
  <si>
    <t>Prancha 12:</t>
  </si>
  <si>
    <t>LAJE + VIGA INTERMEDIÁRIA</t>
  </si>
  <si>
    <t>Prancha 13 - CA-50:</t>
  </si>
  <si>
    <t>Prancha 13 - CA-60:</t>
  </si>
  <si>
    <t>Prancha 14 - CA-50:</t>
  </si>
  <si>
    <t>Prancha 14 - CA-60:</t>
  </si>
  <si>
    <t>Prancha 15 - CA-50:</t>
  </si>
  <si>
    <t>Prancha 15 - CA-60:</t>
  </si>
  <si>
    <t>Prancha 16 - CA-50:</t>
  </si>
  <si>
    <t>Prancha 16 - CA-60:</t>
  </si>
  <si>
    <t>Prancha 17:</t>
  </si>
  <si>
    <t>Ferragem negativa da laje PAV 1</t>
  </si>
  <si>
    <t>Prancha 18:</t>
  </si>
  <si>
    <t>Ferragem positiva da laje PAV 1</t>
  </si>
  <si>
    <t>Prancha 19:</t>
  </si>
  <si>
    <t>Armadura de Cisalhamento PAV 1</t>
  </si>
  <si>
    <t>Prancha 20:</t>
  </si>
  <si>
    <t>Prancha 21 - CA-50:</t>
  </si>
  <si>
    <t>Prancha 21 - CA-60:</t>
  </si>
  <si>
    <t>Prancha 22 - CA-50:</t>
  </si>
  <si>
    <t>Prancha 22 - CA-60:</t>
  </si>
  <si>
    <t>Prancha 23 - CA-50:</t>
  </si>
  <si>
    <t>Prancha 23 - CA-60:</t>
  </si>
  <si>
    <t>Prancha 24:</t>
  </si>
  <si>
    <t>Laje de Cobertura - Ferragem negativa</t>
  </si>
  <si>
    <t>Prancha 25:</t>
  </si>
  <si>
    <t>Laje de Cobertura - Ferragem positiva</t>
  </si>
  <si>
    <t>Compactação</t>
  </si>
  <si>
    <t>Onde está proposto o o bloco de concreto sextavado + calçada</t>
  </si>
  <si>
    <t>Guias de concreto</t>
  </si>
  <si>
    <r>
      <t xml:space="preserve">* Pátio  da praça (43,10X2)+(13,73X4)= </t>
    </r>
    <r>
      <rPr>
        <b/>
        <sz val="10"/>
        <color indexed="10"/>
        <rFont val="Arial"/>
        <family val="2"/>
      </rPr>
      <t xml:space="preserve">141,12 ml </t>
    </r>
    <r>
      <rPr>
        <sz val="10"/>
        <rFont val="Arial"/>
        <family val="2"/>
      </rPr>
      <t xml:space="preserve">
* local onde será executado calçada na frente de toda escola (</t>
    </r>
    <r>
      <rPr>
        <b/>
        <sz val="10"/>
        <color indexed="10"/>
        <rFont val="Arial"/>
        <family val="2"/>
      </rPr>
      <t>94ml</t>
    </r>
    <r>
      <rPr>
        <sz val="10"/>
        <rFont val="Arial"/>
        <family val="2"/>
      </rPr>
      <t>), conforme projeto</t>
    </r>
  </si>
  <si>
    <t>Bloco concreto sextavado</t>
  </si>
  <si>
    <r>
      <t>*Pátio da praça (</t>
    </r>
    <r>
      <rPr>
        <b/>
        <sz val="10"/>
        <color indexed="10"/>
        <rFont val="Arial"/>
        <family val="2"/>
      </rPr>
      <t>385,60 m2</t>
    </r>
    <r>
      <rPr>
        <sz val="10"/>
        <rFont val="Arial"/>
        <family val="2"/>
      </rPr>
      <t>)
* Acesso Principal (4,40*5=</t>
    </r>
    <r>
      <rPr>
        <b/>
        <sz val="10"/>
        <color indexed="10"/>
        <rFont val="Arial"/>
        <family val="2"/>
      </rPr>
      <t>22</t>
    </r>
    <r>
      <rPr>
        <b/>
        <sz val="10"/>
        <color indexed="10"/>
        <rFont val="Arial"/>
        <family val="2"/>
      </rPr>
      <t>m2</t>
    </r>
    <r>
      <rPr>
        <sz val="10"/>
        <rFont val="Arial"/>
        <family val="2"/>
      </rPr>
      <t>)
* estacionamento da entrada (</t>
    </r>
    <r>
      <rPr>
        <b/>
        <sz val="10"/>
        <color indexed="10"/>
        <rFont val="Arial"/>
        <family val="2"/>
      </rPr>
      <t>172,74 m2</t>
    </r>
    <r>
      <rPr>
        <sz val="10"/>
        <rFont val="Arial"/>
        <family val="2"/>
      </rPr>
      <t>)</t>
    </r>
  </si>
  <si>
    <t>Calçada/Piso Concreto</t>
  </si>
  <si>
    <r>
      <t>* calçada no entorno de toda construção (escola + refeitório) com largura de 0,80m acompanhamndo o beiral (1648,72-1429,36)=</t>
    </r>
    <r>
      <rPr>
        <b/>
        <sz val="10"/>
        <color indexed="10"/>
        <rFont val="Arial"/>
        <family val="2"/>
      </rPr>
      <t>219,36m2</t>
    </r>
    <r>
      <rPr>
        <sz val="10"/>
        <rFont val="Arial"/>
        <family val="2"/>
      </rPr>
      <t xml:space="preserve">
* calçada na frente de toda escola parte externa da escola (94ml * 2,90ml de largura = </t>
    </r>
    <r>
      <rPr>
        <b/>
        <sz val="10"/>
        <color indexed="10"/>
        <rFont val="Arial"/>
        <family val="2"/>
      </rPr>
      <t>272,60</t>
    </r>
    <r>
      <rPr>
        <b/>
        <sz val="10"/>
        <color indexed="10"/>
        <rFont val="Arial"/>
        <family val="2"/>
      </rPr>
      <t>m2</t>
    </r>
    <r>
      <rPr>
        <sz val="10"/>
        <rFont val="Arial"/>
        <family val="2"/>
      </rPr>
      <t>)
* calçada no entorno da praça (</t>
    </r>
    <r>
      <rPr>
        <b/>
        <sz val="10"/>
        <color indexed="10"/>
        <rFont val="Arial"/>
        <family val="2"/>
      </rPr>
      <t>66,82m2</t>
    </r>
    <r>
      <rPr>
        <sz val="10"/>
        <rFont val="Arial"/>
        <family val="2"/>
      </rPr>
      <t>)</t>
    </r>
  </si>
  <si>
    <t>Terra Vegetal</t>
  </si>
  <si>
    <t>2,5cm da área da grama</t>
  </si>
  <si>
    <t>Oiti (média)</t>
  </si>
  <si>
    <t>Oiti (grande)</t>
  </si>
  <si>
    <t>Mini Ixória (grande)</t>
  </si>
  <si>
    <t>Pingo de Ouro (pequeno)</t>
  </si>
  <si>
    <t>Pingo de Ouro (grande)</t>
  </si>
  <si>
    <t>Palmeira Fênix ( 4.50 mts)</t>
  </si>
  <si>
    <t>Banco de Concreto</t>
  </si>
  <si>
    <t>Banco em Estrutura Mista - conforme projeto 04un</t>
  </si>
  <si>
    <t>Grama</t>
  </si>
  <si>
    <r>
      <t>*nos canteiros da praça (46,70*2)+(9,86*4)=</t>
    </r>
    <r>
      <rPr>
        <b/>
        <sz val="10"/>
        <color indexed="10"/>
        <rFont val="Arial"/>
        <family val="2"/>
      </rPr>
      <t>132,84m2</t>
    </r>
    <r>
      <rPr>
        <b/>
        <sz val="10"/>
        <color indexed="30"/>
        <rFont val="Arial"/>
        <family val="2"/>
      </rPr>
      <t xml:space="preserve">
*</t>
    </r>
    <r>
      <rPr>
        <sz val="10"/>
        <rFont val="Arial"/>
        <family val="2"/>
      </rPr>
      <t>na entrada da escola nas duas laterais (320,76+323,33)=</t>
    </r>
    <r>
      <rPr>
        <b/>
        <sz val="10"/>
        <color indexed="10"/>
        <rFont val="Arial"/>
        <family val="2"/>
      </rPr>
      <t>644,09m2</t>
    </r>
    <r>
      <rPr>
        <sz val="10"/>
        <color indexed="10"/>
        <rFont val="Arial"/>
        <family val="2"/>
      </rPr>
      <t>.</t>
    </r>
  </si>
  <si>
    <r>
      <t>M</t>
    </r>
    <r>
      <rPr>
        <sz val="11"/>
        <color indexed="8"/>
        <rFont val="Calibri"/>
        <family val="2"/>
      </rPr>
      <t>³</t>
    </r>
  </si>
  <si>
    <t>INSTALAÇÕES HIDRAÚLICAS</t>
  </si>
  <si>
    <t>Mictorio de louca individual, inclusive jogo de metais, engate flexível, parafusos e sifão</t>
  </si>
  <si>
    <t>1. 15.420.006.  5</t>
  </si>
  <si>
    <t>CO1259</t>
  </si>
  <si>
    <t>Torneira de pressao metalica para uso geral (escovódromo)</t>
  </si>
  <si>
    <t>Bacia de louca sifonada branca, inclusive anel de vedação, assento Plastico Standard Branco, bolsa de ligação, joelho e Tubo de ligação</t>
  </si>
  <si>
    <t>Fornecimento e instalação de bacia sanitária linha conforto P51 de louça 1ª linha, inclusive anel de vedação, assento especial AP52 (linha conforto 1ª linha), bolsa de ligação, joelho, tubo de ligação em PVC rígido cromado 40 mm, SPUD de borracha</t>
  </si>
  <si>
    <t>Valvula de descarga metalica sem registro e com canopla, ø 32 mm (1 1/4") ou 40 mm (1 1/2")</t>
  </si>
  <si>
    <t>Valvula de descarga do tipo alavanca para as bacias sanitárias , ø 50 mm (1 1/2") PNEE</t>
  </si>
  <si>
    <t>1. 15.110.004.  5</t>
  </si>
  <si>
    <t>CO0014</t>
  </si>
  <si>
    <t>Registro de gaveta bruto ø 100 mm (4")</t>
  </si>
  <si>
    <t>1. 15.110.007.  0</t>
  </si>
  <si>
    <t>CO0019</t>
  </si>
  <si>
    <t>Registro de gaveta com canopla ø 40 mm (1 1/2")</t>
  </si>
  <si>
    <t>1. 15.110.001.  0</t>
  </si>
  <si>
    <t>CO0007</t>
  </si>
  <si>
    <t>Registro de gaveta bruto ø 20 mm (3/4")</t>
  </si>
  <si>
    <t>1. 15.145.049.  5</t>
  </si>
  <si>
    <t>CO0606</t>
  </si>
  <si>
    <t>Luva soldavel/rosca de pvc marrom ø 25 mm x 3/4"</t>
  </si>
  <si>
    <t>1. 15.420.001.  5</t>
  </si>
  <si>
    <t>CO1231</t>
  </si>
  <si>
    <t>Chuveiro-ducha metalico</t>
  </si>
  <si>
    <t>1. 15.145.012.  5</t>
  </si>
  <si>
    <t>CO0531</t>
  </si>
  <si>
    <t>Cap (tampao) soldavel de pvc marrom ø 25 mm (bebedouro)</t>
  </si>
  <si>
    <t>1. 15.145.011.  0</t>
  </si>
  <si>
    <t>CO0529</t>
  </si>
  <si>
    <t>Adaptador soldavel longo de pvc marrom com flanges livres para caixa d'agua ø 110 mm x 4"</t>
  </si>
  <si>
    <t>Adaptador pvc soldavel curto c/ bolsa e rosca p/ registro 110mm x 4 pol</t>
  </si>
  <si>
    <t>Adaptador soldavel curto com bolsa e rosca para registro de pvc rigido D.E. 25mm x 3/4 pol</t>
  </si>
  <si>
    <t>Adaptador soldavel curto com bolsa e rosca para registro de pvc rigido D.E. 50mm x 1.5 pol</t>
  </si>
  <si>
    <t>Bucha reducao pvc sold curta p/ agua fria pred p/ agua fria pred 110mm x 85mm</t>
  </si>
  <si>
    <t>Bucha de reducao longa de pvc rigido para tubo soldável D.E. 50 x 25mm</t>
  </si>
  <si>
    <t>Bucha de reducao longa de pvc rigido para tubo soldável D.E. 75 x 50mm</t>
  </si>
  <si>
    <t>Bucha de redução longade pvc rígido para tubo soldável DIAM. 85x75mm</t>
  </si>
  <si>
    <t>1. 15.145.033.  5</t>
  </si>
  <si>
    <t>CO0582</t>
  </si>
  <si>
    <t>Joelho 90° soldavel de pvc marrom ø 110 mm</t>
  </si>
  <si>
    <t>1. 15.145.036.  0</t>
  </si>
  <si>
    <t>CO0578</t>
  </si>
  <si>
    <t>Joelho 90° soldavel de pvc marrom ø 50 mm</t>
  </si>
  <si>
    <t>1. 15.145.037.  5</t>
  </si>
  <si>
    <t>CO0581</t>
  </si>
  <si>
    <t>Joelho 90° soldavel de pvc marrom ø 85 mm</t>
  </si>
  <si>
    <t>1. 15.145.070.  5</t>
  </si>
  <si>
    <t>CO0654</t>
  </si>
  <si>
    <t>Tubo de pvc soldavel, com conexoes ø 110 mm</t>
  </si>
  <si>
    <t>1. 15.145.076.  0</t>
  </si>
  <si>
    <t>CO0656</t>
  </si>
  <si>
    <t>Tubo de pvc soldavel, sem conexoes ø 25 mm</t>
  </si>
  <si>
    <t>1. 15.145.077.  5</t>
  </si>
  <si>
    <t>CO0659</t>
  </si>
  <si>
    <t>Tubo de pvc soldavel, sem conexoes ø 50 mm</t>
  </si>
  <si>
    <t>1. 15.145.074.  5</t>
  </si>
  <si>
    <t>CO0653</t>
  </si>
  <si>
    <t>Tubo de pvc soldavel, com conexoes ø 85 mm</t>
  </si>
  <si>
    <t>1. 15.145.059.  5</t>
  </si>
  <si>
    <t>CO0632</t>
  </si>
  <si>
    <t>Te 90° soldavel de pvc marrom ø 110 mm</t>
  </si>
  <si>
    <t>1. 15.145.062.  0</t>
  </si>
  <si>
    <t>CO0628</t>
  </si>
  <si>
    <t>Te 90° soldavel de pvc marrom ø 50 mm</t>
  </si>
  <si>
    <t>1. 15.145.063.  5</t>
  </si>
  <si>
    <t>CO0631</t>
  </si>
  <si>
    <t>Te 90° soldavel de pvc marrom ø 85 mm</t>
  </si>
  <si>
    <t>1. 15.145.055.  5</t>
  </si>
  <si>
    <t>CO0617</t>
  </si>
  <si>
    <t>Te 90° de reducao soldavel de pvc marrom ø 75 x 50 mm</t>
  </si>
  <si>
    <t>1. 15.145.070.  0</t>
  </si>
  <si>
    <t>CO0644</t>
  </si>
  <si>
    <t>Uniao soldavel de pvc marrom ø 85 mm</t>
  </si>
  <si>
    <t>1. 15.145.039.  0</t>
  </si>
  <si>
    <t>CO0585</t>
  </si>
  <si>
    <t>Joelho 90° soldavel/rosca de pvc marrom ø 25 mm x 3/4"</t>
  </si>
  <si>
    <t>1. 15.145.030.  5</t>
  </si>
  <si>
    <t>CO0568</t>
  </si>
  <si>
    <t>Joelho 90° de reducao soldavel de pvc marrom ø 25 x 20 mm</t>
  </si>
  <si>
    <t xml:space="preserve">INSTALAÇÕES SANITÁRIAS </t>
  </si>
  <si>
    <t>1. 02.690.003.  0</t>
  </si>
  <si>
    <t>CB0228</t>
  </si>
  <si>
    <t>Caixa de inspecao em alvenaria - 1/2 tijolo comum macico revestido internamente com argamassa de cimento e areia sem peneirar, traco 1:3, lastro de concreto e = 10 cm, tampa e = 5 cm, dimensoes 60 x 60 x 60 cm</t>
  </si>
  <si>
    <t>Ralo sifonado pvc cilindrico 100 x 40 mm c/grelha redonda branca</t>
  </si>
  <si>
    <t>1. 15.170.007.  0</t>
  </si>
  <si>
    <t>CO1054</t>
  </si>
  <si>
    <t>Curva 90° curta de pvc branco , ponta bolsa e virola, ø 50 mm</t>
  </si>
  <si>
    <t>1. 15.170.011.  0</t>
  </si>
  <si>
    <t>CO1066</t>
  </si>
  <si>
    <t>Joelho 45° de pvc branco , ponta bolsa e virola, ø 100 mm</t>
  </si>
  <si>
    <t>1. 15.170.012.  0</t>
  </si>
  <si>
    <t>CO1065</t>
  </si>
  <si>
    <t>Joelho 45° de pvc branco , ponta bolsa e virola, ø 75 mm</t>
  </si>
  <si>
    <t>1. 15.170.014.  5</t>
  </si>
  <si>
    <t>CO1070</t>
  </si>
  <si>
    <t>Joelho 90° de pvc branco , ponta bolsa e virola, ø 75 mm</t>
  </si>
  <si>
    <t>1. 15.170.018.  5</t>
  </si>
  <si>
    <t>CO1078</t>
  </si>
  <si>
    <t>Juncao 45° de pvc branco com reducao, ponta bolsa e virola, ø 75 x 50 mm</t>
  </si>
  <si>
    <t>1. 15.170.019.  0</t>
  </si>
  <si>
    <t>CO1075</t>
  </si>
  <si>
    <t>Juncao 45° de pvc branco , ponta bolsa e virola, ø 75 x 75 mm</t>
  </si>
  <si>
    <t>1. 15.170.028.  0</t>
  </si>
  <si>
    <t>CO1098</t>
  </si>
  <si>
    <t>Reducao excentrica pbv de pvc branco , ø 100 x 50 mm</t>
  </si>
  <si>
    <t>1. 15.170.029.  0</t>
  </si>
  <si>
    <t>CO1097</t>
  </si>
  <si>
    <t>Reducao excentrica pbv de pvc branco , ø 75 x 50 mm</t>
  </si>
  <si>
    <t>1. 15.170.037.  0</t>
  </si>
  <si>
    <t>CO1115</t>
  </si>
  <si>
    <t>Tubo de pvc branco, sem conexoes , ponta bolsa e virola, ø 150 mm</t>
  </si>
  <si>
    <t>1. 15.170.036.  0</t>
  </si>
  <si>
    <t>CO1113</t>
  </si>
  <si>
    <t>Tubo de pvc branco, sem conexoes , ponta bolsa e virola, ø 75 mm</t>
  </si>
  <si>
    <t>1. 15.170.032.  5</t>
  </si>
  <si>
    <t>CO1109</t>
  </si>
  <si>
    <t>Te 90° de pvc branco , ponta bolsa e virola, ø 100 x 100 mm</t>
  </si>
  <si>
    <t>1. 15.170.033.  5</t>
  </si>
  <si>
    <t>CO1108</t>
  </si>
  <si>
    <t>Te 90° de pvc branco , ponta bolsa e virola, ø 75 x 75 mm</t>
  </si>
  <si>
    <t>1. 15.170.031.  5</t>
  </si>
  <si>
    <t>CO1104</t>
  </si>
  <si>
    <t>Te 90° de reducao de pvc branco , ponta bolsa e virola, ø 75 x 50 mm</t>
  </si>
  <si>
    <t>Fossa Séptica em alvenaria - 1/2 tijolo comum maciço revestido internamente com argamassa de cimento e areia sem peneirar, traço 1:3, piso de concreto com tela de aço e=12 cm, tampa (laje pré-fabricada) e = 12 cm, dimensões 530x270x 180cm</t>
  </si>
  <si>
    <t>Execução de sumidouro com diâmetro 3.00 m e prof. 3.00 m</t>
  </si>
  <si>
    <t>1. 15.410.002.  5</t>
  </si>
  <si>
    <t>CO1223</t>
  </si>
  <si>
    <t>Tampo de granito para pia, e=30,00 mm, largura 0,60 m</t>
  </si>
  <si>
    <t>Lavatorio de louca de embutir (cuba) , com torneira de pressao para lavatório de mesa padrão médio, engate flexivel de PVC cromado 30cm, sifão metálico para lavatório cromado, válvula de escoamento metálico para lavatório.</t>
  </si>
  <si>
    <t xml:space="preserve">Fornecimento e instalação de lavatorio L51 465x350mm coluna suspensa para L510 DECA ou similar com torneira metálica de alavanca (1/4 volta) e acessórios (engate, sifão cromado, válvula) - PNEE </t>
  </si>
  <si>
    <t>1. 15.410.007.  5</t>
  </si>
  <si>
    <t>CO1235</t>
  </si>
  <si>
    <t>Lavatorio de louca , com coluna, com torneira de pressão e acessórios(engate, sifão cromado,
 válvula)</t>
  </si>
  <si>
    <t>Bancada para cozinha em aço inox nas dimensões 2,46m x 0,80m com 01 cuba em aço inox de dimensões 0,80 x 0,60 x 0,50 (Lavapanelas), inclusive torneira de pressão para pia longa de parede, sifão metálico para pia e válvula de escoamento metálica para pia de cozinha, fixada sobre parede de alvenaria de tijolo de 1/2 vez acabamento em azulejo ceramico esmaltado de dimensões 150mm x 150mm com rejunte de cor branco. (Conforme detalhe padrão SEDUC)</t>
  </si>
  <si>
    <t>*******************</t>
  </si>
  <si>
    <t>Tanque pré-moldado de concreto, inclusive torneira de pressão de uso geral de parede, sifão metálico e válvula)</t>
  </si>
  <si>
    <t>1. 10.810.003.  0</t>
  </si>
  <si>
    <t>CJ0024</t>
  </si>
  <si>
    <t>Saboneteira de plastico para sabonete liquido a granel</t>
  </si>
  <si>
    <t>Espelho para lavatorio oval grande 45 cm x 56cm</t>
  </si>
  <si>
    <t>Porta papel toalha para toalha de papel</t>
  </si>
  <si>
    <t>Fio isolado de pvc secao 2,5 mm2 - 750 v - 70°c</t>
  </si>
  <si>
    <t>1. 16.120.000.  5</t>
  </si>
  <si>
    <t>CP0041</t>
  </si>
  <si>
    <t>Cabo isolado em pvc secao 4 mm2 - 750 v - 70°c - flexivel</t>
  </si>
  <si>
    <t>1. 16.120.018.  0</t>
  </si>
  <si>
    <t>CP0072</t>
  </si>
  <si>
    <t>Fio isolado de pvc secao 6 mm2 - 750 v - 70°c</t>
  </si>
  <si>
    <t>Cabo isolado em pvc secao 10 mm2 - 0,6/1kv - 70°c - flexivel</t>
  </si>
  <si>
    <t>1. 16.120.011.  5</t>
  </si>
  <si>
    <t>CP0062</t>
  </si>
  <si>
    <t>Cabo isolado em pvc secao 50 mm2 - 0,6/1kv - 70°c - flexivel</t>
  </si>
  <si>
    <t>1. 16.120.011.  0</t>
  </si>
  <si>
    <t>CP0061</t>
  </si>
  <si>
    <t>Cabo isolado em pvc secao 35 mm2 - 0,6/1kv - 70°c - flexivel</t>
  </si>
  <si>
    <t>Cabo isolado em pvc secao 70 mm2 - 0,6/1kv - 70°c - flexivel</t>
  </si>
  <si>
    <t>1. 16.120.013.  0</t>
  </si>
  <si>
    <t>CP0065</t>
  </si>
  <si>
    <t>Cabo isolado em pvc secao 120 mm2 - 0,6/1kv - 70°c - flexivel</t>
  </si>
  <si>
    <t>*********</t>
  </si>
  <si>
    <t>SDEL0003</t>
  </si>
  <si>
    <t>Disjuntor bipolar termomagnético de 15 A em quadro de distribuição</t>
  </si>
  <si>
    <t>SDEL0160</t>
  </si>
  <si>
    <t>Disjuntor bifásico termomagnético de 30 A em quadro de distribuição</t>
  </si>
  <si>
    <t>Disjuntor monopolar termomagnetico de 10 a em quadro de distribuicao</t>
  </si>
  <si>
    <t>SDEL0001</t>
  </si>
  <si>
    <t>Disjuntor monopolar termomagnetico de 15 A em quadro de distribuição</t>
  </si>
  <si>
    <t>Disjuntor tripolar termomagnetico de 40 a em quadro de distribuicao</t>
  </si>
  <si>
    <t>1. 16.170.023.  0</t>
  </si>
  <si>
    <t>CP0442</t>
  </si>
  <si>
    <t>Disjuntor tripolar termomagnetico de 50 a em quadro de distribuicao</t>
  </si>
  <si>
    <t>SDEL0138</t>
  </si>
  <si>
    <t>Disjuntor trifásico termomagnetico de 90 A em quadro de distribuição</t>
  </si>
  <si>
    <t>SDEL0008</t>
  </si>
  <si>
    <t>Disjuntor trifásico termomagntico de 100 A em quadro de distribuição</t>
  </si>
  <si>
    <t>SDEL0151</t>
  </si>
  <si>
    <t>Disjuntor trifásico termomagnético de 125 A em quadro de distribuição</t>
  </si>
  <si>
    <t>1. 16.135.010.  0</t>
  </si>
  <si>
    <t>CP0216</t>
  </si>
  <si>
    <t>Eletroduto de pvc flexivel corrugado ø 25 mm (3/4")</t>
  </si>
  <si>
    <t>1. 16.135.010.  5</t>
  </si>
  <si>
    <t>CP0217</t>
  </si>
  <si>
    <t>Eletroduto de pvc flexivel corrugado ø 32 mm (1")</t>
  </si>
  <si>
    <t>SDEL0139</t>
  </si>
  <si>
    <t>Eletroduto de PVC flexivel corrugado de Ø 1.1/2", kanaflex ou similar</t>
  </si>
  <si>
    <t>SDEL0053</t>
  </si>
  <si>
    <t>Eletroduto de PVC flexivel corrugado Ø 2", kanaflex ou similar</t>
  </si>
  <si>
    <t>Eletroduto de PVC flexivel corrugado Ø 3", kanaflex ou similar</t>
  </si>
  <si>
    <t>Luminaria fluorescente completa industrial com 2 lampadas de 40 w, tipo calha de sobrepor</t>
  </si>
  <si>
    <t>SDEL0140</t>
  </si>
  <si>
    <t>Fornecimento e instalação de globo cristal completo com lâmpada econômica espiral de 25 W</t>
  </si>
  <si>
    <t>Poste duplo T  7/150 Dan</t>
  </si>
  <si>
    <t>Luminária tipo iluminação publica com braço de  1m, receptáculo E-27 com lâmpada de 250 W mista</t>
  </si>
  <si>
    <t>SDEL0141</t>
  </si>
  <si>
    <t>Fornecimento de lâmpada mista 250w/220v</t>
  </si>
  <si>
    <t>SDEL0082</t>
  </si>
  <si>
    <t>Fornecimento de Parafuso cabeça quadrada ""máquina"", dim.16.00mm x 250.00mm, incl. Porca Quadrada Diam. Interno 16.00 mm e  arruela</t>
  </si>
  <si>
    <t>1. 16.180.008.  5</t>
  </si>
  <si>
    <t>CP0483</t>
  </si>
  <si>
    <t>Interruptor pulsador de campainha ou minuteria 2 a - 250 v</t>
  </si>
  <si>
    <t>Interruptor , uma tecla simples 10 a - 250 v</t>
  </si>
  <si>
    <t>Interruptor , duas teclas simples 10 a - 250 v</t>
  </si>
  <si>
    <t>1. 16.180.002.  5</t>
  </si>
  <si>
    <t>CP0471</t>
  </si>
  <si>
    <t>Interruptor , tres teclas simples 10 a - 250 v</t>
  </si>
  <si>
    <t>1. 16.180.004.  0</t>
  </si>
  <si>
    <t>CP0474</t>
  </si>
  <si>
    <t>Interruptor , uma tecla paralelo 10 a - 250 v</t>
  </si>
  <si>
    <t>1. 16.180.001.  5</t>
  </si>
  <si>
    <t>CP0469</t>
  </si>
  <si>
    <t>Interruptor , duas teclas paralelo 10 a - 250 v</t>
  </si>
  <si>
    <t>Tomada 2P+T universal de embutir 10A-250V com espelho para caixa 4X2 linha popular</t>
  </si>
  <si>
    <t>Fornecimento e Instalação de Tomada ( 2P+T) universal de Embutir 15 A - 250V para informática com espelho para caixa 4x2"""", Linha Popular</t>
  </si>
  <si>
    <t>Fornecimento e instalação de ventilador de teto c/rot em sentido dir/inverso c/3 pas de Madeira 60hz 110v c/ interuptor tipo reostado p/2 setores e com capacitor</t>
  </si>
  <si>
    <t>Caixa de ligacao de pvc para eletroduto flexivel , retangular, dimensoes 4 x 2"</t>
  </si>
  <si>
    <t>1. 16.150.009.  0</t>
  </si>
  <si>
    <t>CP0377</t>
  </si>
  <si>
    <t>Caixa de ligacao estampada em chapa de aco , octogonal com fundo movel, dimensoes 3 x 3"</t>
  </si>
  <si>
    <t>SDEL0175</t>
  </si>
  <si>
    <t>Fornecimento e Instalação de Rele fotoelétrico para comando automático de iluminação 110V/220V, incl. Base</t>
  </si>
  <si>
    <t>SDEL0072</t>
  </si>
  <si>
    <t xml:space="preserve"> Fornecimento e instalação de Quadro de Dist. Tripolar de Embutir Montado com Barramento Príncipal de 450 A para disjuntor Geral tipo Caixa Moldada de 400 A e Barramento Secundário de 225 A , e capacidade para acomodar 36 circuitos</t>
  </si>
  <si>
    <t>SDEL0167</t>
  </si>
  <si>
    <t>Quadro de distribuição tripolar de embutir em chapa metálica de 40 posições e barramento de 225 A</t>
  </si>
  <si>
    <t>Quadro de distribuição de embutir em chapa metálica de 24 posições e  barramento de 100 A</t>
  </si>
  <si>
    <t>Fornecimento e instalação de Quadro De Dist Tripolar Embutir C/ Barramento Com Porta 32 Circuitos 100 A</t>
  </si>
  <si>
    <t>1. 16.135.007.  5</t>
  </si>
  <si>
    <t>CP0210</t>
  </si>
  <si>
    <t>Eletroduto de pvc rigido roscavel, com conexoes ø 60 mm (2")</t>
  </si>
  <si>
    <t>SDEL0144</t>
  </si>
  <si>
    <t>Execução de mureta em alvenaria de 1,5 vez  de tijolo assente com argamassa mista 1:2:8 cimento cal hidratada e areia inclusive fundação em concreto TRACO 1:3</t>
  </si>
  <si>
    <t>Caixa de inspeção em alvenaria - 1/2 tijolo comum macico revestido internamente cim argamassa de cimento e areia sem peneirar, traço 1:3, lastro de concreto E = 10 CM, tampa E = 5 CM, dimensões 30 X 30 X 30 CM</t>
  </si>
  <si>
    <t>Caixa de inspecao em alvenaria - 1/2 tijolo comum macico revestido internamente com argamassa de cimento e areia sem peneirar, traco 1:3, lastro de concreto e = 10 cm, tampa e = 5 cm, dimensoes 80 x 80 x 60 cm</t>
  </si>
  <si>
    <t>SDEL0052</t>
  </si>
  <si>
    <t>Caixa de inspeção em alvenaria - 1/2  tijolo macico revestido internamente com argamassa de cimento e areia sem peneirar, traço 1:3, lastro de concreto E = 10 cm, TAMPA E = 5 cm, dimensoes 100 X 100 X 80 cm</t>
  </si>
  <si>
    <t>SDEL0145</t>
  </si>
  <si>
    <t>Abertura e enchimento de rasgos na alvenaria, traço 1:2:8, para passagem de canalização diâmetro 1/2 à 1 pol</t>
  </si>
  <si>
    <t>1. 02.310.004.  0</t>
  </si>
  <si>
    <t>CB0066</t>
  </si>
  <si>
    <t>Escavacao manual de vala em solo de 1a categoria (faixa de profundidade: entre 2 e 4 m)</t>
  </si>
  <si>
    <t>POSTO DE TRANSFORMAÇÃO 150 kVA</t>
  </si>
  <si>
    <t>SDEL0087</t>
  </si>
  <si>
    <t>Poste de concreto armado - Seção DT 11/1000dAN</t>
  </si>
  <si>
    <t>Isolador de disco – porcelana 150 mm</t>
  </si>
  <si>
    <t>Gancho Olhal</t>
  </si>
  <si>
    <t>Chave fusível –tipo C- 15 kV – 10 kA</t>
  </si>
  <si>
    <t>Isolador pilar – 110 kV</t>
  </si>
  <si>
    <t>Protetor de bucha de AT de transformador - 15 kV</t>
  </si>
  <si>
    <t>SDEL0231</t>
  </si>
  <si>
    <t>Fornecimento e instalação de Transformador Trifásico 13,8KV/220-127V de 150KVA, imerso em óleo mineral, instalado em poste</t>
  </si>
  <si>
    <t>SDEL0012</t>
  </si>
  <si>
    <t>Disjuntor tripolar caixa moldada 400 A e tensão máxima de 450 Vca, Norma Nema, Linha Industrial Tipo - TJD OU similar</t>
  </si>
  <si>
    <t>Parafuso de cabeça quadrada de 250 mm</t>
  </si>
  <si>
    <t>Parafuso de cabeça quadrada de 300 mm</t>
  </si>
  <si>
    <t>SDEL0278</t>
  </si>
  <si>
    <t>Parafuso de rosca dupla de 350 mm</t>
  </si>
  <si>
    <t>SDEL0277</t>
  </si>
  <si>
    <t>Parafuso de rosca dupla de 450 mm</t>
  </si>
  <si>
    <t>Suporte de transformador em poste DT</t>
  </si>
  <si>
    <t>Cabo de aço galvanizado – 6,4 mm (kg)</t>
  </si>
  <si>
    <t>Fio isolado de pvc secao 10 mm2 - 750 v - 70°c</t>
  </si>
  <si>
    <t>Cabo de cobre coberto com XLPE - 16 mm²- 15 kV)</t>
  </si>
  <si>
    <t>Manilha sapatilha</t>
  </si>
  <si>
    <t>Alça pré-formada</t>
  </si>
  <si>
    <t>Conector derivação cunha tipo estribo normal- 2- 4 (vermelho)</t>
  </si>
  <si>
    <t>SDEL0045</t>
  </si>
  <si>
    <t>Conector Transversal Tipo Cunha Para Aterramento 5/8"" x ( 25 a 35 mm)</t>
  </si>
  <si>
    <t>SDEL0120</t>
  </si>
  <si>
    <t>SDEL0121</t>
  </si>
  <si>
    <t>SDEL0122</t>
  </si>
  <si>
    <t>SDEL0295</t>
  </si>
  <si>
    <t>Fornecimento de Cabo de Alumínio Nú 2/0 CAA AWG SPARROW</t>
  </si>
  <si>
    <t>3.25</t>
  </si>
  <si>
    <t>3.26</t>
  </si>
  <si>
    <t>Fornecimento E Instalação De Conector De Uso Geral - Split Bolt P/ Cabo Ø 35 Mm²</t>
  </si>
  <si>
    <t>Fornecimento E Instalação De Componentes De Fixação - Abraçadeira Tipo "D" C/ Cunha 3/4''</t>
  </si>
  <si>
    <t>Cabeçote PVC Preto 3/4"</t>
  </si>
  <si>
    <t>1.16.135.0115</t>
  </si>
  <si>
    <t>Curva 90 de PVC rígido para eletroduto roscável, Ø 25 mm (3/4 )</t>
  </si>
  <si>
    <t>1.16.135.0160</t>
  </si>
  <si>
    <t>Luva de PVC para eletroduto rígido roscável, Ø 25 mm (3/4 )</t>
  </si>
  <si>
    <t>Bucha com arruela em zamak para eletroduto, Ø 20 mm (3/4 )</t>
  </si>
  <si>
    <t>Fornecimento E Instalação De Sinalizadores - Aparelhos Sinalizadores Simples C/ Célula</t>
  </si>
  <si>
    <t>Fornecimento E Instalação De Abraçadeira P/ Sinalizador De 2''</t>
  </si>
  <si>
    <t>Eletroduto de PVC rígido roscável, sem conexões, Ø 25 mm (3/4 )</t>
  </si>
  <si>
    <t>Fornecimento e Instalação de Bucha de Redução 60 x 25 mm ( 2 x 3/4 pol)</t>
  </si>
  <si>
    <t>Fornecimento de Parafuso cabeça quadrada ""máquina"", dim.16.00mm x 250.00mm, incl. Porca Quadrada Diam. Interno 16.00 mm</t>
  </si>
  <si>
    <t>Fornecimento e instalação de Mastro Captor Tipo Porta Bandeira de Aço Galvanizado a fogo com Redução 3/4 altura de 8 metros</t>
  </si>
  <si>
    <t>SDH0001.12</t>
  </si>
  <si>
    <t>SDH0002.12</t>
  </si>
  <si>
    <t>00000103 
SINAPI-JUL/11</t>
  </si>
  <si>
    <t>SDH0004.12</t>
  </si>
  <si>
    <t>SDH0006.12</t>
  </si>
  <si>
    <t>00000831
SINAPI-JUL/11</t>
  </si>
  <si>
    <t>SDH0011.12</t>
  </si>
  <si>
    <t>SDH0012.12</t>
  </si>
  <si>
    <t>SDH0010.12</t>
  </si>
  <si>
    <t>Caixa de inspecao em alvenaria - 1/2 tijolo comum macico revestido internamente com argamassa de cimento e areia sem peneirar, traco 1:3, lastro de concreto e = 10 cm, tampa e = 5 cm, dimensoes 80 x 80 x 60 cm (caixa de gordura)</t>
  </si>
  <si>
    <t>00011741
SINAPI-JUL/2011</t>
  </si>
  <si>
    <t>SDH0016.12</t>
  </si>
  <si>
    <t>SDH0037.12</t>
  </si>
  <si>
    <t>SDH0023.12</t>
  </si>
  <si>
    <t>SDH0003.12</t>
  </si>
  <si>
    <t>SDH0017.12</t>
  </si>
  <si>
    <t>SDH0043.12</t>
  </si>
  <si>
    <t>SDH0045.12</t>
  </si>
  <si>
    <t>Bancada para cozinha em aço inox  nas dimensões 2,91m x 0,60m com 02 cubas em aço inox de dimensões 0,50 x 0,45 x 0,35, inclusive torneira de pressão para pia longa de parede, sifão metálico para pia e válvula de escoamento metálica para pia de cozinha, fixada sobre parede de alvenaria de tijolo de 1/2 vez acabamento em azulejo ceramico esmaltado de dimensões 150mm x 150mm com rejunte de cor branco.</t>
  </si>
  <si>
    <t>SDH0027.12</t>
  </si>
  <si>
    <t>SDH0018.12</t>
  </si>
  <si>
    <t>SDH0028.12</t>
  </si>
  <si>
    <t>SDEL0178</t>
  </si>
  <si>
    <t>Luminaria de emergência com 02 lâmpadas de 8w</t>
  </si>
  <si>
    <t>SDEL0449</t>
  </si>
  <si>
    <t>SDEL0047</t>
  </si>
  <si>
    <t>Fornecimento e Instalação de Cabo de cobre nú seção 35.00 mm2</t>
  </si>
  <si>
    <t>SDEL0020</t>
  </si>
  <si>
    <t>Fornecimento e Instalação de Solda Exotérmica para aterramento haste cabo</t>
  </si>
  <si>
    <t xml:space="preserve">  1. 13.110.000.  5 </t>
  </si>
  <si>
    <t>CM0007</t>
  </si>
  <si>
    <t xml:space="preserve">Captor de Latão Cromado, Cobre Cromado ou Aço Inoxidável, Tipo Franklin  </t>
  </si>
  <si>
    <t>SDEL0023</t>
  </si>
  <si>
    <t>SDEL0022</t>
  </si>
  <si>
    <t>SDEL0018</t>
  </si>
  <si>
    <t>Mastro simples de ferro galvanizado p/ para-raios, altura de 6 mts,ø50 mm (2"), completo</t>
  </si>
  <si>
    <t>SDEL0024</t>
  </si>
  <si>
    <t>SDEL0025</t>
  </si>
  <si>
    <t>SDEL0056</t>
  </si>
  <si>
    <t>CP0219</t>
  </si>
  <si>
    <t>Fornecimento e instalação de abraçadeira p/ eletroduto tipo cunha de pvc, c/01 parafuso de d=25 mm (3/4 pol)</t>
  </si>
  <si>
    <t>SDEL0188</t>
  </si>
  <si>
    <t>Fornecimento e Instalação de Haste Aterramento Cobreada de alta camada 5/8'' X 2,40m</t>
  </si>
  <si>
    <t>SDEL0190</t>
  </si>
  <si>
    <t>SDEL0191</t>
  </si>
  <si>
    <t xml:space="preserve">  1. 16.135.005.  5 </t>
  </si>
  <si>
    <t>CP0206</t>
  </si>
  <si>
    <t>SDEL0027</t>
  </si>
  <si>
    <t>Fornecimento e instalação de cabo de cobre seção 2x2.50 mm2, com isolamento para 0.60 /1.00 Kv, com caract. não propagante ao fogo e auto extinguível, sintenax ou similar.</t>
  </si>
  <si>
    <t>SDEL0059</t>
  </si>
  <si>
    <t xml:space="preserve">Fornecimento e Instalação de Poste Duplo T 12/300 Dan </t>
  </si>
  <si>
    <t>SDEL0192</t>
  </si>
  <si>
    <t>SDEL0079</t>
  </si>
  <si>
    <t>SDEL0034</t>
  </si>
  <si>
    <t xml:space="preserve">Fornecimento e instalação de parafuso auto atarrachante 4,8x50mm S-8 com Bucha S-8 </t>
  </si>
  <si>
    <t>SDEL0019</t>
  </si>
  <si>
    <t>Cruzeta de Concreto 90 x 90 x 2000 mm - 250 daN - Retangular</t>
  </si>
  <si>
    <t>Arruela Quadrada 16.00 de 38.00mm X 3.00 mm com Furo de 18.00 mm</t>
  </si>
  <si>
    <t>SECRETARIA MUNICIPAL DE SAÚDE</t>
  </si>
  <si>
    <t>DIRETORIA DE PROJETOS E OBRAS</t>
  </si>
  <si>
    <t>17.0</t>
  </si>
  <si>
    <t>18.0</t>
  </si>
  <si>
    <t>GERENTE DE PROJETO E OBRAS</t>
  </si>
  <si>
    <t>BOLETIM DE MEDIÇÃO DE CONTRATO</t>
  </si>
  <si>
    <t>(QUARENTA E C INCO MIL DUZENTOS E CONCOENTA E OITO REAIS  E CINCOENTA E NOVE CENTAVOS)</t>
  </si>
  <si>
    <t>PREFEITURA MUNICIPAL DE VARZEA GRANDE</t>
  </si>
  <si>
    <t>AMPLIAÇÃO</t>
  </si>
  <si>
    <t>3.6</t>
  </si>
  <si>
    <t>9.3</t>
  </si>
  <si>
    <t>1.41</t>
  </si>
  <si>
    <t>1.42</t>
  </si>
  <si>
    <t>1.43</t>
  </si>
  <si>
    <t>1.44</t>
  </si>
  <si>
    <t>1.45</t>
  </si>
  <si>
    <t>1.46</t>
  </si>
  <si>
    <t>1.47</t>
  </si>
  <si>
    <t>1.48</t>
  </si>
  <si>
    <t>2.21</t>
  </si>
  <si>
    <t>2.22</t>
  </si>
  <si>
    <t>2.23</t>
  </si>
  <si>
    <t>CUIABÁ - MATO GROSSO</t>
  </si>
  <si>
    <t>BDI:</t>
  </si>
  <si>
    <t>UND</t>
  </si>
  <si>
    <t>ITEM</t>
  </si>
  <si>
    <t xml:space="preserve">ESPECIFICAÇÃO DE SERVIÇOS E MATERIAL </t>
  </si>
  <si>
    <t>UNITÁRIO</t>
  </si>
  <si>
    <t>OBRA:</t>
  </si>
  <si>
    <t>SUBTOTAL</t>
  </si>
  <si>
    <t>TOTAL GERAL</t>
  </si>
  <si>
    <t>UN</t>
  </si>
  <si>
    <t>COBERTURA</t>
  </si>
  <si>
    <t>KG</t>
  </si>
  <si>
    <t>PINTURA</t>
  </si>
  <si>
    <t>M</t>
  </si>
  <si>
    <t>CJ</t>
  </si>
  <si>
    <t>1.2</t>
  </si>
  <si>
    <t>4.0</t>
  </si>
  <si>
    <t>4.4</t>
  </si>
  <si>
    <t>7.2</t>
  </si>
  <si>
    <t>GOVERNO DO ESTADO DE MATO GROSSO</t>
  </si>
  <si>
    <t>ok</t>
  </si>
  <si>
    <t>5º MÊS</t>
  </si>
  <si>
    <t>6º MÊS</t>
  </si>
  <si>
    <t>SECRETARIA DE ESTADO DE EDUCAÇÃO</t>
  </si>
  <si>
    <t>CRONOGRAMA FISICO FINANCEIRO</t>
  </si>
  <si>
    <t>DESCRIÇÃO / ETAPA</t>
  </si>
  <si>
    <t>PERIODO</t>
  </si>
  <si>
    <t>À Executar</t>
  </si>
  <si>
    <t>1º MÊS</t>
  </si>
  <si>
    <t>2º MÊS</t>
  </si>
  <si>
    <t>3º MÊS</t>
  </si>
  <si>
    <t>Valor(R$)</t>
  </si>
  <si>
    <t>%</t>
  </si>
  <si>
    <t>Valor (R$)</t>
  </si>
  <si>
    <t>Valor Do Mês</t>
  </si>
  <si>
    <t>Valor Acomulado</t>
  </si>
  <si>
    <t>************</t>
  </si>
  <si>
    <t>5.2</t>
  </si>
  <si>
    <t>5.3</t>
  </si>
  <si>
    <t>Reaterro</t>
  </si>
  <si>
    <t>PLANILHA CONSOLIDADA</t>
  </si>
  <si>
    <t>6.2</t>
  </si>
  <si>
    <t>LIMPEZA DA OBRA</t>
  </si>
  <si>
    <t>Limpeza Geral</t>
  </si>
  <si>
    <t>MOVIMENTO DE SOLOS</t>
  </si>
  <si>
    <t>Data da Medição:</t>
  </si>
  <si>
    <t>INFRA - ESTRUTURA</t>
  </si>
  <si>
    <t>Serviços</t>
  </si>
  <si>
    <t>8.3</t>
  </si>
  <si>
    <t>Importa o Presente Orçamento em:</t>
  </si>
  <si>
    <t>1.49</t>
  </si>
  <si>
    <t>1.50</t>
  </si>
  <si>
    <t>1.51</t>
  </si>
  <si>
    <t>1.52</t>
  </si>
  <si>
    <t>1.53</t>
  </si>
  <si>
    <t>1.54</t>
  </si>
  <si>
    <t>1.55</t>
  </si>
  <si>
    <t>1.56</t>
  </si>
  <si>
    <t>1.57</t>
  </si>
  <si>
    <t>1.58</t>
  </si>
  <si>
    <t>1.59</t>
  </si>
  <si>
    <t>1.60</t>
  </si>
  <si>
    <t xml:space="preserve">SECRETARIA DE ESTADO DE EDUCAÇÃO </t>
  </si>
  <si>
    <t>1.0</t>
  </si>
  <si>
    <t>1.1</t>
  </si>
  <si>
    <t>DEDUÇÃO DA 1ª PARCELA 20%:</t>
  </si>
  <si>
    <t>Memória Cálculo</t>
  </si>
  <si>
    <t>Un</t>
  </si>
  <si>
    <t>Quant.</t>
  </si>
  <si>
    <t>1.36</t>
  </si>
  <si>
    <t>1.39</t>
  </si>
  <si>
    <t>1.40</t>
  </si>
  <si>
    <t>Alvenaria 1 vez</t>
  </si>
  <si>
    <t>REVESTIMENTOS</t>
  </si>
  <si>
    <t>4º MÊS</t>
  </si>
  <si>
    <t>2.10</t>
  </si>
  <si>
    <t>2.8</t>
  </si>
  <si>
    <t>2.9</t>
  </si>
  <si>
    <t>INSTALAÇÕES ELÉTRICAS - BAIXA TENSÃO</t>
  </si>
  <si>
    <t>1.4</t>
  </si>
  <si>
    <t>1.37</t>
  </si>
  <si>
    <t>1.38</t>
  </si>
  <si>
    <t>2.11</t>
  </si>
  <si>
    <t>2.12</t>
  </si>
  <si>
    <t>2.13</t>
  </si>
  <si>
    <t>2.14</t>
  </si>
  <si>
    <t>2.15</t>
  </si>
  <si>
    <t>2.16</t>
  </si>
  <si>
    <t>2.17</t>
  </si>
  <si>
    <t>2.18</t>
  </si>
  <si>
    <t>2.19</t>
  </si>
  <si>
    <t>2.20</t>
  </si>
  <si>
    <t>ACUMULADO TOTAL</t>
  </si>
  <si>
    <t>ESTADO DE MATO GROSSO</t>
  </si>
  <si>
    <t>FISCAL DE OBRAS</t>
  </si>
  <si>
    <t>Igual volume escavado /2</t>
  </si>
  <si>
    <t>Assunto:</t>
  </si>
  <si>
    <t>37/2008</t>
  </si>
  <si>
    <t>SALDO CONTRATUAL</t>
  </si>
  <si>
    <t>QUANT.</t>
  </si>
  <si>
    <t>PREÇO R$</t>
  </si>
  <si>
    <t>TOTAL</t>
  </si>
  <si>
    <t>FÍSICO %</t>
  </si>
  <si>
    <t>SERVIÇOS PRELIMINARES</t>
  </si>
  <si>
    <t>TOTAL DA OBRA =</t>
  </si>
  <si>
    <t>Item</t>
  </si>
  <si>
    <t>*************</t>
  </si>
  <si>
    <t>**************</t>
  </si>
  <si>
    <t>3.4</t>
  </si>
  <si>
    <t>3.5</t>
  </si>
  <si>
    <t>1.18</t>
  </si>
  <si>
    <t>1.21</t>
  </si>
  <si>
    <t>1.25</t>
  </si>
  <si>
    <t>1.29</t>
  </si>
  <si>
    <t>1.31</t>
  </si>
  <si>
    <t>SERVIÇOS CONSTRUTIVOS COMPLEMENTARES</t>
  </si>
  <si>
    <t>2.4</t>
  </si>
  <si>
    <t>2.5</t>
  </si>
  <si>
    <t>2.6</t>
  </si>
  <si>
    <t>7.4</t>
  </si>
  <si>
    <t>12.0</t>
  </si>
  <si>
    <t>3.7</t>
  </si>
  <si>
    <t>Reaterro manual de vala</t>
  </si>
  <si>
    <t>2.1</t>
  </si>
  <si>
    <t>3.0</t>
  </si>
  <si>
    <t>3.1</t>
  </si>
  <si>
    <t>3.2</t>
  </si>
  <si>
    <t>3.3</t>
  </si>
  <si>
    <t>4.1</t>
  </si>
  <si>
    <t>4.2</t>
  </si>
  <si>
    <t>4.3</t>
  </si>
  <si>
    <t>5.0</t>
  </si>
  <si>
    <t>5.1</t>
  </si>
  <si>
    <t>6.0</t>
  </si>
  <si>
    <t>6.1</t>
  </si>
  <si>
    <t>7.0</t>
  </si>
  <si>
    <t>7.1</t>
  </si>
  <si>
    <t>8.0</t>
  </si>
  <si>
    <t>8.1</t>
  </si>
  <si>
    <t>8.2</t>
  </si>
  <si>
    <t>ML</t>
  </si>
  <si>
    <t>9.0</t>
  </si>
  <si>
    <t>9.1</t>
  </si>
  <si>
    <t>9.2</t>
  </si>
  <si>
    <t>10.0</t>
  </si>
  <si>
    <t>10.1</t>
  </si>
  <si>
    <t>11.0</t>
  </si>
  <si>
    <t>13.0</t>
  </si>
  <si>
    <t>14.0</t>
  </si>
  <si>
    <t>15.0</t>
  </si>
  <si>
    <t>****************</t>
  </si>
  <si>
    <t>SERVIÇOS COMPLEMENTARES</t>
  </si>
  <si>
    <t>Data Ordem Serviço:</t>
  </si>
  <si>
    <t>Prazo Execução:</t>
  </si>
  <si>
    <t>DIAS</t>
  </si>
  <si>
    <t>PRAZO =</t>
  </si>
  <si>
    <t>CONTRATO</t>
  </si>
  <si>
    <t>VALORES (R$)</t>
  </si>
  <si>
    <t>SERVIÇOS TÉCNICOS - PROJETOS</t>
  </si>
  <si>
    <t>Àrea construída</t>
  </si>
  <si>
    <t>2.7</t>
  </si>
  <si>
    <t>Valor do Contrato:</t>
  </si>
  <si>
    <t>MEDIÇÃO DO CONTRATO (R$)</t>
  </si>
  <si>
    <t>MEDIÇÃO DO ADITIVO (R$)</t>
  </si>
  <si>
    <t>9.4</t>
  </si>
  <si>
    <t>2.0</t>
  </si>
  <si>
    <t>GERENTE DE PROJETO PTA / LOA</t>
  </si>
  <si>
    <t>COORDENADOR DE OBRAS</t>
  </si>
  <si>
    <r>
      <t xml:space="preserve">Termo de </t>
    </r>
    <r>
      <rPr>
        <b/>
        <sz val="13"/>
        <color indexed="12"/>
        <rFont val="Arial"/>
        <family val="2"/>
      </rPr>
      <t>Contrato:</t>
    </r>
  </si>
  <si>
    <t>7º MÊS</t>
  </si>
  <si>
    <t>8º MÊS</t>
  </si>
  <si>
    <t>9º MÊS</t>
  </si>
  <si>
    <t>10º MÊS</t>
  </si>
  <si>
    <t>11º MÊS</t>
  </si>
  <si>
    <t>12º MÊS</t>
  </si>
  <si>
    <t>INCC:</t>
  </si>
  <si>
    <t>4.5</t>
  </si>
  <si>
    <t>Locação</t>
  </si>
  <si>
    <t>Área construída</t>
  </si>
  <si>
    <t>conforme projeto</t>
  </si>
  <si>
    <t>Preparação</t>
  </si>
  <si>
    <t>7.3</t>
  </si>
  <si>
    <t>SUB-TOTAL (R$)</t>
  </si>
  <si>
    <t>PISOS</t>
  </si>
  <si>
    <t>2.2</t>
  </si>
  <si>
    <t>2.3</t>
  </si>
  <si>
    <t>Escavação</t>
  </si>
  <si>
    <t>Forma</t>
  </si>
  <si>
    <t>Concreto</t>
  </si>
  <si>
    <t>Chapisco</t>
  </si>
  <si>
    <t>1.5</t>
  </si>
  <si>
    <t>1.6</t>
  </si>
  <si>
    <t>1.7</t>
  </si>
  <si>
    <t>1.8</t>
  </si>
  <si>
    <t>1.9</t>
  </si>
  <si>
    <t>1.10</t>
  </si>
  <si>
    <t>1.11</t>
  </si>
  <si>
    <t>1.12</t>
  </si>
  <si>
    <t>1.13</t>
  </si>
  <si>
    <t>1.14</t>
  </si>
  <si>
    <t>1.15</t>
  </si>
  <si>
    <t>1.17</t>
  </si>
  <si>
    <t>1.19</t>
  </si>
  <si>
    <t>1.20</t>
  </si>
  <si>
    <t>1.22</t>
  </si>
  <si>
    <t>1.23</t>
  </si>
  <si>
    <t>1.24</t>
  </si>
  <si>
    <t>1.26</t>
  </si>
  <si>
    <t>1.27</t>
  </si>
  <si>
    <t>1.28</t>
  </si>
  <si>
    <t>1.30</t>
  </si>
  <si>
    <t>1.32</t>
  </si>
  <si>
    <t>1.33</t>
  </si>
  <si>
    <t>1.34</t>
  </si>
  <si>
    <t>1.35</t>
  </si>
  <si>
    <t>UND.</t>
  </si>
  <si>
    <t>QUANTIDADE</t>
  </si>
  <si>
    <t>1.3</t>
  </si>
  <si>
    <t>1.16</t>
  </si>
  <si>
    <t xml:space="preserve">Apiloamento </t>
  </si>
  <si>
    <t>M²</t>
  </si>
  <si>
    <t>M³</t>
  </si>
  <si>
    <t>Kg</t>
  </si>
  <si>
    <t>Reboco</t>
  </si>
  <si>
    <t>Secretaria Adjunta de Estrutura Escolar</t>
  </si>
  <si>
    <t xml:space="preserve">Aço CA 50 </t>
  </si>
  <si>
    <t>Aço CA 60</t>
  </si>
  <si>
    <t>MEDIÇÃO DO CONTRATO:</t>
  </si>
  <si>
    <t>MEDIÇÃO DO ADITIVO:</t>
  </si>
  <si>
    <t>TOTAL A PAGAR:</t>
  </si>
  <si>
    <t>IMPORTA O VALOR TOTAL A PAGAR:</t>
  </si>
  <si>
    <t>REVISADA 1</t>
  </si>
  <si>
    <t>REVISADA 2</t>
  </si>
  <si>
    <t>ADITIVO 1</t>
  </si>
  <si>
    <t>ADITIVO 2</t>
  </si>
  <si>
    <t>Valor do Aditivo 2:</t>
  </si>
  <si>
    <t>Valor do Aditivo 1:</t>
  </si>
  <si>
    <t>VALOR CONTRATO + ADITIVOS (R$)</t>
  </si>
  <si>
    <t>SALDO DO CONTRATO</t>
  </si>
  <si>
    <t>SALDO DO ADITIVO</t>
  </si>
  <si>
    <t>Controle do Saldo de Empenho</t>
  </si>
  <si>
    <t>7.5</t>
  </si>
  <si>
    <t>7.6</t>
  </si>
  <si>
    <t>7.7</t>
  </si>
  <si>
    <t>7.8</t>
  </si>
  <si>
    <t>7.9</t>
  </si>
  <si>
    <t>CA 60</t>
  </si>
  <si>
    <t>1. 02.310.016.  5</t>
  </si>
  <si>
    <t>CB0093</t>
  </si>
  <si>
    <t>1. 15.170.036.  5</t>
  </si>
  <si>
    <t>CO1114</t>
  </si>
  <si>
    <t>Tubo de pvc branco, sem conexoes , ponta bolsa e virola, ø 100 mm</t>
  </si>
  <si>
    <t>1. 15.170.015.  0</t>
  </si>
  <si>
    <t>CO1071</t>
  </si>
  <si>
    <t>Joelho 90° de pvc branco , ponta bolsa e virola, ø 100 mm</t>
  </si>
  <si>
    <t>1. 16.120.017.  0</t>
  </si>
  <si>
    <t>CP0070</t>
  </si>
  <si>
    <r>
      <t>M</t>
    </r>
    <r>
      <rPr>
        <sz val="11"/>
        <rFont val="Calibri"/>
        <family val="2"/>
      </rPr>
      <t>²</t>
    </r>
  </si>
  <si>
    <t>Sapatas</t>
  </si>
  <si>
    <t>Meso-Estrutura</t>
  </si>
  <si>
    <t>Dimensão</t>
  </si>
  <si>
    <t>Área</t>
  </si>
  <si>
    <t>Área Total</t>
  </si>
  <si>
    <t>CA 50</t>
  </si>
  <si>
    <t>Apiloamento</t>
  </si>
  <si>
    <t>Total =</t>
  </si>
  <si>
    <t>1. 15.410.011.  0</t>
  </si>
  <si>
    <t>CO1242</t>
  </si>
  <si>
    <t>1. 15.410.001.  5</t>
  </si>
  <si>
    <t>CO1221</t>
  </si>
  <si>
    <t>1. 15.120.001.  0</t>
  </si>
  <si>
    <t>CO0032</t>
  </si>
  <si>
    <t>1. 15.110.005.  5</t>
  </si>
  <si>
    <t>CO0016</t>
  </si>
  <si>
    <t>Registro de gaveta com canopla ø 20 mm (3/4")</t>
  </si>
  <si>
    <t>1. 15.110.010.  0</t>
  </si>
  <si>
    <t>CO0025</t>
  </si>
  <si>
    <t>Registro de pressao com canopla ø 20 mm (3/4")</t>
  </si>
  <si>
    <t>1. 15.145.034.  5</t>
  </si>
  <si>
    <t>CO0575</t>
  </si>
  <si>
    <t>Joelho 90° soldavel de pvc marrom ø 25 mm</t>
  </si>
  <si>
    <t>1. 15.145.060.  5</t>
  </si>
  <si>
    <t>CO0625</t>
  </si>
  <si>
    <t>Te 90° soldavel de pvc marrom ø 25 mm</t>
  </si>
  <si>
    <t>1. 15.145.054.  0</t>
  </si>
  <si>
    <t>CO0614</t>
  </si>
  <si>
    <t>Te 90° de reducao soldavel de pvc marrom ø 50 x 25 mm</t>
  </si>
  <si>
    <t>1. 15.145.058.  0</t>
  </si>
  <si>
    <t>CO0621</t>
  </si>
  <si>
    <t>Te 90° soldavel de pvc azul com rosca metalica , ø 25 mm x 25 mm x 1/2"</t>
  </si>
  <si>
    <t>1. 02.690.002.  5</t>
  </si>
  <si>
    <t>CB0227</t>
  </si>
  <si>
    <t>1. 15.170.013.  5</t>
  </si>
  <si>
    <t>CO1068</t>
  </si>
  <si>
    <t>Joelho 90° de pvc branco , ponta e bolsa soldavel, ø 40 mm</t>
  </si>
  <si>
    <t>1. 15.170.014.  0</t>
  </si>
  <si>
    <t>CO1069</t>
  </si>
  <si>
    <t>Joelho 90° de pvc branco , ponta bolsa e virola, ø 50 mm</t>
  </si>
  <si>
    <t>1. 15.170.011.  5</t>
  </si>
  <si>
    <t>CO1064</t>
  </si>
  <si>
    <t>Joelho 45° de pvc branco , ponta bolsa e virola, ø 50 mm</t>
  </si>
  <si>
    <t>1. 15.170.008.  0</t>
  </si>
  <si>
    <t>CO1057</t>
  </si>
  <si>
    <t>Curva 90° curta de pvc branco , ponta e bolsa soldavel, ø 40 mm</t>
  </si>
  <si>
    <t>1. 15.170.012.  5</t>
  </si>
  <si>
    <t>CO1063</t>
  </si>
  <si>
    <t>Joelho 45° de pvc branco , ponta e bolsa soldavel, ø 40 mm</t>
  </si>
  <si>
    <t>1. 15.170.018.  0</t>
  </si>
  <si>
    <t>CO1074</t>
  </si>
  <si>
    <t>Juncao 45° de pvc branco , ponta bolsa e virola, ø 50 x 50 mm</t>
  </si>
  <si>
    <t>1. 15.170.017.  0</t>
  </si>
  <si>
    <t>CO1079</t>
  </si>
  <si>
    <t>Juncao 45° de pvc branco com reducao, ponta bolsa e virola, ø 100 x 50 mm</t>
  </si>
  <si>
    <t>1. 15.170.016.  5</t>
  </si>
  <si>
    <t>CO1076</t>
  </si>
  <si>
    <t>Juncao 45° de pvc branco , ponta bolsa e virola, ø 100 x 100 mm</t>
  </si>
  <si>
    <t>1. 15.170.035.  0</t>
  </si>
  <si>
    <t>CO1111</t>
  </si>
  <si>
    <t>Tubo de pvc branco, sem conexoes , ponta e bolsa soldavel, ø 40 mm</t>
  </si>
  <si>
    <t>1. 15.170.035.  5</t>
  </si>
  <si>
    <t>CO1112</t>
  </si>
  <si>
    <t>Tubo de pvc branco, sem conexoes , ponta bolsa e virola, ø 50 mm</t>
  </si>
  <si>
    <t>1. 15.170.033.  0</t>
  </si>
  <si>
    <t>CO1107</t>
  </si>
  <si>
    <t>Te 90° de pvc branco , ponta bolsa e virola, ø 50 x 50 mm</t>
  </si>
  <si>
    <t>1. 15.410.006.  0</t>
  </si>
  <si>
    <t>CO1232</t>
  </si>
  <si>
    <t>Barra de apoio para banheiro PNEE em aço cromado de 0,80m</t>
  </si>
  <si>
    <t>1. 10.810.001.  0</t>
  </si>
  <si>
    <t>CJ0020</t>
  </si>
  <si>
    <t>Porta-papel de louca branca ou em cores</t>
  </si>
  <si>
    <t>1. 16.120.009.  5</t>
  </si>
  <si>
    <t>CP0058</t>
  </si>
  <si>
    <t>1. 16.120.010.  0</t>
  </si>
  <si>
    <t>CP0059</t>
  </si>
  <si>
    <t>Cabo isolado em pvc secao 16 mm2 - 0,6/1kv - 70°c - flexivel</t>
  </si>
  <si>
    <t>1. 16.120.010.  5</t>
  </si>
  <si>
    <t>CP0060</t>
  </si>
  <si>
    <t>Cabo isolado em pvc secao 25 mm2 - 0,6/1kv - 70°c - flexivel</t>
  </si>
  <si>
    <t>1. 16.135.029.  5</t>
  </si>
  <si>
    <t>CP0259</t>
  </si>
  <si>
    <t>1. 16.180.004.  5</t>
  </si>
  <si>
    <t>CP0475</t>
  </si>
  <si>
    <t>1. 16.180.000.  5</t>
  </si>
  <si>
    <t>CP0467</t>
  </si>
  <si>
    <t>1. 16.510.003.  0</t>
  </si>
  <si>
    <t>CP0509</t>
  </si>
  <si>
    <t>1. 16.170.011.  0</t>
  </si>
  <si>
    <t>CP0414</t>
  </si>
  <si>
    <t>1. 16.170.014.  5</t>
  </si>
  <si>
    <t>CP0425</t>
  </si>
  <si>
    <t>Disjuntor bipolar termomagnetico de 10 a em quadro de distribuicao</t>
  </si>
  <si>
    <t>1. 16.170.015.  5</t>
  </si>
  <si>
    <t>CP0427</t>
  </si>
  <si>
    <t>Disjuntor bipolar termomagnetico de 20 a em quadro de distribuicao</t>
  </si>
  <si>
    <t>SDEL0051</t>
  </si>
  <si>
    <t>1. 02.690.002.  0</t>
  </si>
  <si>
    <t>CB0226</t>
  </si>
  <si>
    <t>Caixa de inspecao em alvenaria - 1/2 tijolo comum macico revestido internamente com argamassa de cimento e areia sem peneirar, traco 1:3, lastro de concreto e = 10 cm, tampa e = 5 cm, dimensoes 40 x 40 x 60 cm</t>
  </si>
  <si>
    <t>1. 16.180.010.  5</t>
  </si>
  <si>
    <t>CP0487</t>
  </si>
  <si>
    <t>Tomada dois polos mais terra 20 a - 250 v</t>
  </si>
  <si>
    <t>SDEL0063</t>
  </si>
  <si>
    <t>SDEL0058</t>
  </si>
  <si>
    <t>SDEL0046</t>
  </si>
  <si>
    <r>
      <t>M</t>
    </r>
    <r>
      <rPr>
        <sz val="11"/>
        <rFont val="Calibri"/>
        <family val="2"/>
      </rPr>
      <t>³</t>
    </r>
  </si>
  <si>
    <t>3.8</t>
  </si>
  <si>
    <t>3.9</t>
  </si>
  <si>
    <t>3.10</t>
  </si>
  <si>
    <t>3.11</t>
  </si>
  <si>
    <t>3.12</t>
  </si>
  <si>
    <t>3.13</t>
  </si>
  <si>
    <t>3.14</t>
  </si>
  <si>
    <t>3.15</t>
  </si>
  <si>
    <t>3.16</t>
  </si>
  <si>
    <t>3.17</t>
  </si>
  <si>
    <t>3.18</t>
  </si>
  <si>
    <t>3.19</t>
  </si>
  <si>
    <t>3.20</t>
  </si>
  <si>
    <t>3.21</t>
  </si>
  <si>
    <t>3.22</t>
  </si>
  <si>
    <t>3.23</t>
  </si>
  <si>
    <t>3.24</t>
  </si>
  <si>
    <t>6 blocos 0,8 x 0,8 h=1,20 + 14 blocos 1,3x1,3 h = 1,20m (considerado 20cm a mais na escavação de cada lado e 5cm de profundidade para o lastro de concreto) + base da arquibancada (1,90x0,16x22m)X 02 lados</t>
  </si>
  <si>
    <t>6 blocos 0,8 x 0,8 + 14 blocos 1,3x1,3 (conisderado + 20cm de área escavada)</t>
  </si>
  <si>
    <t>Lastro de Concreto</t>
  </si>
  <si>
    <t>Igual ao apilomaneto dos pilares x h=5cm</t>
  </si>
  <si>
    <t>6 blocos 1 + 14 blocos 2</t>
  </si>
  <si>
    <t>Concreto - lançamento</t>
  </si>
  <si>
    <t>MURETA DE PROTEÇÃO / ARQUIBANCADA</t>
  </si>
  <si>
    <t>Arquibancada (2 arquibancada x (1,3m + 0,72m + 0,32m) x comprimento 22m</t>
  </si>
  <si>
    <t>2 arquibancada x altura 0,08 x comprimento</t>
  </si>
  <si>
    <t>Aço</t>
  </si>
  <si>
    <t>Estimado com taxa de 80kg/m³ - Retirado área aço da laje de seção inferior que não possui ferro</t>
  </si>
  <si>
    <t>Duas Arquibancadas x comprimento 22m x (seção superior + seção intermediária + seção inferior)</t>
  </si>
  <si>
    <t>Duas Arquibancadas x comprimento 22m x (seção superior + seção intermediária + seção inferior) - lançamento</t>
  </si>
  <si>
    <t>Telha ondulada ARCO</t>
  </si>
  <si>
    <t>(Comp. Cobertura 12,9 x 2 + comp. Lanternin 6,51) - calculo da área exata (12,9*2*32+6,51*32) = 1033,92m²</t>
  </si>
  <si>
    <t>Telha Trapezoidal Oitão</t>
  </si>
  <si>
    <t>Dois Oitões - Área exata = 134,66m² (pelo projeto) x 2 = 269,32m² -  considerado 365,3 para as perdas</t>
  </si>
  <si>
    <t>Estrutura Metálica</t>
  </si>
  <si>
    <t>Enviado pelo projetista</t>
  </si>
  <si>
    <t>ESPECIFICAÇÃO DOS SERVIÇOS E MATERIAIS</t>
  </si>
  <si>
    <t>EMPRESA</t>
  </si>
  <si>
    <t>TRANSPORTE DE ENTULHO COM CAMINHAO BASCULANTE 6 M3, RODOVIA PAVIMENTADA, DMT 0,5 A 1,0 KM</t>
  </si>
  <si>
    <r>
      <rPr>
        <b/>
        <sz val="12"/>
        <color indexed="12"/>
        <rFont val="Arial"/>
        <family val="2"/>
      </rPr>
      <t xml:space="preserve">MUNICÍPIO: </t>
    </r>
    <r>
      <rPr>
        <sz val="12"/>
        <color indexed="12"/>
        <rFont val="Arial"/>
        <family val="2"/>
      </rPr>
      <t xml:space="preserve"> VARZEA GRANDE- MT</t>
    </r>
  </si>
  <si>
    <t>SUPERINTENDENCIA DE PROJETOS</t>
  </si>
  <si>
    <t>Data de Inicio</t>
  </si>
  <si>
    <t>ASSUNTO:</t>
  </si>
  <si>
    <t>Período da Medição:</t>
  </si>
  <si>
    <t>PREFEITURA MUNICIPAL DE VÁRZEA GRANDE</t>
  </si>
  <si>
    <t>SECRETÁRIA MUNICIPAL DE SAÚDE</t>
  </si>
  <si>
    <t>SUPERINTENDENCIA DE PROJETOS -SMS</t>
  </si>
  <si>
    <t>OBRAS:</t>
  </si>
  <si>
    <t>RES. TÉCNICO</t>
  </si>
  <si>
    <t xml:space="preserve">CONTRATO : </t>
  </si>
  <si>
    <t>QUANT</t>
  </si>
  <si>
    <t>VALORES</t>
  </si>
  <si>
    <t>SERVIÇOS PLENIMINARES</t>
  </si>
  <si>
    <t>XX/XX/XXXX</t>
  </si>
  <si>
    <t>XXXXXXXXXXXX</t>
  </si>
  <si>
    <t>REF</t>
  </si>
  <si>
    <t>BDI</t>
  </si>
  <si>
    <t>M3</t>
  </si>
  <si>
    <t>M2</t>
  </si>
  <si>
    <t>CONCRETO</t>
  </si>
  <si>
    <t>ALVENARIA E FECHAMENTO</t>
  </si>
  <si>
    <t>DEMOLIÇÃO E RETIRADAS</t>
  </si>
  <si>
    <t xml:space="preserve">ALUGUEL CONTAINER/ESCRIT/WC /C/1  VASO/1 LAV/1 MIC/4 CHUV LARG=2,20M COMPR=6,20M ALT=2,50 CHAPA DE AÇO NERV TRAPEZ FORRO/ISOL TERMOACUST CHASSIS REFORC PISO COMPENS NAVAL INCL INST ELETR/HIDRO-SANIT EXCEL TRANSP/CARGA/DESCARGA </t>
  </si>
  <si>
    <t>MENSAL</t>
  </si>
  <si>
    <t>2..2</t>
  </si>
  <si>
    <t xml:space="preserve">MOVIMENTOS DE SOLOS </t>
  </si>
  <si>
    <t>PISO</t>
  </si>
  <si>
    <t>EXECUCAÇÃO DE CONTRAPISO EM ARGAMASSA TRAÇO DE 1:4 (CIMENTO E AREA), PREPARO MECÂNICO COM BETONEIRA 400L, APLICADO EM ÁREAS SECAS MENORES QUE 10M2 SOBRE LAJE, ADERIDO, ESPESSURA 2CM, ACABAMENTO REFORÇADO. AF_06/2014</t>
  </si>
  <si>
    <t>REVESTIMENTOS EM PAREDES</t>
  </si>
  <si>
    <t>ESQUADRIAS/VIDROS E ACESSÓRIOS</t>
  </si>
  <si>
    <t>PINTURAS E ACABAMENTOS</t>
  </si>
  <si>
    <t>APLICAÇÃO MANUAL DE FUNDO SELADOR ACRÍLICO  EM PANOS COM PRESENÇA DE VÃOS DE EDIFICIOS DE MULTIPLOS PAVIMENTOS AF_06/2014</t>
  </si>
  <si>
    <t>APLICAÇÃO E LIXAMENTO DE MASSA LATÉX EM PAREDES, DUAS DEMÃOS AF_062014</t>
  </si>
  <si>
    <t>EXECUÇÃO DE PINTURA INCL. MATERIAL COM ESMALTE BRILHANTE (2 DEMAOS), SOBRE A SUPERFICIE METALICA, INCLUSIVE PROTEÇÃO COM ZARCAO (1 DEMAO)</t>
  </si>
  <si>
    <t>EXECUÇÃO DE PINTURA INCL. MATERIAL COM  ESMALTE BRILHANTE PARA MADEIRA, DUAS DEMÃOS, SOBRE O FUNDO NIVELADOR BRANCA</t>
  </si>
  <si>
    <t>EXECUÇÃO DE PINTURA INC. MATERIAL COM TINTA LATÉX ACRÍLICA EM PAREDES, DUAS DEMÃOS AF_06/2014</t>
  </si>
  <si>
    <t>REMOÇÃO DE PNITURA PVA/ACRILICA</t>
  </si>
  <si>
    <t>SERVIÇOS ESPECIAIS</t>
  </si>
  <si>
    <t>TELHAMENTO COM TELHA DE FIBROCIMENTO ONDULADA, ESPESSURA DE 6MM, INCLUSO JUNTAS DE VEDAÇÃO E ACESSÓRIOS DE FIXAÇÃO, EXCLUINDO MADEIRAMENTO</t>
  </si>
  <si>
    <t>INST. ELÉTRICAS</t>
  </si>
  <si>
    <t xml:space="preserve">DJUNTOR TERMOMAGNÉTICO BIPOLAR 10A A 50A 240V FORNECIMENTO E INSTALAÇÃO </t>
  </si>
  <si>
    <t xml:space="preserve">DJUNTOR TERMOMAGNÉTICO MONOPOLAR 10A A 30A 240V FORNECIMENTO E INSTALAÇÃO </t>
  </si>
  <si>
    <t xml:space="preserve">DJUNTOR TERMOMAGNÉTICO TRIPOLAR 10A A 50A 240V FORNECIMENTO E INSTALAÇÃO </t>
  </si>
  <si>
    <t xml:space="preserve">DJUNTOR TERMOMAGNÉTICO TRIPOLAR 125A A 150A 240V FORNECIMENTO E INSTALAÇÃO </t>
  </si>
  <si>
    <t>FORNECIMENTO E INSTALAÇÃO DE CABO DE COBRE ISOLADO PVC 450/750 6MM2 RESISTENTE A CHAMA</t>
  </si>
  <si>
    <t>FORNECIMENTO E INSTALAÇÃO DE CABO DE COBRE ISOLADO PVC 450/750 2,5MM2 RESISTENTE A CHAMA</t>
  </si>
  <si>
    <t>FORNECIMENTO E INSTALAÇÃO DE CABO DE COBRE ISOLADO PVC 450/750 4MM2 RESISTENTE A CHAMA</t>
  </si>
  <si>
    <t>FORNECIMENTO E INSTALAÇÃO DE CABO DE COBRE ISOLAMENTO TERMOPLÁSTICO 0,6/1KV 25MM2 ANTI-CHAMA</t>
  </si>
  <si>
    <t>FORNECIMENTO E INSTALAÇÃO DE CABO DE COBRE ISOLAMENTO TERMOPLÁSTICO 0,6/1KV 16MM2 ANTI-CHAMA</t>
  </si>
  <si>
    <t>FORNECIMENTO E INSTALAÇÃO DE CABO DE COBRE ISOLAMENTO TERMOPLÁSTICO 0,6/1KV 10MM2 ANTI-CHAMA</t>
  </si>
  <si>
    <t>FORNECIMENTO E INSTALAÇÃO DE CABO DE COBRE ISOLAMENTO TERMOPLÁSTICO 0,6/1KV 35MM2 ANTI-CHAMA</t>
  </si>
  <si>
    <t>FORNECIMENTO E INSTALAÇÃO DE CONDULETE 3/4 EM LIGA DE ALUMINIO FUNDIDO TIPO ''T''.</t>
  </si>
  <si>
    <t>FORNECIMENTO E INSTALAÇÃO DE TOMADA DE EMBUTIR 2P+T 10A/250V C/ PLACA</t>
  </si>
  <si>
    <t>FORNECIMENTO E INSTALAÇÃO DE TOMADA DE EMBUTIR 2P+T 20A/250V C/ PLACA</t>
  </si>
  <si>
    <t>FORNECINEMTO E INSTALAÇÃO INCL CONEXÕES DE ELETROCALHA 100X100 CHAPA 20</t>
  </si>
  <si>
    <t>REATOR PARA LAMPADA FLUORESCENTE 2X40W  PARTIDA RAPIDA FORNECIMENTO E INSTALAÇÃO</t>
  </si>
  <si>
    <t>TOMADA 3P+T 30A/440V SEM PLACA - FORNECIMENTO E INSTALAÇÃO</t>
  </si>
  <si>
    <t>ATERRAMENTO</t>
  </si>
  <si>
    <t>11.1</t>
  </si>
  <si>
    <t>ELÉTRICA ESTABILIZADA</t>
  </si>
  <si>
    <t>HIDROSSANITÁRIO</t>
  </si>
  <si>
    <t>13.1</t>
  </si>
  <si>
    <t>12.1</t>
  </si>
  <si>
    <t>12.2</t>
  </si>
  <si>
    <t>12.3</t>
  </si>
  <si>
    <t>12.4</t>
  </si>
  <si>
    <t>5.4</t>
  </si>
  <si>
    <t>5.5</t>
  </si>
  <si>
    <t>5.6</t>
  </si>
  <si>
    <t>9.5</t>
  </si>
  <si>
    <t>9.6</t>
  </si>
  <si>
    <t>11.2</t>
  </si>
  <si>
    <t>11.3</t>
  </si>
  <si>
    <t>12.5</t>
  </si>
  <si>
    <t>12.6</t>
  </si>
  <si>
    <t>12.7</t>
  </si>
  <si>
    <t>12.8</t>
  </si>
  <si>
    <t>12.9</t>
  </si>
  <si>
    <t>12.10</t>
  </si>
  <si>
    <t>12.11</t>
  </si>
  <si>
    <t>12.12</t>
  </si>
  <si>
    <t>12.13</t>
  </si>
  <si>
    <t>12.14</t>
  </si>
  <si>
    <t>12.15</t>
  </si>
  <si>
    <t>12.16</t>
  </si>
  <si>
    <t>12.17</t>
  </si>
  <si>
    <t>12.18</t>
  </si>
  <si>
    <t>12.19</t>
  </si>
  <si>
    <t>12.20</t>
  </si>
  <si>
    <t>12.21</t>
  </si>
  <si>
    <t>12.22</t>
  </si>
  <si>
    <t>14.1</t>
  </si>
  <si>
    <t>14.2</t>
  </si>
  <si>
    <t>14.3</t>
  </si>
  <si>
    <t>14.4</t>
  </si>
  <si>
    <t>2ª Med Contrato</t>
  </si>
  <si>
    <t>8.4</t>
  </si>
  <si>
    <t>8.5</t>
  </si>
  <si>
    <t xml:space="preserve"> PORTA DE MADEIRA PARA PINTURA, SEMI-OCA (LEVE OU MÉDIA), 70X210CM, ESPESSURA DE 3,5CM, INCLUSO DOBRADIÇAS - FORNECIMENTO E INSTALAÇÃO. AF_08/2015</t>
  </si>
  <si>
    <t>PORTA DE MADEIRA PARA PINTURA, SEMI-OCA (LEVE OU MÉDIA), 90X210CM, ESPESSURA DE 3,5CM, INCLUSO DOBRADIÇAS - FORNECIMENTO E INSTALAÇÃO. AF_08/2015</t>
  </si>
  <si>
    <t>PORTA DE MADEIRA PARA PINTURA, SEMI-OCA (LEVE OU MÉDIA), 80X210CM, ESPESSURA DE 3,5CM, INCLUSO DOBRADIÇAS - FORNECIMENTO E INSTALAÇÃO. AF_08/2015</t>
  </si>
  <si>
    <t>73847/001</t>
  </si>
  <si>
    <t xml:space="preserve"> CARGA MANUAL DE ENTULHO EM CAMINHAO BASCULANTE 6 M3 </t>
  </si>
  <si>
    <t>DEMOLIÇÃO DE REVESTIMENTO CERÂMICO, DE FORMA MANUAL, SEM REAPROVEITAMENTO.</t>
  </si>
  <si>
    <t xml:space="preserve">REMOÇÃO DE PORTAS, DE FORMA MANUAL, SEM REAPROVEITAMENTO. </t>
  </si>
  <si>
    <t>REMOÇÃO DE JANELAS, DE FORMA MANUAL, SEM REAPROVEITAMENTO.</t>
  </si>
  <si>
    <t xml:space="preserve"> REMOÇÃO DE TELHAS, DE FIBROCIMENTO, METÁLICA E CERÂMICA, DE FORMA MANUAL, SEM REAPROVEITAMENTO.</t>
  </si>
  <si>
    <t xml:space="preserve"> REVESTIMENTO CERÂMICO PARA PISO COM PLACAS TIPO ESMALTADA EXTRA DE DIMENSÕES 45X45 CM APLICADA EM AMBIENTES DE ÁREA MENOR QUE 5 M2. AF_06/2014</t>
  </si>
  <si>
    <t xml:space="preserve"> FECHADURA DE EMBUTIR PARA PORTA DE BANHEIRO, COMPLETA, ACABAMENTO PADRÃO MÉDIO, INCLUSO EXECUÇÃO DE FURO - FORNECIMENTO E INSTALAÇÃO. AF_08/2015</t>
  </si>
  <si>
    <t xml:space="preserve"> FECHADURA DE EMBUTIR COM CILINDRO, EXTERNA, COMPLETA, ACABAMENTO PADRÃO MÉDIO, INCLUSO EXECUÇÃO DE FURO - FORNECIMENTO E INSTALAÇÃO. AF_08/2</t>
  </si>
  <si>
    <t>74065/003</t>
  </si>
  <si>
    <t xml:space="preserve"> CUMEEIRA PARA TELHA DE FIBROCIMENTO ONDULADA E = 6 MM, INCLUSO ACESSÓRIOS DE FIXAÇÃO E IÇAMENTO. AF_06/2016</t>
  </si>
  <si>
    <t>74130/003</t>
  </si>
  <si>
    <t>74130/001</t>
  </si>
  <si>
    <t>74130/004</t>
  </si>
  <si>
    <t>74130/006</t>
  </si>
  <si>
    <t>VL UNITITÁRIO  (COM BDI)</t>
  </si>
  <si>
    <t>VL UNITITÁRIO</t>
  </si>
  <si>
    <t>VALOR TOTAL PARCIAL</t>
  </si>
  <si>
    <t>8.6</t>
  </si>
  <si>
    <t>15.1</t>
  </si>
  <si>
    <t xml:space="preserve">CONCRETO FCK = 20MPA, TRAÇO 1:2,7:3 (CIMENTO/ AREIA MÉDIA/ BRITA 1) - PREPARO MECÂNICO COM BETONEIRA 400 L. AF_07/2016 </t>
  </si>
  <si>
    <t>ALVENARIA DE VEDAÇÃO DE BLOCOS CERÂMICOS FURADOS NA VERTICAL DE 9X19X39CM (ESPESSURA 9CM) DE PAREDES COM ÁREA LÍQUIDA MENOR QUE 6M² COM VÃOS E ARGAMASSA DE ASSENTAMENTO COM PREPARO EM BETONEIRA. AF_06/2014</t>
  </si>
  <si>
    <t>9.7</t>
  </si>
  <si>
    <t>PINTURA EPOXI, DUAS DEMÕES</t>
  </si>
  <si>
    <t>10.2</t>
  </si>
  <si>
    <t>73838/001</t>
  </si>
  <si>
    <t>PORTA DE VIDRO TEMPERADO, 0,9X2,10M, ESPESSURA 10MM, INCLUSIVE ACESSORIOS</t>
  </si>
  <si>
    <t>EMBOÇO, PARA RECEBIMENTO DE CERÂMICA, EM ARGAMASSA TRAÇO 1:2:8, PREPAR O MECÂNICO COM BETONEIRA 400L, APLICADO MANUALMENTE EM FACES INTERNAS
DE PAREDES, PARA AMBIENTE COM ÁREA ENTRE 5M2 E 10M2, ESPESSURA DE 20MM</t>
  </si>
  <si>
    <t>8.7</t>
  </si>
  <si>
    <t>CHAPISCO APLICADO EM ALVENARIAS E ESTRUTURAS DE CONCRETO INTERNAS, COM COLHER DE PEDREIRO. ARGAMASSA TRAÇO 1:3 COM PREPARO EM BETONEIRA 400
L. AF_06/2014</t>
  </si>
  <si>
    <t>FORRO EM RÉGUAS DE PVC, FRISADO, PARA AMBIENTES RESIDENCIAIS, INCLUSIVE ESTRUTURA DE FIXAÇÃO. AF_05/2017_P</t>
  </si>
  <si>
    <t>RECOLOCACAO DE MADEIRAMENTO DO TELHADO - CAIBROS, CONSIDERANDO REAPROVEITAMENTO DE MATERIAL</t>
  </si>
  <si>
    <t>10.3</t>
  </si>
  <si>
    <t>6.3</t>
  </si>
  <si>
    <t>6.4</t>
  </si>
  <si>
    <t>CONTRAPISO EM ARGAMASSA TRAÇO 1:4 (CIMENTO E AREIA), PREPARO MECÂNICO COM BETONEIRA 400 L, APLICADO EM ÁREAS SECAS SOBRE LAJE, ADERIDO, ESPESSURA 2CM. AF_06/2014</t>
  </si>
  <si>
    <t>REMOÇÃO DE FORROS DE DRYWALL, PVC E FIBROMINERAL, DE FORMA MANUAL, SEM REAPROVEITAMENTO. AF_12/2017</t>
  </si>
  <si>
    <t>REMOÇÃO DE PORTAS, DE FORMA MANUAL, SEM REAPROVEITAMENTO.</t>
  </si>
  <si>
    <t xml:space="preserve"> VIDRO TEMPERADO INCOLOR, ESPESSURA 6MM, FORNECIMENTO E INSTALACAO, INCLUSIVE MASSA PARA VEDACAO</t>
  </si>
  <si>
    <t>8.8</t>
  </si>
  <si>
    <t>JANELA DE AÇO BASCULANTE, FIXAÇÃO COM ARGAMASSA, SEM VIDROS, PADRONIZADA. AF_07/2016</t>
  </si>
  <si>
    <t>74125/002</t>
  </si>
  <si>
    <t>ESPELHO CRISTAL ESPESSURA 4MM, COM MOLDURA EM ALUMINIO E COMPENSADO 6MM PLASTIFICADO COLADO</t>
  </si>
  <si>
    <t>12.23</t>
  </si>
  <si>
    <t>12.24</t>
  </si>
  <si>
    <t>12.25</t>
  </si>
  <si>
    <t xml:space="preserve"> REMOÇÃO DE INTERRUPTORES/TOMADAS ELÉTRICAS, DE FORMA MANUAL, SEM REAPROVEITAMENTO. AF_12/2017</t>
  </si>
  <si>
    <t>REMOÇÃO DE CABOS ELÉTRICOS, DE FORMA MANUAL, SEM REAPROVEITAMENTO. AF_12/2017</t>
  </si>
  <si>
    <t>REMOÇÃO DE LUMINÁRIAS, DE FORMA MANUAL, SEM REAPROVEITAMENTO. AF_12/2017</t>
  </si>
  <si>
    <t>12.26</t>
  </si>
  <si>
    <t>FORNECIMENTO E INSTALAÇÃO DE ELTRODUTO DE PVC FLEXIVEL CORRUGADO DN 25MM (3/4)</t>
  </si>
  <si>
    <t>FORNECIMENTO E INSTALAÇÃO DE ELTRODUTO DE PVC RIGIDO ROSCÁVEL DN 32MM (1'') INCL CONEXÕES.</t>
  </si>
  <si>
    <t>ELETRODUTO RÍGIDO ROSCÁVEL, PVC, DN 25 MM (3/4"), PARA CIRCUITOS TERMI 
NAIS, INSTALADO EM FORRO - FORNECIMENTO E INSTALAÇÃO. AF_12/2015</t>
  </si>
  <si>
    <t>EXECUÇÃO DE PASSEIO (CALÇADA) OU PISO DE CONCRETO COM CONCRETO MOLDADO M3 AS 538,75
IN LOCO, FEITO EM OBRA, ACABAMENTO CONVENCIONAL, NÃO ARMADO. AF_07/2016</t>
  </si>
  <si>
    <t>TAMPA DE CONCRETO ARMADO 60X60X5CM PARA CAIXA</t>
  </si>
  <si>
    <t>VIDRO FANTASIA TIPO CANELADO, ESPESSURA 4MM</t>
  </si>
  <si>
    <t>12.27</t>
  </si>
  <si>
    <t>13.2</t>
  </si>
  <si>
    <t>96986</t>
  </si>
  <si>
    <t>96977</t>
  </si>
  <si>
    <t>FORNECIMENTO E INSTALAÇÃO DE CORDOALHA DE COBRE NU 50MM2, ENTERRADA.</t>
  </si>
  <si>
    <t>FORNECIMENTO E INSTALAÇÃO DE HASTE DE ATERRAMENTO 3/4 PARA SPDA.</t>
  </si>
  <si>
    <t>PISO EM GRANILITE, MARMORITE OU GRANITINA ESPESSURA 8 MM, INCLUSO JUNTAS DE DILATACAO PLASTICAS, COM APLICAÇÃO DE RESINA.</t>
  </si>
  <si>
    <t>POLICLINICA JARDIM GLORIA II</t>
  </si>
  <si>
    <t>POLICLINICA JARDIM GLÓRIA II</t>
  </si>
  <si>
    <r>
      <t xml:space="preserve">ENDEREÇO: </t>
    </r>
    <r>
      <rPr>
        <sz val="12"/>
        <color indexed="12"/>
        <rFont val="Arial"/>
        <family val="2"/>
      </rPr>
      <t>RUA HARMONIA ESQUINA COM RUA DO AMOR, BAIRRO JARDIM GLORIA II, VARZEA GRANDE-MT</t>
    </r>
  </si>
  <si>
    <t>ENDEREÇO:  RUA HARMONIA ESQUINA COM RUA DO AMOR, BAIRRO JARDIM GLORIA II, VARZEA GRANDE-MT</t>
  </si>
  <si>
    <t>COMP. 01</t>
  </si>
  <si>
    <t>MÃO DE OBRA</t>
  </si>
  <si>
    <t>Auxiliar de eletricista com encargos complementares</t>
  </si>
  <si>
    <t>Eletricista com encargos complementares</t>
  </si>
  <si>
    <t>H</t>
  </si>
  <si>
    <t>Sub-Total</t>
  </si>
  <si>
    <t>MATERIAIS</t>
  </si>
  <si>
    <t>ELETROCALHA LISA OU PERFURADA EM AÇO GALVANIZADO , LARGURA 100MM E ALTURA 50MM, INCLUSIVE EMENDA E FIZAÇÃO - FORNECIMENTO E INSTALAÇÃO.</t>
  </si>
  <si>
    <t>Eletrocalha Lisa ou Perfurada em aço galvanizado, largura 100mm e altura 50mm</t>
  </si>
  <si>
    <t>Emenda para eletrocalha, lisa ou perfurada em aço galvanizado, largura 100mm e altura 50mm - fornecimento e instalação</t>
  </si>
  <si>
    <t xml:space="preserve">Fixação de tubos horizontais de PVC, CPVC ou Cobre diâmetros menores ou iguais a 40mm ou eletrocalhas até 150mm de Largura, com Abraçadeiras metálica rígida tipo d 1/2", Fixada diretamente na Laje. </t>
  </si>
  <si>
    <t>COMP. 02</t>
  </si>
  <si>
    <t>PINTURA DE PISO COM RESINA A BASE DE SOLVENTE, DUAS DEMÃOS</t>
  </si>
  <si>
    <t>Servente com encargos complementares</t>
  </si>
  <si>
    <t>Pintura com encargos complementares</t>
  </si>
  <si>
    <t>Aplicação Manual de Fundo selador acrílico em superficiaes internas da sacada  de edifícios de multíplus pavimentos.</t>
  </si>
  <si>
    <t>L</t>
  </si>
  <si>
    <t>Resina Acrílica a Base de Solvente Incolor</t>
  </si>
  <si>
    <t>DESONERADO</t>
  </si>
  <si>
    <t>COMPOSIÇÃO DA TAXA DE BENEFÍCIOS E DESPESAS INDIRETAS</t>
  </si>
  <si>
    <t>Grupo A</t>
  </si>
  <si>
    <t xml:space="preserve">Despesas indiretas </t>
  </si>
  <si>
    <t>AC</t>
  </si>
  <si>
    <t>Administração central</t>
  </si>
  <si>
    <t>SG</t>
  </si>
  <si>
    <t>Seguro e Garantia</t>
  </si>
  <si>
    <t>R</t>
  </si>
  <si>
    <t>Risco</t>
  </si>
  <si>
    <t>Total do grupo A</t>
  </si>
  <si>
    <t>Grupo B</t>
  </si>
  <si>
    <t>Bonificação</t>
  </si>
  <si>
    <t>DF</t>
  </si>
  <si>
    <t>Despesas Financeiras</t>
  </si>
  <si>
    <t>Total do grupo B</t>
  </si>
  <si>
    <t>Grupo C</t>
  </si>
  <si>
    <t>Lucro</t>
  </si>
  <si>
    <t>Total do grupo C</t>
  </si>
  <si>
    <t>Grupo D</t>
  </si>
  <si>
    <t>Impostos</t>
  </si>
  <si>
    <t>C.1</t>
  </si>
  <si>
    <t>PIS</t>
  </si>
  <si>
    <t>C.2</t>
  </si>
  <si>
    <t>COFINS</t>
  </si>
  <si>
    <t>C.3</t>
  </si>
  <si>
    <t>ISSQN</t>
  </si>
  <si>
    <t>C.4</t>
  </si>
  <si>
    <t>CPRB</t>
  </si>
  <si>
    <t>Total do grupo D</t>
  </si>
  <si>
    <t>Fórmula para o cálculo do B.D.I. ( benefícios e despesas indiretas )</t>
  </si>
  <si>
    <t>BDI  = ((1+AC+S+R+G)(1+DF)(1+L)/(1-I))-1</t>
  </si>
  <si>
    <t>INTERRUPTOR PARALELO DE EMBUTIR 10A/250 1 TECLA, INCLUINDO SUPORTE E PLACA  - FORNECIMENTO E INSTALAÇÃO</t>
  </si>
  <si>
    <t>MESTRE DE OBRAS COM ENCARGOS COMPLEMENTARES</t>
  </si>
  <si>
    <t>SINAPI 09/2018</t>
  </si>
  <si>
    <t>LUMINÁRIA TIPO PLAFON REDONDO COM VIDRO FOSCO, DE SOBREPOR, COM 2 LÂMPADAS DE 15 W - FORNECIMENTO E INSTALAÇÃO. AF_11/2017</t>
  </si>
  <si>
    <t>LÂMPADA FLUORESCENTE COMPACTA 3U BRANCA 20 W, BASE E27 - FORNECIMENTO E INSTALAÇÃO</t>
  </si>
  <si>
    <t>COMP 02</t>
  </si>
  <si>
    <t>90446</t>
  </si>
  <si>
    <t>RASGO EM CONTRAPISO PARA RAMAIS/ DISTRIBUIÇÃO COM DIÂMETROS MAIORES QUE 75 MM. AF_05/2015</t>
  </si>
  <si>
    <t>15.2</t>
  </si>
  <si>
    <t>15.3</t>
  </si>
  <si>
    <t>15.4</t>
  </si>
  <si>
    <t>15.5</t>
  </si>
  <si>
    <t>90445</t>
  </si>
  <si>
    <t>RASGO EM CONTRAPISO PARA RAMAIS/ DISTRIBUIÇÃO COM DIÂMETROS MAIORES QUE 40 MM E MENORES OU IGUAIS A 75 MM. AF_05/2015</t>
  </si>
  <si>
    <t>PONTO DE AGUA FRIA 3/4"</t>
  </si>
  <si>
    <t>PONTO DE AGUA FRIA 1 1/2"</t>
  </si>
  <si>
    <t>PONTO DE ESGOTO DN 50</t>
  </si>
  <si>
    <t>PONTO DE ESGOTO DN 100</t>
  </si>
  <si>
    <t>15.6</t>
  </si>
  <si>
    <t>COMP 03</t>
  </si>
  <si>
    <t>COMP 04</t>
  </si>
  <si>
    <t>COMP 05</t>
  </si>
  <si>
    <t>COMP 06</t>
  </si>
  <si>
    <t>SINAPI</t>
  </si>
  <si>
    <t>TCPO</t>
  </si>
  <si>
    <t>DESCRIÇÃO</t>
  </si>
  <si>
    <t>QTD</t>
  </si>
  <si>
    <t>Custo unitário (R$)</t>
  </si>
  <si>
    <t>CUSTO TOTAL</t>
  </si>
  <si>
    <t>01270.0.1.14</t>
  </si>
  <si>
    <t>AUXILIAR DE ENCANADOR OU BOMBEIRO HIDRÁULICO COM ENCARGOS COMPLEMENTARES</t>
  </si>
  <si>
    <t>01270.0.24.1</t>
  </si>
  <si>
    <t>ENCANADOR OU BOMBEIRO HIDRÁULICO COM ENCARGOS COMPLEMENTARES</t>
  </si>
  <si>
    <t xml:space="preserve">15142.311.4 </t>
  </si>
  <si>
    <t xml:space="preserve">JOELHO PVC, ROSCAVEL, 90 GRAUS, 3/4", PARA AGUA FRIA PREDIAL                                                                                                                                                                                                                                                                                                                                                                                                                                              </t>
  </si>
  <si>
    <t xml:space="preserve">UN    </t>
  </si>
  <si>
    <t>15142.3.13.3</t>
  </si>
  <si>
    <t xml:space="preserve">JOELHO PVC,  SOLDAVEL COM ROSCA, 90 GRAUS, 25 MM X 3/4", PARA AGUA FRIA PREDIAL                                                                                                                                                                                                                                                                                                                                                                                                                           </t>
  </si>
  <si>
    <t xml:space="preserve">151423.20.2 </t>
  </si>
  <si>
    <t xml:space="preserve">TE SOLDAVEL, PVC, 90 GRAUS, 25 MM, PARA AGUA FRIA PREDIAL (NBR 5648)                                                                                                                                                                                                                                                                                                                                                                                                                                      </t>
  </si>
  <si>
    <t>5147.3.23.2</t>
  </si>
  <si>
    <t xml:space="preserve">TUBO PVC, SOLDAVEL, DN 25 MM, AGUA FRIA (NBR-5648)                                                                                                                                                                                                                                                                                                                                                                                                                                                        </t>
  </si>
  <si>
    <t xml:space="preserve">M     </t>
  </si>
  <si>
    <t>Valor Total do item</t>
  </si>
  <si>
    <t xml:space="preserve">JOELHO PVC, SOLDAVEL, COM BUCHA DE LATAO, 90 GRAUS, 25 MM X 1/2", PARA AGUA FRIA PREDIAL                                                                                                                                                                                                                                                                                                                                                                                                                  </t>
  </si>
  <si>
    <t xml:space="preserve">JOELHO PVC, 90 GRAUS, ROSCAVEL, 1 1/2",  AGUA FRIA PREDIAL                                                                                                                                                                                                                                                                                                                                                                                                                                                </t>
  </si>
  <si>
    <t xml:space="preserve">TE PVC, SOLDAVEL, COM ROSCA NA BOLSA CENTRAL, 90 GRAUS, 25 MM X 1/2", PARA AGUA FRIA PREDIAL                                                                                                                                                                                                                                                                                                                                                                                                              </t>
  </si>
  <si>
    <t xml:space="preserve">JOELHO PVC, SOLDAVEL, PB, 90 GRAUS, DN 50 MM, PARA ESGOTO PREDIAL                                                                                                                                                                                                                                                                                                                                                                                                                                         </t>
  </si>
  <si>
    <t xml:space="preserve">151573.15.6 </t>
  </si>
  <si>
    <t xml:space="preserve">JUNCAO SIMPLES, PVC, DN 75 X 50 MM, SERIE NORMAL PARA ESGOTO PREDIAL                                                                                                                                                                                                                                                                                                                                                                                                                                      </t>
  </si>
  <si>
    <t xml:space="preserve">TE SANITARIO, PVC, DN 50 X 50 MM, SERIE NORMAL, PARA ESGOTO PREDIAL                                                                                                                                                                                                                                                                                                                                                                                                                                       </t>
  </si>
  <si>
    <t xml:space="preserve">151523.29.2 </t>
  </si>
  <si>
    <t xml:space="preserve">TUBO PVC SERIE NORMAL, DN 50 MM, PARA ESGOTO PREDIAL (NBR 5688)                                                                                                                                                                                                                                                                                                                                                                                                                                           </t>
  </si>
  <si>
    <t xml:space="preserve">COTOVELO/JOELHO COM ADAPTADOR, 90 GRAUS, EM POLIPROPILENO, PN 16, PARA TUBOS PEAD, 32 MM X 1" - LIGACAO PREDIAL DE AGUA                                                                                                                                                                                                                                                                                                                                                                                   </t>
  </si>
  <si>
    <t xml:space="preserve">JUNCAO DE REDUCAO INVERTIDA, PVC SOLDAVEL, 100 X 75 MM, SERIE NORMAL PARA ESGOTO PREDIAL                                                                                                                                                                                                                                                                                                                                                                                                                  </t>
  </si>
  <si>
    <t xml:space="preserve">TE, PVC, 90 GRAUS, BBP, JE, DN 100 MM, PARA REDE COLETORA ESGOTO (NBR 10569)                                                                                                                                                                                                                                                                                                                                                                                                                              </t>
  </si>
  <si>
    <t xml:space="preserve">TUBO PVC  SERIE NORMAL, DN 100 MM, PARA ESGOTO  PREDIAL (NBR 5688)                                                                                                                                                                                                                                                                                                                                                                                                                                        </t>
  </si>
  <si>
    <t>9.8</t>
  </si>
  <si>
    <t>COMP 07</t>
  </si>
  <si>
    <t>COMP 3</t>
  </si>
  <si>
    <t>COMP 4</t>
  </si>
  <si>
    <t>COMP 5</t>
  </si>
  <si>
    <t>COMP 6</t>
  </si>
  <si>
    <t>COMP 01</t>
  </si>
  <si>
    <t>COMP 7</t>
  </si>
  <si>
    <t>02225.8.5.1</t>
  </si>
  <si>
    <t>SERVENTE COM ENCARGOS COMPLEMENTARES</t>
  </si>
  <si>
    <t>CAIXA SIFONADA, PVC, DN 100 X 100 X 50 MM, JUNTA ELÁSTICA, FORNECIDA E INSTALADA EM RAMAL DE DESCARGA OU EM RAMAL DE ESGOTO SANITÁRIO. AF_12/2014</t>
  </si>
  <si>
    <t>89707</t>
  </si>
  <si>
    <t>86903</t>
  </si>
  <si>
    <t>LAVATÓRIO LOUÇA BRANCA COM COLUNA, 45 X 55CM OU EQUIVALENTE, PADRÃO MÉDIO - FORNECIMENTO E INSTALAÇÃO. AF_12/2013</t>
  </si>
  <si>
    <t>TORNEIRA CROMADA DE MESA, 1/2" OU 3/4", PARA LAVATÓRIO, PADRÃO POPULAR - FORNECIMENTO E INSTALAÇÃO. AF_12/2013</t>
  </si>
  <si>
    <t>86906</t>
  </si>
  <si>
    <t>86932</t>
  </si>
  <si>
    <t>VASO SANITÁRIO SIFONADO COM CAIXA ACOPLADA LOUÇA BRANCA - PADRÃO MÉDIO, INCLUSO ENGATE FLEXÍVEL EM METAL CROMADO, 1/2 X 40CM - FORNECIMENTO E INSTALAÇÃO. AF_12/2013</t>
  </si>
  <si>
    <t>94494</t>
  </si>
  <si>
    <t>REGISTRO DE GAVETA BRUTO, LATÃO, ROSCÁVEL, 3/4, INSTALADO EM RESERVAÇÃO DE ÁGUA DE EDIFICAÇÃO QUE POSSUA RESERVATÓRIO DE FIBRA/FIBROCIMENTO FORNECIMENTO E INSTALAÇÃO. AF_06/2016</t>
  </si>
  <si>
    <t>95547</t>
  </si>
  <si>
    <t>SABONETEIRA PLASTICA TIPO DISPENSER PARA SABONETE LIQUIDO COM RESERVATORIO 800 A 1500 ML, INCLUSO FIXAÇÃO. AF_10/2016</t>
  </si>
  <si>
    <t>PORTA PAPEL TOALHA</t>
  </si>
  <si>
    <t>COMP 08</t>
  </si>
  <si>
    <t>TOALHEIRO PLASTICO TIPO DISPENSER PARA PAPEL TOALHA INTERFOLHADO - UNIDADE: UND</t>
  </si>
  <si>
    <t xml:space="preserve">TOALHEIRO PLASTICO TIPO DISPENSER PARA PAPEL TOALHA INTERFOLHADO                                                                                                                                                                                                                                                                                                                                                                                                                                          </t>
  </si>
  <si>
    <t>ASSENTO SANITARIO DE PLASTICO, TIPO CONVENCIONAL</t>
  </si>
  <si>
    <t>COMP 09</t>
  </si>
  <si>
    <t>COD TCPO</t>
  </si>
  <si>
    <t xml:space="preserve">ASSENTO SANITARIO DE PLASTICO, TIPO CONVENCIONAL                                                                                                                                                                                                                                                                                                                                                                                                                                                          </t>
  </si>
  <si>
    <t>15.7</t>
  </si>
  <si>
    <t>15.8</t>
  </si>
  <si>
    <t>15.9</t>
  </si>
  <si>
    <t>15.10</t>
  </si>
  <si>
    <t>15.11</t>
  </si>
  <si>
    <t>15.12</t>
  </si>
  <si>
    <t>15.13</t>
  </si>
  <si>
    <t>15.14</t>
  </si>
  <si>
    <t>97902</t>
  </si>
  <si>
    <t>15.15</t>
  </si>
  <si>
    <t>CAIXA ENTERRADA HIDRÁULICA RETANGULAR EM ALVENARIA COM TIJOLOS CERÂMICOS MACIÇOS, DIMENSÕES INTERNAS: 0,6X0,6X0,6 M PARA REDE DE ESGOTO. AF_05/2018</t>
  </si>
  <si>
    <t>REVESTIMENTO CERÂMICO PARA PAREDES INTERNAS COM PLACAS TIPO ESMALTADA EXTRA DE DIMENSÕES 25X35 CM APLICADAS EM AMBIENTES DE ÁREA MAIOR QUE 5 M² NA ALTURA INTEIRA DAS PAREDES. AF_06/2014</t>
  </si>
  <si>
    <t>14.5</t>
  </si>
  <si>
    <t>COMP 10</t>
  </si>
  <si>
    <t>PROTETOR SURTO 20KA CLASSE II/III DPS 1, FORNECIMENTO E INSTALACAO</t>
  </si>
  <si>
    <t>COMP 11</t>
  </si>
  <si>
    <t>QUADRO DE FORÇA COM BARRAMENTO (0,90 X 1,90 X 0,60 M)</t>
  </si>
  <si>
    <t xml:space="preserve">Eletricista com encargos complementares                                                                                                                                                                                                                                                                                                                                                                                                                                                   </t>
  </si>
  <si>
    <t>BARRAMENTO DE COBRE 3/8"</t>
  </si>
  <si>
    <t>I0192</t>
  </si>
  <si>
    <t>I1751</t>
  </si>
  <si>
    <t>AUXILIAR DE ELETRICISTA COM ENCARGOS COMPLEMENTARES</t>
  </si>
  <si>
    <t>ELETRICISTA COM ENCARGOS COMPLEMENTARES</t>
  </si>
  <si>
    <t>ELET.COT.</t>
  </si>
  <si>
    <t>PROTETOR SURTO 20KA CLASSE II/III DPS 1</t>
  </si>
  <si>
    <t>UD</t>
  </si>
  <si>
    <t>12.28</t>
  </si>
  <si>
    <t>12.29</t>
  </si>
  <si>
    <t>12.30</t>
  </si>
  <si>
    <t>TOMADA MÉDIA DE EMBUTIR (1 MÓDULO), 2P+T 10 A, INCLUINDO SUPORTE E PLACA - FORNECIMENTO E INSTALAÇÃO. AF_12/2015</t>
  </si>
  <si>
    <t>TOMADA DE REDE RJ45 - FORNECIMENTO E INSTALAÇÃO. AF_03/2018</t>
  </si>
  <si>
    <t>TOMADA PARA TELEFONE RJ11 - FORNECIMENTO E INSTALAÇÃO. AF_03/2018</t>
  </si>
  <si>
    <t>CABO ELETRÔNICO CATEGORIA 5E, INSTALADO EM EDIFICAÇÃO RESIDENCIAL - FORNECIMENTO E INSTALAÇÃO. AF_03/2018</t>
  </si>
  <si>
    <t>QUADRO DE DISTRIBUICAO PARA TELEFONE N.4, 60X60X12CM EM CHAPA METALICA, DE EMBUTIR, SEM ACESSORIOS, PADRAO TELEBRAS, FORNECIMENTO E INSTALACÃO</t>
  </si>
  <si>
    <t>FIO TELEFONICO FI 0,6MM, 2 CONDUTORES (USO INTERNO)- FORNECIMENTO E INSTALACAO</t>
  </si>
  <si>
    <t>RACK 12U'S TIPO AUTOPORTANTE COM PORTA EM ACRÍLICO E CHAVE FRONTAL E LATERAL, COM 2 OU 4 VENT. DE TETO</t>
  </si>
  <si>
    <t>COMP 12</t>
  </si>
  <si>
    <t>RACK 12U'S TIPO AUTO PORTANTE Cl PORTA EM ACRÍLICO E CHAVE FRONTAL E LATERAL, COM 2 OU 4 VENTILADORES DE TETO. , 55CM DE PROFUNDIDADE</t>
  </si>
  <si>
    <t>HIDRO.COT</t>
  </si>
  <si>
    <t>14.6</t>
  </si>
  <si>
    <t>14.7</t>
  </si>
  <si>
    <t>14.8</t>
  </si>
  <si>
    <t>14.9</t>
  </si>
  <si>
    <t>SUPORTE PARAFUSADO COM PLACA DE ENCAIXE 4" X 2" MÉDIO (1,30 M DO PISO) PARA PONTO ELÉTRICO - FORNECIMENTO E INSTALAÇÃO. AF_12/2015</t>
  </si>
  <si>
    <t>COMP 13</t>
  </si>
  <si>
    <t>QUADRO COM BARRAMENTO TRIFÁSICO PARA DISJUNTOR DE ENTRADA 300A, INCLUINDO FIXAÇÃO, PLACA DE ACRÍLICO SEM BARRAMENTOS SECUNDÁRIOS E SEM DISJUNTOR DE ENTRADA - FORNECIMENTO E INSTALAÇÃO</t>
  </si>
  <si>
    <t>BARRA NEUTRO 12 FUROS AZUL</t>
  </si>
  <si>
    <t>BARRA TERRA 12 FUROS VERDE</t>
  </si>
  <si>
    <t>QUADRO DE COMANDO, EM CAHAPA DE AÇO, 1200X800X250MM</t>
  </si>
  <si>
    <t>BARRAMENTO DE COBRE 350A</t>
  </si>
  <si>
    <t>14.10</t>
  </si>
  <si>
    <t>COT.</t>
  </si>
  <si>
    <t xml:space="preserve"> SDC03142 </t>
  </si>
  <si>
    <t>COT</t>
  </si>
  <si>
    <t>74209/001</t>
  </si>
  <si>
    <t>PLACA DE OBRA EM CHAPA DE ACO GALVANIZADO</t>
  </si>
  <si>
    <t>ESPELHO CRISTAL ESPESSURA 4MM, COM MOLDURA DE MADEIRA</t>
  </si>
  <si>
    <t>8.9</t>
  </si>
  <si>
    <t>74245/001</t>
  </si>
  <si>
    <t>PINTURA ACRILICA EM PISO CIMENTADO DUAS DEMAOS</t>
  </si>
  <si>
    <t>9.9</t>
  </si>
  <si>
    <t>74246/001</t>
  </si>
  <si>
    <t>REFLETOR RETANGULAR FECHADO COM LAMPADA VAPOR METALICO 400 W</t>
  </si>
  <si>
    <t>RELE FOTOELETRICO P/ COMANDO DE ILUMINACAO EXTERNA 220V/1000W - FORNECIMENTO E INSTALACAO</t>
  </si>
  <si>
    <t>CABO DE COBRE FLEXÍVEL ISOLADO, 10 MM², ANTI-CHAMA 0,6/1,0 KV, PARA CIRCUITOS TERMINAIS - FORNECIMENTO E INSTALAÇÃO. AF_12/2015</t>
  </si>
  <si>
    <t>12.31</t>
  </si>
  <si>
    <t>74130/005</t>
  </si>
  <si>
    <t>DISJUNTOR TERMOMAGNETICO TRIPOLAR PADRAO NEMA (AMERICANO) 60 A 100A 240V, FORNECIMENTO E INSTALACAO</t>
  </si>
  <si>
    <t>DATA: 09/11/2018</t>
  </si>
  <si>
    <t xml:space="preserve"> PONTO de água fria 3/4" - Ø 25 mm - unidade: und</t>
  </si>
  <si>
    <t xml:space="preserve"> PONTO de água fria 1 1/2" - Ø 25 mm - unidade: und</t>
  </si>
  <si>
    <t xml:space="preserve"> PONTO de esgoto primário, com tubo de PVC branco e conexões, Ø50 mm - unidade: um</t>
  </si>
  <si>
    <t xml:space="preserve"> PONTO de esgoto primário, com tubo de PVC branco e conexões, Ø100 mm - unidade: um</t>
  </si>
  <si>
    <t>LIMPEZAS FINAIS</t>
  </si>
  <si>
    <t>9537</t>
  </si>
  <si>
    <t>16.1</t>
  </si>
  <si>
    <t>LIMPEZA FINAL DA OBRA</t>
  </si>
  <si>
    <t>12.32</t>
  </si>
  <si>
    <t>74131/005</t>
  </si>
  <si>
    <t>QUADRO DE DISTRIBUICAO DE ENERGIA DE EMBUTIR, EM CHAPA METALICA, PARA 24 DISJUNTORES TERMOMAGNETICOS MONOPOLARES, COM BARRAMENTO TRIFASICO E NEUTRO, FORNECIMENTO E INSTALACAO</t>
  </si>
  <si>
    <t>TREZENTOS E SETENTA E SETE MIL, SEISCENTOS E VINTE E CINCO REAIS E SESSENTA E SETE CENTAVOS</t>
  </si>
  <si>
    <t>REF.: SINAPI 09/2018                 DESONERADA</t>
  </si>
</sst>
</file>

<file path=xl/styles.xml><?xml version="1.0" encoding="utf-8"?>
<styleSheet xmlns="http://schemas.openxmlformats.org/spreadsheetml/2006/main">
  <numFmts count="13">
    <numFmt numFmtId="44" formatCode="_-&quot;R$&quot;\ * #,##0.00_-;\-&quot;R$&quot;\ * #,##0.00_-;_-&quot;R$&quot;\ * &quot;-&quot;??_-;_-@_-"/>
    <numFmt numFmtId="43" formatCode="_-* #,##0.00_-;\-* #,##0.00_-;_-* &quot;-&quot;??_-;_-@_-"/>
    <numFmt numFmtId="164" formatCode="_(&quot;R$ &quot;* #,##0.00_);_(&quot;R$ &quot;* \(#,##0.00\);_(&quot;R$ &quot;* &quot;-&quot;??_);_(@_)"/>
    <numFmt numFmtId="165" formatCode="_(* #,##0.00_);_(* \(#,##0.00\);_(* &quot;-&quot;??_);_(@_)"/>
    <numFmt numFmtId="166" formatCode="_(&quot;R$&quot;* #,##0.00_);_(&quot;R$&quot;* \(#,##0.00\);_(&quot;R$&quot;* &quot;-&quot;??_);_(@_)"/>
    <numFmt numFmtId="167" formatCode="0.000"/>
    <numFmt numFmtId="168" formatCode="0.0%"/>
    <numFmt numFmtId="169" formatCode="_([$€-2]* #,##0.00_);_([$€-2]* \(#,##0.00\);_([$€-2]* &quot;-&quot;??_)"/>
    <numFmt numFmtId="170" formatCode="00000"/>
    <numFmt numFmtId="171" formatCode="#,##0.00;[Red]#,##0.00"/>
    <numFmt numFmtId="172" formatCode="_(* #,##0.00_);_(* \(#,##0.00\);_(* \-??_);_(@_)"/>
    <numFmt numFmtId="173" formatCode="&quot;R$&quot;\ #,##0.00"/>
    <numFmt numFmtId="174" formatCode="#,##0.00_);\(#,##0.00\)"/>
  </numFmts>
  <fonts count="86">
    <font>
      <sz val="10"/>
      <name val="Arial"/>
    </font>
    <font>
      <sz val="11"/>
      <color indexed="8"/>
      <name val="Calibri"/>
      <family val="2"/>
    </font>
    <font>
      <sz val="10"/>
      <name val="Arial"/>
      <family val="2"/>
    </font>
    <font>
      <sz val="14"/>
      <name val="Arial"/>
      <family val="2"/>
    </font>
    <font>
      <b/>
      <sz val="14"/>
      <name val="Arial"/>
      <family val="2"/>
    </font>
    <font>
      <sz val="11"/>
      <name val="Arial"/>
      <family val="2"/>
    </font>
    <font>
      <b/>
      <sz val="12"/>
      <name val="Arial"/>
      <family val="2"/>
    </font>
    <font>
      <b/>
      <sz val="11"/>
      <name val="Arial"/>
      <family val="2"/>
    </font>
    <font>
      <sz val="12"/>
      <name val="Arial"/>
      <family val="2"/>
    </font>
    <font>
      <sz val="11"/>
      <color indexed="12"/>
      <name val="Arial"/>
      <family val="2"/>
    </font>
    <font>
      <b/>
      <sz val="10"/>
      <name val="Arial"/>
      <family val="2"/>
    </font>
    <font>
      <sz val="10"/>
      <name val="Arial"/>
      <family val="2"/>
    </font>
    <font>
      <sz val="12"/>
      <name val="Arial"/>
      <family val="2"/>
    </font>
    <font>
      <sz val="12"/>
      <color indexed="12"/>
      <name val="Arial"/>
      <family val="2"/>
    </font>
    <font>
      <sz val="8"/>
      <name val="Arial"/>
      <family val="2"/>
    </font>
    <font>
      <b/>
      <sz val="18"/>
      <name val="Arial"/>
      <family val="2"/>
    </font>
    <font>
      <sz val="12"/>
      <name val="Times New Roman"/>
      <family val="1"/>
    </font>
    <font>
      <b/>
      <i/>
      <sz val="12"/>
      <name val="Arial"/>
      <family val="2"/>
    </font>
    <font>
      <sz val="14"/>
      <color indexed="12"/>
      <name val="Arial"/>
      <family val="2"/>
    </font>
    <font>
      <sz val="12"/>
      <color indexed="10"/>
      <name val="Arial"/>
      <family val="2"/>
    </font>
    <font>
      <sz val="10"/>
      <color indexed="10"/>
      <name val="Arial"/>
      <family val="2"/>
    </font>
    <font>
      <sz val="13"/>
      <name val="Arial"/>
      <family val="2"/>
    </font>
    <font>
      <sz val="10"/>
      <color indexed="10"/>
      <name val="Arial"/>
      <family val="2"/>
    </font>
    <font>
      <b/>
      <u/>
      <sz val="20"/>
      <name val="Arial"/>
      <family val="2"/>
    </font>
    <font>
      <b/>
      <sz val="12"/>
      <color indexed="12"/>
      <name val="Arial"/>
      <family val="2"/>
    </font>
    <font>
      <b/>
      <sz val="13"/>
      <name val="Arial"/>
      <family val="2"/>
    </font>
    <font>
      <b/>
      <sz val="12"/>
      <color indexed="10"/>
      <name val="Arial"/>
      <family val="2"/>
    </font>
    <font>
      <sz val="11"/>
      <name val="Arial"/>
      <family val="2"/>
    </font>
    <font>
      <b/>
      <sz val="13"/>
      <color indexed="12"/>
      <name val="Arial"/>
      <family val="2"/>
    </font>
    <font>
      <sz val="14"/>
      <name val="Arial"/>
      <family val="2"/>
    </font>
    <font>
      <b/>
      <sz val="9"/>
      <name val="Arial"/>
      <family val="2"/>
    </font>
    <font>
      <sz val="11"/>
      <name val="Calibri"/>
      <family val="2"/>
    </font>
    <font>
      <sz val="9"/>
      <name val="Arial"/>
      <family val="2"/>
    </font>
    <font>
      <b/>
      <sz val="10"/>
      <color indexed="10"/>
      <name val="Arial"/>
      <family val="2"/>
    </font>
    <font>
      <sz val="10"/>
      <color indexed="10"/>
      <name val="Calibri"/>
      <family val="2"/>
    </font>
    <font>
      <b/>
      <sz val="10"/>
      <color indexed="30"/>
      <name val="Arial"/>
      <family val="2"/>
    </font>
    <font>
      <sz val="10"/>
      <color indexed="30"/>
      <name val="Calibri"/>
      <family val="2"/>
    </font>
    <font>
      <sz val="10"/>
      <color indexed="12"/>
      <name val="Calibri"/>
      <family val="2"/>
    </font>
    <font>
      <sz val="12"/>
      <name val="Courier"/>
      <family val="3"/>
    </font>
    <font>
      <b/>
      <sz val="12"/>
      <name val="Courier"/>
      <family val="3"/>
    </font>
    <font>
      <sz val="11"/>
      <color indexed="8"/>
      <name val="Calibri"/>
      <family val="2"/>
    </font>
    <font>
      <b/>
      <sz val="11"/>
      <color indexed="8"/>
      <name val="Calibri"/>
      <family val="2"/>
    </font>
    <font>
      <sz val="11"/>
      <color indexed="8"/>
      <name val="Arial"/>
      <family val="2"/>
    </font>
    <font>
      <sz val="11"/>
      <color indexed="8"/>
      <name val="Arial"/>
      <family val="2"/>
    </font>
    <font>
      <sz val="12"/>
      <color indexed="12"/>
      <name val="Arial"/>
      <family val="2"/>
    </font>
    <font>
      <b/>
      <sz val="12"/>
      <color indexed="12"/>
      <name val="Arial"/>
      <family val="2"/>
    </font>
    <font>
      <sz val="12"/>
      <color indexed="10"/>
      <name val="Arial"/>
      <family val="2"/>
    </font>
    <font>
      <b/>
      <sz val="10"/>
      <color indexed="17"/>
      <name val="Arial"/>
      <family val="2"/>
    </font>
    <font>
      <sz val="10"/>
      <color indexed="10"/>
      <name val="Arial"/>
      <family val="2"/>
    </font>
    <font>
      <sz val="10"/>
      <color indexed="30"/>
      <name val="Arial"/>
      <family val="2"/>
    </font>
    <font>
      <sz val="10"/>
      <color indexed="12"/>
      <name val="Arial"/>
      <family val="2"/>
    </font>
    <font>
      <b/>
      <sz val="10"/>
      <color indexed="30"/>
      <name val="Arial"/>
      <family val="2"/>
    </font>
    <font>
      <b/>
      <sz val="14"/>
      <color indexed="56"/>
      <name val="Arial"/>
      <family val="2"/>
    </font>
    <font>
      <b/>
      <sz val="18"/>
      <color indexed="56"/>
      <name val="Arial"/>
      <family val="2"/>
    </font>
    <font>
      <sz val="11"/>
      <name val="Calibri"/>
      <family val="2"/>
    </font>
    <font>
      <b/>
      <sz val="10"/>
      <color indexed="10"/>
      <name val="Arial"/>
      <family val="2"/>
    </font>
    <font>
      <sz val="16"/>
      <name val="Arial"/>
      <family val="2"/>
    </font>
    <font>
      <b/>
      <sz val="16"/>
      <name val="Arial"/>
      <family val="2"/>
    </font>
    <font>
      <b/>
      <u/>
      <sz val="16"/>
      <name val="Arial"/>
      <family val="2"/>
    </font>
    <font>
      <b/>
      <sz val="14"/>
      <color indexed="18"/>
      <name val="Arial"/>
      <family val="2"/>
    </font>
    <font>
      <b/>
      <sz val="10"/>
      <color indexed="18"/>
      <name val="Arial"/>
      <family val="2"/>
    </font>
    <font>
      <sz val="8"/>
      <name val="Arial"/>
      <family val="2"/>
    </font>
    <font>
      <sz val="11"/>
      <color theme="1"/>
      <name val="Calibri"/>
      <family val="2"/>
      <scheme val="minor"/>
    </font>
    <font>
      <sz val="11"/>
      <name val="Calibri"/>
      <family val="2"/>
      <scheme val="minor"/>
    </font>
    <font>
      <b/>
      <sz val="11"/>
      <name val="Calibri"/>
      <family val="2"/>
    </font>
    <font>
      <sz val="11"/>
      <color indexed="10"/>
      <name val="Calibri"/>
      <family val="2"/>
      <scheme val="minor"/>
    </font>
    <font>
      <b/>
      <sz val="11"/>
      <name val="Calibri"/>
      <family val="2"/>
      <scheme val="minor"/>
    </font>
    <font>
      <sz val="11"/>
      <color indexed="12"/>
      <name val="Calibri"/>
      <family val="2"/>
      <scheme val="minor"/>
    </font>
    <font>
      <b/>
      <sz val="16"/>
      <color indexed="8"/>
      <name val="Arial"/>
      <family val="2"/>
    </font>
    <font>
      <b/>
      <sz val="16"/>
      <color indexed="12"/>
      <name val="Arial"/>
      <family val="2"/>
    </font>
    <font>
      <sz val="16"/>
      <color indexed="12"/>
      <name val="Arial"/>
      <family val="2"/>
    </font>
    <font>
      <b/>
      <sz val="18"/>
      <name val="Calibri"/>
      <family val="2"/>
    </font>
    <font>
      <b/>
      <sz val="11"/>
      <color rgb="FF3F3F3F"/>
      <name val="Calibri"/>
      <family val="2"/>
      <scheme val="minor"/>
    </font>
    <font>
      <sz val="11"/>
      <color rgb="FFFF0000"/>
      <name val="Calibri"/>
      <family val="2"/>
      <scheme val="minor"/>
    </font>
    <font>
      <b/>
      <sz val="11"/>
      <color theme="1"/>
      <name val="Calibri"/>
      <family val="2"/>
      <scheme val="minor"/>
    </font>
    <font>
      <sz val="20"/>
      <name val="Arial"/>
      <family val="2"/>
    </font>
    <font>
      <sz val="11"/>
      <color indexed="8"/>
      <name val="Calibri"/>
      <family val="2"/>
      <charset val="1"/>
    </font>
    <font>
      <b/>
      <sz val="12"/>
      <name val="Arial"/>
      <family val="2"/>
      <charset val="1"/>
    </font>
    <font>
      <sz val="12"/>
      <name val="Arial"/>
      <family val="2"/>
      <charset val="1"/>
    </font>
    <font>
      <b/>
      <i/>
      <sz val="11"/>
      <name val="Arial"/>
      <family val="2"/>
      <charset val="1"/>
    </font>
    <font>
      <b/>
      <i/>
      <sz val="12"/>
      <name val="Arial"/>
      <family val="2"/>
      <charset val="1"/>
    </font>
    <font>
      <b/>
      <sz val="11"/>
      <name val="Arial"/>
      <family val="2"/>
      <charset val="1"/>
    </font>
    <font>
      <sz val="11"/>
      <name val="Arial"/>
      <family val="2"/>
      <charset val="1"/>
    </font>
    <font>
      <b/>
      <sz val="10"/>
      <name val="Arial"/>
      <family val="2"/>
      <charset val="1"/>
    </font>
    <font>
      <b/>
      <sz val="12"/>
      <color indexed="8"/>
      <name val="Arial"/>
      <family val="2"/>
      <charset val="1"/>
    </font>
    <font>
      <sz val="10"/>
      <color rgb="FFFF0000"/>
      <name val="Arial"/>
      <family val="2"/>
    </font>
  </fonts>
  <fills count="18">
    <fill>
      <patternFill patternType="none"/>
    </fill>
    <fill>
      <patternFill patternType="gray125"/>
    </fill>
    <fill>
      <patternFill patternType="solid">
        <fgColor indexed="22"/>
        <bgColor indexed="64"/>
      </patternFill>
    </fill>
    <fill>
      <patternFill patternType="solid">
        <fgColor indexed="43"/>
        <bgColor indexed="64"/>
      </patternFill>
    </fill>
    <fill>
      <patternFill patternType="solid">
        <fgColor indexed="9"/>
        <bgColor indexed="64"/>
      </patternFill>
    </fill>
    <fill>
      <patternFill patternType="solid">
        <fgColor indexed="13"/>
        <bgColor indexed="64"/>
      </patternFill>
    </fill>
    <fill>
      <patternFill patternType="solid">
        <fgColor indexed="36"/>
        <bgColor indexed="64"/>
      </patternFill>
    </fill>
    <fill>
      <patternFill patternType="solid">
        <fgColor indexed="42"/>
        <bgColor indexed="64"/>
      </patternFill>
    </fill>
    <fill>
      <patternFill patternType="solid">
        <fgColor indexed="55"/>
        <bgColor indexed="64"/>
      </patternFill>
    </fill>
    <fill>
      <patternFill patternType="solid">
        <fgColor indexed="44"/>
        <bgColor indexed="64"/>
      </patternFill>
    </fill>
    <fill>
      <patternFill patternType="solid">
        <fgColor rgb="FFFFFF00"/>
        <bgColor indexed="64"/>
      </patternFill>
    </fill>
    <fill>
      <patternFill patternType="solid">
        <fgColor theme="0" tint="-0.249977111117893"/>
        <bgColor indexed="64"/>
      </patternFill>
    </fill>
    <fill>
      <patternFill patternType="solid">
        <fgColor theme="0" tint="-0.499984740745262"/>
        <bgColor indexed="64"/>
      </patternFill>
    </fill>
    <fill>
      <patternFill patternType="solid">
        <fgColor theme="0"/>
        <bgColor indexed="64"/>
      </patternFill>
    </fill>
    <fill>
      <patternFill patternType="solid">
        <fgColor theme="1" tint="0.499984740745262"/>
        <bgColor indexed="64"/>
      </patternFill>
    </fill>
    <fill>
      <patternFill patternType="solid">
        <fgColor rgb="FFF2F2F2"/>
      </patternFill>
    </fill>
    <fill>
      <patternFill patternType="solid">
        <fgColor theme="0" tint="-0.34998626667073579"/>
        <bgColor indexed="64"/>
      </patternFill>
    </fill>
    <fill>
      <patternFill patternType="solid">
        <fgColor theme="0" tint="-0.14999847407452621"/>
        <bgColor indexed="64"/>
      </patternFill>
    </fill>
  </fills>
  <borders count="116">
    <border>
      <left/>
      <right/>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hair">
        <color indexed="64"/>
      </left>
      <right style="hair">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hair">
        <color indexed="64"/>
      </left>
      <right style="medium">
        <color indexed="64"/>
      </right>
      <top style="hair">
        <color indexed="64"/>
      </top>
      <bottom style="hair">
        <color indexed="64"/>
      </bottom>
      <diagonal/>
    </border>
    <border>
      <left style="medium">
        <color indexed="64"/>
      </left>
      <right style="medium">
        <color indexed="64"/>
      </right>
      <top/>
      <bottom style="medium">
        <color indexed="64"/>
      </bottom>
      <diagonal/>
    </border>
    <border>
      <left style="medium">
        <color indexed="64"/>
      </left>
      <right style="hair">
        <color indexed="64"/>
      </right>
      <top style="hair">
        <color indexed="64"/>
      </top>
      <bottom style="hair">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medium">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medium">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style="hair">
        <color indexed="64"/>
      </left>
      <right style="medium">
        <color indexed="64"/>
      </right>
      <top style="hair">
        <color indexed="64"/>
      </top>
      <bottom/>
      <diagonal/>
    </border>
    <border>
      <left/>
      <right style="hair">
        <color indexed="64"/>
      </right>
      <top style="hair">
        <color indexed="64"/>
      </top>
      <bottom/>
      <diagonal/>
    </border>
    <border>
      <left/>
      <right/>
      <top style="hair">
        <color indexed="64"/>
      </top>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diagonal/>
    </border>
    <border>
      <left style="medium">
        <color indexed="64"/>
      </left>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diagonal/>
    </border>
    <border>
      <left style="medium">
        <color indexed="64"/>
      </left>
      <right style="medium">
        <color indexed="64"/>
      </right>
      <top style="hair">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hair">
        <color indexed="64"/>
      </left>
      <right style="hair">
        <color indexed="64"/>
      </right>
      <top style="medium">
        <color indexed="64"/>
      </top>
      <bottom style="hair">
        <color indexed="64"/>
      </bottom>
      <diagonal/>
    </border>
    <border>
      <left/>
      <right style="medium">
        <color indexed="64"/>
      </right>
      <top style="hair">
        <color indexed="64"/>
      </top>
      <bottom style="hair">
        <color indexed="64"/>
      </bottom>
      <diagonal/>
    </border>
    <border>
      <left style="hair">
        <color indexed="64"/>
      </left>
      <right/>
      <top style="hair">
        <color indexed="64"/>
      </top>
      <bottom style="medium">
        <color indexed="64"/>
      </bottom>
      <diagonal/>
    </border>
    <border>
      <left style="medium">
        <color indexed="64"/>
      </left>
      <right style="medium">
        <color indexed="64"/>
      </right>
      <top/>
      <bottom/>
      <diagonal/>
    </border>
    <border>
      <left/>
      <right style="medium">
        <color indexed="64"/>
      </right>
      <top style="medium">
        <color indexed="64"/>
      </top>
      <bottom style="hair">
        <color indexed="64"/>
      </bottom>
      <diagonal/>
    </border>
    <border>
      <left/>
      <right style="medium">
        <color indexed="64"/>
      </right>
      <top style="hair">
        <color indexed="64"/>
      </top>
      <bottom style="medium">
        <color indexed="64"/>
      </bottom>
      <diagonal/>
    </border>
    <border>
      <left style="hair">
        <color indexed="64"/>
      </left>
      <right/>
      <top style="medium">
        <color indexed="64"/>
      </top>
      <bottom style="hair">
        <color indexed="64"/>
      </bottom>
      <diagonal/>
    </border>
    <border>
      <left/>
      <right style="hair">
        <color indexed="64"/>
      </right>
      <top style="medium">
        <color indexed="64"/>
      </top>
      <bottom style="hair">
        <color indexed="64"/>
      </bottom>
      <diagonal/>
    </border>
    <border>
      <left/>
      <right/>
      <top style="hair">
        <color indexed="64"/>
      </top>
      <bottom style="hair">
        <color indexed="64"/>
      </bottom>
      <diagonal/>
    </border>
    <border>
      <left/>
      <right/>
      <top style="thin">
        <color indexed="64"/>
      </top>
      <bottom/>
      <diagonal/>
    </border>
    <border>
      <left/>
      <right/>
      <top style="medium">
        <color indexed="64"/>
      </top>
      <bottom style="medium">
        <color indexed="64"/>
      </bottom>
      <diagonal/>
    </border>
    <border>
      <left style="medium">
        <color indexed="64"/>
      </left>
      <right style="hair">
        <color indexed="64"/>
      </right>
      <top/>
      <bottom style="hair">
        <color indexed="64"/>
      </bottom>
      <diagonal/>
    </border>
    <border>
      <left/>
      <right/>
      <top/>
      <bottom style="hair">
        <color indexed="64"/>
      </bottom>
      <diagonal/>
    </border>
    <border>
      <left style="hair">
        <color indexed="64"/>
      </left>
      <right style="medium">
        <color indexed="64"/>
      </right>
      <top/>
      <bottom style="hair">
        <color indexed="64"/>
      </bottom>
      <diagonal/>
    </border>
    <border>
      <left/>
      <right/>
      <top style="hair">
        <color indexed="64"/>
      </top>
      <bottom style="medium">
        <color indexed="64"/>
      </bottom>
      <diagonal/>
    </border>
    <border>
      <left style="medium">
        <color indexed="64"/>
      </left>
      <right style="hair">
        <color indexed="64"/>
      </right>
      <top style="medium">
        <color indexed="64"/>
      </top>
      <bottom/>
      <diagonal/>
    </border>
    <border>
      <left style="hair">
        <color indexed="64"/>
      </left>
      <right style="medium">
        <color indexed="64"/>
      </right>
      <top style="medium">
        <color indexed="64"/>
      </top>
      <bottom/>
      <diagonal/>
    </border>
    <border>
      <left style="thin">
        <color indexed="64"/>
      </left>
      <right/>
      <top/>
      <bottom/>
      <diagonal/>
    </border>
    <border>
      <left/>
      <right style="medium">
        <color indexed="64"/>
      </right>
      <top/>
      <bottom style="hair">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medium">
        <color indexed="64"/>
      </top>
      <bottom style="medium">
        <color indexed="64"/>
      </bottom>
      <diagonal/>
    </border>
    <border>
      <left style="medium">
        <color indexed="64"/>
      </left>
      <right style="medium">
        <color indexed="64"/>
      </right>
      <top/>
      <bottom style="hair">
        <color indexed="64"/>
      </bottom>
      <diagonal/>
    </border>
    <border>
      <left style="medium">
        <color indexed="64"/>
      </left>
      <right style="medium">
        <color indexed="64"/>
      </right>
      <top style="thin">
        <color indexed="64"/>
      </top>
      <bottom style="thin">
        <color indexed="64"/>
      </bottom>
      <diagonal/>
    </border>
    <border>
      <left style="medium">
        <color indexed="64"/>
      </left>
      <right/>
      <top/>
      <bottom style="hair">
        <color indexed="64"/>
      </bottom>
      <diagonal/>
    </border>
    <border>
      <left/>
      <right style="medium">
        <color indexed="64"/>
      </right>
      <top style="thin">
        <color indexed="64"/>
      </top>
      <bottom/>
      <diagonal/>
    </border>
    <border>
      <left style="medium">
        <color indexed="64"/>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right style="medium">
        <color indexed="64"/>
      </right>
      <top style="thin">
        <color indexed="64"/>
      </top>
      <bottom style="thin">
        <color indexed="64"/>
      </bottom>
      <diagonal/>
    </border>
    <border>
      <left style="hair">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style="hair">
        <color indexed="64"/>
      </right>
      <top style="hair">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rgb="FF3E3E3E"/>
      </left>
      <right style="thin">
        <color rgb="FF3E3E3E"/>
      </right>
      <top/>
      <bottom style="thin">
        <color rgb="FF000000"/>
      </bottom>
      <diagonal/>
    </border>
    <border>
      <left/>
      <right style="thin">
        <color indexed="64"/>
      </right>
      <top style="medium">
        <color indexed="64"/>
      </top>
      <bottom/>
      <diagonal/>
    </border>
    <border>
      <left style="medium">
        <color indexed="64"/>
      </left>
      <right style="hair">
        <color indexed="64"/>
      </right>
      <top/>
      <bottom style="medium">
        <color indexed="64"/>
      </bottom>
      <diagonal/>
    </border>
    <border>
      <left style="hair">
        <color indexed="64"/>
      </left>
      <right style="hair">
        <color indexed="64"/>
      </right>
      <top/>
      <bottom style="medium">
        <color indexed="64"/>
      </bottom>
      <diagonal/>
    </border>
    <border>
      <left/>
      <right style="hair">
        <color indexed="64"/>
      </right>
      <top style="medium">
        <color indexed="64"/>
      </top>
      <bottom style="medium">
        <color indexed="64"/>
      </bottom>
      <diagonal/>
    </border>
    <border>
      <left style="hair">
        <color indexed="64"/>
      </left>
      <right style="medium">
        <color indexed="64"/>
      </right>
      <top/>
      <bottom style="medium">
        <color indexed="64"/>
      </bottom>
      <diagonal/>
    </border>
    <border>
      <left style="thin">
        <color indexed="64"/>
      </left>
      <right/>
      <top style="medium">
        <color indexed="64"/>
      </top>
      <bottom style="thin">
        <color indexed="64"/>
      </bottom>
      <diagonal/>
    </border>
    <border>
      <left style="thin">
        <color rgb="FF3F3F3F"/>
      </left>
      <right style="thin">
        <color rgb="FF3F3F3F"/>
      </right>
      <top style="thin">
        <color rgb="FF3F3F3F"/>
      </top>
      <bottom style="thin">
        <color rgb="FF3F3F3F"/>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8"/>
      </left>
      <right style="thin">
        <color indexed="8"/>
      </right>
      <top style="thin">
        <color indexed="8"/>
      </top>
      <bottom/>
      <diagonal/>
    </border>
    <border>
      <left style="thin">
        <color indexed="8"/>
      </left>
      <right/>
      <top/>
      <bottom/>
      <diagonal/>
    </border>
    <border>
      <left/>
      <right style="thin">
        <color indexed="8"/>
      </right>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style="thin">
        <color auto="1"/>
      </left>
      <right/>
      <top style="thin">
        <color auto="1"/>
      </top>
      <bottom/>
      <diagonal/>
    </border>
    <border>
      <left/>
      <right style="thin">
        <color auto="1"/>
      </right>
      <top style="thin">
        <color auto="1"/>
      </top>
      <bottom/>
      <diagonal/>
    </border>
    <border>
      <left style="thin">
        <color indexed="64"/>
      </left>
      <right style="thin">
        <color indexed="64"/>
      </right>
      <top/>
      <bottom/>
      <diagonal/>
    </border>
    <border>
      <left/>
      <right style="thin">
        <color indexed="64"/>
      </right>
      <top/>
      <bottom style="thin">
        <color indexed="64"/>
      </bottom>
      <diagonal/>
    </border>
  </borders>
  <cellStyleXfs count="12">
    <xf numFmtId="0" fontId="0" fillId="0" borderId="0"/>
    <xf numFmtId="169" fontId="2" fillId="0" borderId="0" applyFont="0" applyFill="0" applyBorder="0" applyAlignment="0" applyProtection="0"/>
    <xf numFmtId="164" fontId="2" fillId="0" borderId="0" applyFont="0" applyFill="0" applyBorder="0" applyAlignment="0" applyProtection="0"/>
    <xf numFmtId="166" fontId="2" fillId="0" borderId="0" applyFont="0" applyFill="0" applyBorder="0" applyAlignment="0" applyProtection="0"/>
    <xf numFmtId="0" fontId="62" fillId="0" borderId="0"/>
    <xf numFmtId="0" fontId="2" fillId="0" borderId="0"/>
    <xf numFmtId="9"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0" fontId="72" fillId="15" borderId="90" applyNumberFormat="0" applyAlignment="0" applyProtection="0"/>
    <xf numFmtId="0" fontId="76" fillId="0" borderId="0"/>
    <xf numFmtId="0" fontId="2" fillId="0" borderId="0" applyNumberFormat="0" applyFont="0" applyFill="0" applyBorder="0" applyAlignment="0" applyProtection="0">
      <alignment vertical="top"/>
    </xf>
  </cellStyleXfs>
  <cellXfs count="1239">
    <xf numFmtId="0" fontId="0" fillId="0" borderId="0" xfId="0"/>
    <xf numFmtId="0" fontId="3" fillId="0" borderId="0" xfId="0" applyFont="1" applyAlignment="1">
      <alignment horizontal="left"/>
    </xf>
    <xf numFmtId="0" fontId="4" fillId="0" borderId="0" xfId="0" applyFont="1" applyAlignment="1">
      <alignment horizontal="left"/>
    </xf>
    <xf numFmtId="0" fontId="3" fillId="0" borderId="0" xfId="0" applyFont="1" applyBorder="1"/>
    <xf numFmtId="0" fontId="5" fillId="0" borderId="0" xfId="0" applyFont="1"/>
    <xf numFmtId="0" fontId="0" fillId="0" borderId="0" xfId="0" applyBorder="1"/>
    <xf numFmtId="0" fontId="5" fillId="0" borderId="0" xfId="0" applyFont="1" applyBorder="1"/>
    <xf numFmtId="0" fontId="8" fillId="0" borderId="0" xfId="0" applyFont="1" applyAlignment="1">
      <alignment horizontal="left"/>
    </xf>
    <xf numFmtId="0" fontId="0" fillId="0" borderId="0" xfId="0" applyAlignment="1">
      <alignment horizontal="left"/>
    </xf>
    <xf numFmtId="0" fontId="8" fillId="0" borderId="0" xfId="0" applyFont="1"/>
    <xf numFmtId="0" fontId="8" fillId="0" borderId="0" xfId="0" applyFont="1" applyBorder="1"/>
    <xf numFmtId="0" fontId="10" fillId="0" borderId="0" xfId="0" applyFont="1"/>
    <xf numFmtId="0" fontId="8" fillId="0" borderId="0" xfId="0" applyFont="1" applyFill="1" applyBorder="1" applyAlignment="1">
      <alignment horizontal="left"/>
    </xf>
    <xf numFmtId="0" fontId="6" fillId="0" borderId="0" xfId="0" applyFont="1" applyFill="1" applyBorder="1" applyAlignment="1">
      <alignment horizontal="left"/>
    </xf>
    <xf numFmtId="0" fontId="8" fillId="0" borderId="0" xfId="0" applyFont="1" applyFill="1" applyBorder="1"/>
    <xf numFmtId="0" fontId="12" fillId="0" borderId="0" xfId="0" applyFont="1" applyFill="1"/>
    <xf numFmtId="0" fontId="12" fillId="0" borderId="0" xfId="0" applyFont="1" applyFill="1" applyBorder="1"/>
    <xf numFmtId="0" fontId="8" fillId="0" borderId="1" xfId="0" applyFont="1" applyFill="1" applyBorder="1" applyAlignment="1">
      <alignment horizontal="left"/>
    </xf>
    <xf numFmtId="0" fontId="8" fillId="0" borderId="1" xfId="0" applyFont="1" applyFill="1" applyBorder="1"/>
    <xf numFmtId="0" fontId="12" fillId="0" borderId="0" xfId="0" applyFont="1" applyFill="1" applyAlignment="1">
      <alignment horizontal="left"/>
    </xf>
    <xf numFmtId="165" fontId="8" fillId="0" borderId="2" xfId="7" applyFont="1" applyFill="1" applyBorder="1"/>
    <xf numFmtId="0" fontId="5" fillId="0" borderId="2" xfId="0" applyFont="1" applyFill="1" applyBorder="1" applyAlignment="1">
      <alignment horizontal="center"/>
    </xf>
    <xf numFmtId="4" fontId="8" fillId="0" borderId="2" xfId="0" applyNumberFormat="1" applyFont="1" applyBorder="1"/>
    <xf numFmtId="2" fontId="8" fillId="0" borderId="2" xfId="0" applyNumberFormat="1" applyFont="1" applyBorder="1" applyAlignment="1">
      <alignment horizontal="center"/>
    </xf>
    <xf numFmtId="4" fontId="5" fillId="0" borderId="3" xfId="0" applyNumberFormat="1" applyFont="1" applyFill="1" applyBorder="1" applyAlignment="1">
      <alignment vertical="center"/>
    </xf>
    <xf numFmtId="165" fontId="5" fillId="0" borderId="3" xfId="0" applyNumberFormat="1" applyFont="1" applyFill="1" applyBorder="1" applyAlignment="1">
      <alignment vertical="center"/>
    </xf>
    <xf numFmtId="0" fontId="3" fillId="0" borderId="0" xfId="0" applyFont="1" applyFill="1" applyAlignment="1">
      <alignment horizontal="left"/>
    </xf>
    <xf numFmtId="10" fontId="13" fillId="0" borderId="0" xfId="6" applyNumberFormat="1" applyFont="1" applyFill="1" applyBorder="1" applyAlignment="1">
      <alignment horizontal="center"/>
    </xf>
    <xf numFmtId="0" fontId="8" fillId="0" borderId="0" xfId="0" applyFont="1" applyBorder="1" applyAlignment="1">
      <alignment horizontal="right"/>
    </xf>
    <xf numFmtId="165" fontId="7" fillId="0" borderId="3" xfId="0" applyNumberFormat="1" applyFont="1" applyFill="1" applyBorder="1" applyAlignment="1">
      <alignment vertical="center"/>
    </xf>
    <xf numFmtId="168" fontId="7" fillId="0" borderId="7" xfId="6" applyNumberFormat="1" applyFont="1" applyBorder="1" applyAlignment="1">
      <alignment horizontal="center"/>
    </xf>
    <xf numFmtId="4" fontId="5" fillId="0" borderId="3" xfId="0" applyNumberFormat="1" applyFont="1" applyFill="1" applyBorder="1" applyAlignment="1">
      <alignment horizontal="right" vertical="center"/>
    </xf>
    <xf numFmtId="0" fontId="7" fillId="0" borderId="3" xfId="0" quotePrefix="1" applyFont="1" applyBorder="1" applyAlignment="1">
      <alignment vertical="center" wrapText="1"/>
    </xf>
    <xf numFmtId="0" fontId="5" fillId="0" borderId="3" xfId="0" quotePrefix="1" applyFont="1" applyBorder="1" applyAlignment="1">
      <alignment horizontal="center" vertical="center"/>
    </xf>
    <xf numFmtId="0" fontId="6" fillId="0" borderId="8" xfId="0" applyFont="1" applyFill="1" applyBorder="1" applyAlignment="1">
      <alignment horizontal="center" vertical="center"/>
    </xf>
    <xf numFmtId="0" fontId="5" fillId="0" borderId="3" xfId="0" quotePrefix="1" applyFont="1" applyFill="1" applyBorder="1" applyAlignment="1">
      <alignment horizontal="center" vertical="center"/>
    </xf>
    <xf numFmtId="165" fontId="7" fillId="0" borderId="9" xfId="7" applyFont="1" applyFill="1" applyBorder="1" applyAlignment="1">
      <alignment horizontal="center" vertical="center"/>
    </xf>
    <xf numFmtId="165" fontId="7" fillId="0" borderId="3" xfId="7" applyFont="1" applyFill="1" applyBorder="1" applyAlignment="1">
      <alignment horizontal="justify" vertical="center"/>
    </xf>
    <xf numFmtId="165" fontId="5" fillId="0" borderId="3" xfId="7" quotePrefix="1" applyFont="1" applyFill="1" applyBorder="1" applyAlignment="1">
      <alignment horizontal="center" vertical="center"/>
    </xf>
    <xf numFmtId="165" fontId="5" fillId="0" borderId="3" xfId="7" applyFont="1" applyFill="1" applyBorder="1" applyAlignment="1">
      <alignment horizontal="center" vertical="center"/>
    </xf>
    <xf numFmtId="165" fontId="5" fillId="0" borderId="7" xfId="7" applyFont="1" applyFill="1" applyBorder="1" applyAlignment="1">
      <alignment horizontal="right" vertical="center"/>
    </xf>
    <xf numFmtId="165" fontId="5" fillId="0" borderId="9" xfId="7" applyFont="1" applyFill="1" applyBorder="1" applyAlignment="1">
      <alignment horizontal="center" vertical="center"/>
    </xf>
    <xf numFmtId="165" fontId="5" fillId="0" borderId="3" xfId="7" quotePrefix="1" applyFont="1" applyBorder="1" applyAlignment="1">
      <alignment horizontal="justify" vertical="center"/>
    </xf>
    <xf numFmtId="165" fontId="5" fillId="0" borderId="3" xfId="7" quotePrefix="1" applyFont="1" applyBorder="1" applyAlignment="1">
      <alignment vertical="center"/>
    </xf>
    <xf numFmtId="165" fontId="7" fillId="0" borderId="7" xfId="7" applyFont="1" applyFill="1" applyBorder="1" applyAlignment="1">
      <alignment horizontal="right" vertical="center"/>
    </xf>
    <xf numFmtId="165" fontId="5" fillId="0" borderId="3" xfId="7" quotePrefix="1" applyFont="1" applyBorder="1" applyAlignment="1">
      <alignment horizontal="center" vertical="center"/>
    </xf>
    <xf numFmtId="0" fontId="7" fillId="0" borderId="3" xfId="0" quotePrefix="1" applyFont="1" applyBorder="1" applyAlignment="1">
      <alignment horizontal="center" vertical="center"/>
    </xf>
    <xf numFmtId="165" fontId="7" fillId="0" borderId="3" xfId="7" quotePrefix="1" applyFont="1" applyBorder="1" applyAlignment="1">
      <alignment horizontal="justify" vertical="center"/>
    </xf>
    <xf numFmtId="0" fontId="5" fillId="0" borderId="3" xfId="0" quotePrefix="1" applyFont="1" applyBorder="1" applyAlignment="1">
      <alignment vertical="center" wrapText="1"/>
    </xf>
    <xf numFmtId="165" fontId="7" fillId="0" borderId="3" xfId="7" quotePrefix="1" applyFont="1" applyBorder="1" applyAlignment="1">
      <alignment vertical="center" wrapText="1"/>
    </xf>
    <xf numFmtId="165" fontId="7" fillId="0" borderId="3" xfId="7" applyFont="1" applyBorder="1" applyAlignment="1">
      <alignment horizontal="left" vertical="center"/>
    </xf>
    <xf numFmtId="165" fontId="7" fillId="0" borderId="4" xfId="7" applyFont="1" applyFill="1" applyBorder="1" applyAlignment="1">
      <alignment horizontal="center" vertical="center"/>
    </xf>
    <xf numFmtId="165" fontId="5" fillId="0" borderId="5" xfId="7" applyFont="1" applyFill="1" applyBorder="1" applyAlignment="1">
      <alignment horizontal="center" vertical="center"/>
    </xf>
    <xf numFmtId="0" fontId="5" fillId="0" borderId="3" xfId="0" quotePrefix="1" applyFont="1" applyBorder="1" applyAlignment="1">
      <alignment vertical="center"/>
    </xf>
    <xf numFmtId="0" fontId="5" fillId="0" borderId="5" xfId="0" applyFont="1" applyFill="1" applyBorder="1" applyAlignment="1">
      <alignment vertical="center"/>
    </xf>
    <xf numFmtId="0" fontId="19" fillId="0" borderId="0" xfId="0" applyFont="1" applyFill="1" applyBorder="1"/>
    <xf numFmtId="0" fontId="8" fillId="0" borderId="0" xfId="0" applyFont="1" applyAlignment="1">
      <alignment horizontal="right"/>
    </xf>
    <xf numFmtId="0" fontId="8" fillId="0" borderId="0" xfId="0" applyFont="1" applyAlignment="1"/>
    <xf numFmtId="0" fontId="17" fillId="0" borderId="0" xfId="0" applyFont="1" applyAlignment="1">
      <alignment horizontal="left"/>
    </xf>
    <xf numFmtId="0" fontId="8" fillId="0" borderId="0" xfId="0" applyFont="1" applyAlignment="1">
      <alignment horizontal="center"/>
    </xf>
    <xf numFmtId="0" fontId="8" fillId="0" borderId="10" xfId="0" applyFont="1" applyBorder="1" applyAlignment="1">
      <alignment horizontal="right"/>
    </xf>
    <xf numFmtId="0" fontId="10" fillId="2" borderId="11" xfId="0" applyFont="1" applyFill="1" applyBorder="1" applyAlignment="1">
      <alignment horizontal="center"/>
    </xf>
    <xf numFmtId="165" fontId="5" fillId="0" borderId="12" xfId="7" applyFont="1" applyFill="1" applyBorder="1" applyAlignment="1">
      <alignment horizontal="right" vertical="center"/>
    </xf>
    <xf numFmtId="165" fontId="4" fillId="0" borderId="7" xfId="0" applyNumberFormat="1" applyFont="1" applyBorder="1" applyAlignment="1">
      <alignment vertical="center"/>
    </xf>
    <xf numFmtId="0" fontId="21" fillId="0" borderId="0" xfId="0" applyFont="1" applyAlignment="1">
      <alignment horizontal="left"/>
    </xf>
    <xf numFmtId="0" fontId="21" fillId="0" borderId="0" xfId="0" applyFont="1"/>
    <xf numFmtId="0" fontId="21" fillId="0" borderId="0" xfId="0" applyFont="1" applyBorder="1"/>
    <xf numFmtId="0" fontId="5" fillId="0" borderId="3" xfId="0" applyFont="1" applyBorder="1" applyAlignment="1">
      <alignment horizontal="center" vertical="center"/>
    </xf>
    <xf numFmtId="0" fontId="8" fillId="3" borderId="0" xfId="0" applyFont="1" applyFill="1"/>
    <xf numFmtId="0" fontId="5" fillId="0" borderId="3" xfId="0" quotePrefix="1" applyFont="1" applyBorder="1" applyAlignment="1">
      <alignment horizontal="left" vertical="center" wrapText="1"/>
    </xf>
    <xf numFmtId="165" fontId="5" fillId="0" borderId="3" xfId="7" applyFont="1" applyFill="1" applyBorder="1" applyAlignment="1">
      <alignment vertical="center" wrapText="1"/>
    </xf>
    <xf numFmtId="0" fontId="7" fillId="4" borderId="13" xfId="0" applyFont="1" applyFill="1" applyBorder="1" applyAlignment="1">
      <alignment horizontal="center" vertical="center"/>
    </xf>
    <xf numFmtId="0" fontId="5" fillId="0" borderId="3" xfId="0" applyFont="1" applyFill="1" applyBorder="1" applyAlignment="1">
      <alignment horizontal="center" vertical="center"/>
    </xf>
    <xf numFmtId="0" fontId="7" fillId="0" borderId="9" xfId="0" applyFont="1" applyBorder="1" applyAlignment="1">
      <alignment horizontal="center" vertical="center"/>
    </xf>
    <xf numFmtId="0" fontId="7" fillId="0" borderId="3" xfId="0" quotePrefix="1" applyFont="1" applyBorder="1" applyAlignment="1">
      <alignment horizontal="justify" vertical="center"/>
    </xf>
    <xf numFmtId="0" fontId="5" fillId="0" borderId="9" xfId="0" applyFont="1" applyFill="1" applyBorder="1" applyAlignment="1">
      <alignment horizontal="center" vertical="center"/>
    </xf>
    <xf numFmtId="0" fontId="7" fillId="0" borderId="3" xfId="0" applyFont="1" applyBorder="1" applyAlignment="1">
      <alignment vertical="center" wrapText="1"/>
    </xf>
    <xf numFmtId="10" fontId="5" fillId="0" borderId="14" xfId="6" applyNumberFormat="1" applyFont="1" applyFill="1" applyBorder="1" applyAlignment="1">
      <alignment horizontal="center" vertical="center"/>
    </xf>
    <xf numFmtId="10" fontId="7" fillId="0" borderId="14" xfId="6" applyNumberFormat="1" applyFont="1" applyFill="1" applyBorder="1" applyAlignment="1">
      <alignment horizontal="center" vertical="center"/>
    </xf>
    <xf numFmtId="168" fontId="7" fillId="0" borderId="14" xfId="6" applyNumberFormat="1" applyFont="1" applyBorder="1" applyAlignment="1">
      <alignment horizontal="center"/>
    </xf>
    <xf numFmtId="4" fontId="7" fillId="0" borderId="15" xfId="0" applyNumberFormat="1" applyFont="1" applyBorder="1"/>
    <xf numFmtId="4" fontId="7" fillId="0" borderId="9" xfId="0" applyNumberFormat="1" applyFont="1" applyBorder="1"/>
    <xf numFmtId="3" fontId="22" fillId="0" borderId="0" xfId="0" applyNumberFormat="1" applyFont="1"/>
    <xf numFmtId="165" fontId="7" fillId="0" borderId="16" xfId="7" applyFont="1" applyFill="1" applyBorder="1" applyAlignment="1">
      <alignment horizontal="center"/>
    </xf>
    <xf numFmtId="4" fontId="5" fillId="0" borderId="17" xfId="0" applyNumberFormat="1" applyFont="1" applyFill="1" applyBorder="1" applyAlignment="1">
      <alignment vertical="center"/>
    </xf>
    <xf numFmtId="10" fontId="5" fillId="0" borderId="18" xfId="6" applyNumberFormat="1" applyFont="1" applyFill="1" applyBorder="1" applyAlignment="1">
      <alignment horizontal="center" vertical="center"/>
    </xf>
    <xf numFmtId="4" fontId="5" fillId="0" borderId="16" xfId="0" applyNumberFormat="1" applyFont="1" applyBorder="1"/>
    <xf numFmtId="0" fontId="7" fillId="0" borderId="19" xfId="0" applyFont="1" applyFill="1" applyBorder="1" applyAlignment="1">
      <alignment horizontal="center"/>
    </xf>
    <xf numFmtId="3" fontId="7" fillId="0" borderId="18" xfId="0" applyNumberFormat="1" applyFont="1" applyBorder="1" applyAlignment="1">
      <alignment horizontal="center"/>
    </xf>
    <xf numFmtId="3" fontId="7" fillId="0" borderId="19" xfId="0" applyNumberFormat="1" applyFont="1" applyBorder="1" applyAlignment="1">
      <alignment horizontal="center"/>
    </xf>
    <xf numFmtId="4" fontId="5" fillId="0" borderId="20" xfId="0" applyNumberFormat="1" applyFont="1" applyBorder="1"/>
    <xf numFmtId="0" fontId="7" fillId="0" borderId="18" xfId="0" applyFont="1" applyBorder="1" applyAlignment="1">
      <alignment wrapText="1"/>
    </xf>
    <xf numFmtId="4" fontId="5" fillId="0" borderId="21" xfId="0" applyNumberFormat="1" applyFont="1" applyFill="1" applyBorder="1" applyAlignment="1">
      <alignment vertical="center"/>
    </xf>
    <xf numFmtId="10" fontId="5" fillId="0" borderId="21" xfId="6" applyNumberFormat="1" applyFont="1" applyFill="1" applyBorder="1" applyAlignment="1">
      <alignment horizontal="center" vertical="center"/>
    </xf>
    <xf numFmtId="165" fontId="5" fillId="0" borderId="3" xfId="0" quotePrefix="1" applyNumberFormat="1" applyFont="1" applyBorder="1" applyAlignment="1">
      <alignment horizontal="justify" vertical="center"/>
    </xf>
    <xf numFmtId="4" fontId="5" fillId="0" borderId="9" xfId="0" applyNumberFormat="1" applyFont="1" applyBorder="1" applyAlignment="1">
      <alignment vertical="center"/>
    </xf>
    <xf numFmtId="0" fontId="7" fillId="0" borderId="7" xfId="0" applyFont="1" applyFill="1" applyBorder="1" applyAlignment="1">
      <alignment horizontal="center" vertical="center"/>
    </xf>
    <xf numFmtId="3" fontId="7" fillId="0" borderId="14" xfId="0" applyNumberFormat="1" applyFont="1" applyBorder="1" applyAlignment="1">
      <alignment horizontal="center" vertical="center"/>
    </xf>
    <xf numFmtId="3" fontId="7" fillId="0" borderId="7" xfId="0" applyNumberFormat="1" applyFont="1" applyBorder="1" applyAlignment="1">
      <alignment horizontal="center" vertical="center"/>
    </xf>
    <xf numFmtId="4" fontId="5" fillId="0" borderId="15" xfId="0" applyNumberFormat="1" applyFont="1" applyBorder="1" applyAlignment="1">
      <alignment vertical="center"/>
    </xf>
    <xf numFmtId="165" fontId="7" fillId="0" borderId="16" xfId="7" applyFont="1" applyFill="1" applyBorder="1" applyAlignment="1">
      <alignment horizontal="center" vertical="center"/>
    </xf>
    <xf numFmtId="0" fontId="7" fillId="0" borderId="17" xfId="0" applyFont="1" applyBorder="1" applyAlignment="1">
      <alignment vertical="center" wrapText="1"/>
    </xf>
    <xf numFmtId="4" fontId="5" fillId="0" borderId="16" xfId="0" applyNumberFormat="1" applyFont="1" applyBorder="1" applyAlignment="1">
      <alignment vertical="center"/>
    </xf>
    <xf numFmtId="0" fontId="7" fillId="0" borderId="19" xfId="0" applyFont="1" applyFill="1" applyBorder="1" applyAlignment="1">
      <alignment horizontal="center" vertical="center"/>
    </xf>
    <xf numFmtId="3" fontId="7" fillId="0" borderId="18" xfId="0" applyNumberFormat="1" applyFont="1" applyBorder="1" applyAlignment="1">
      <alignment horizontal="center" vertical="center"/>
    </xf>
    <xf numFmtId="3" fontId="7" fillId="0" borderId="19" xfId="0" applyNumberFormat="1" applyFont="1" applyBorder="1" applyAlignment="1">
      <alignment horizontal="center" vertical="center"/>
    </xf>
    <xf numFmtId="4" fontId="5" fillId="0" borderId="20" xfId="0" applyNumberFormat="1" applyFont="1" applyBorder="1" applyAlignment="1">
      <alignment vertical="center"/>
    </xf>
    <xf numFmtId="165" fontId="10" fillId="0" borderId="2" xfId="7" applyFont="1" applyFill="1" applyBorder="1" applyAlignment="1">
      <alignment horizontal="center" vertical="center"/>
    </xf>
    <xf numFmtId="0" fontId="25" fillId="0" borderId="0" xfId="0" applyFont="1" applyFill="1" applyBorder="1" applyAlignment="1">
      <alignment horizontal="right" vertical="center"/>
    </xf>
    <xf numFmtId="0" fontId="0" fillId="0" borderId="0" xfId="0" applyFill="1"/>
    <xf numFmtId="0" fontId="15" fillId="0" borderId="0" xfId="0" applyFont="1" applyFill="1" applyAlignment="1">
      <alignment vertical="center"/>
    </xf>
    <xf numFmtId="0" fontId="6" fillId="0" borderId="0" xfId="0" applyFont="1" applyFill="1" applyAlignment="1">
      <alignment vertical="center"/>
    </xf>
    <xf numFmtId="0" fontId="6" fillId="0" borderId="0" xfId="0" applyFont="1" applyFill="1" applyAlignment="1">
      <alignment horizontal="left"/>
    </xf>
    <xf numFmtId="0" fontId="10" fillId="0" borderId="0" xfId="0" applyFont="1" applyFill="1" applyAlignment="1">
      <alignment horizontal="left"/>
    </xf>
    <xf numFmtId="0" fontId="6" fillId="0" borderId="0" xfId="0" applyFont="1" applyFill="1" applyAlignment="1"/>
    <xf numFmtId="0" fontId="16" fillId="0" borderId="0" xfId="0" applyFont="1" applyFill="1" applyAlignment="1">
      <alignment horizontal="center"/>
    </xf>
    <xf numFmtId="0" fontId="6" fillId="0" borderId="0" xfId="0" applyFont="1" applyFill="1" applyBorder="1" applyAlignment="1"/>
    <xf numFmtId="0" fontId="0" fillId="0" borderId="0" xfId="0" applyAlignment="1">
      <alignment vertical="center"/>
    </xf>
    <xf numFmtId="165" fontId="8" fillId="0" borderId="2" xfId="7" applyFont="1" applyFill="1" applyBorder="1" applyAlignment="1">
      <alignment vertical="center"/>
    </xf>
    <xf numFmtId="0" fontId="5" fillId="0" borderId="2" xfId="0" applyFont="1" applyFill="1" applyBorder="1" applyAlignment="1">
      <alignment horizontal="center" vertical="center"/>
    </xf>
    <xf numFmtId="4" fontId="8" fillId="0" borderId="2" xfId="0" applyNumberFormat="1" applyFont="1" applyBorder="1" applyAlignment="1">
      <alignment vertical="center"/>
    </xf>
    <xf numFmtId="2" fontId="8" fillId="0" borderId="2" xfId="0" applyNumberFormat="1" applyFont="1" applyBorder="1" applyAlignment="1">
      <alignment horizontal="center" vertical="center"/>
    </xf>
    <xf numFmtId="4" fontId="5" fillId="0" borderId="13" xfId="0" applyNumberFormat="1" applyFont="1" applyBorder="1" applyAlignment="1">
      <alignment vertical="center"/>
    </xf>
    <xf numFmtId="0" fontId="7" fillId="0" borderId="12" xfId="0" applyFont="1" applyFill="1" applyBorder="1" applyAlignment="1">
      <alignment horizontal="center" vertical="center"/>
    </xf>
    <xf numFmtId="3" fontId="7" fillId="0" borderId="12" xfId="0" applyNumberFormat="1" applyFont="1" applyBorder="1" applyAlignment="1">
      <alignment horizontal="center" vertical="center"/>
    </xf>
    <xf numFmtId="3" fontId="22" fillId="0" borderId="0" xfId="0" applyNumberFormat="1" applyFont="1" applyAlignment="1">
      <alignment vertical="center"/>
    </xf>
    <xf numFmtId="165" fontId="7" fillId="0" borderId="9" xfId="7" applyFont="1" applyBorder="1" applyAlignment="1">
      <alignment horizontal="center" vertical="center"/>
    </xf>
    <xf numFmtId="0" fontId="0" fillId="0" borderId="0" xfId="0" applyBorder="1" applyAlignment="1">
      <alignment vertical="center"/>
    </xf>
    <xf numFmtId="4" fontId="7" fillId="0" borderId="9" xfId="0" applyNumberFormat="1" applyFont="1" applyBorder="1" applyAlignment="1">
      <alignment vertical="center"/>
    </xf>
    <xf numFmtId="168" fontId="7" fillId="0" borderId="7" xfId="6" applyNumberFormat="1" applyFont="1" applyBorder="1" applyAlignment="1">
      <alignment horizontal="center" vertical="center"/>
    </xf>
    <xf numFmtId="4" fontId="7" fillId="0" borderId="15" xfId="0" applyNumberFormat="1" applyFont="1" applyBorder="1" applyAlignment="1">
      <alignment vertical="center"/>
    </xf>
    <xf numFmtId="168" fontId="7" fillId="0" borderId="14" xfId="6" applyNumberFormat="1" applyFont="1" applyBorder="1" applyAlignment="1">
      <alignment horizontal="center" vertical="center"/>
    </xf>
    <xf numFmtId="165" fontId="5" fillId="0" borderId="3" xfId="7" applyNumberFormat="1" applyFont="1" applyFill="1" applyBorder="1" applyAlignment="1">
      <alignment horizontal="center" vertical="center"/>
    </xf>
    <xf numFmtId="0" fontId="8" fillId="0" borderId="0" xfId="0" applyFont="1" applyFill="1"/>
    <xf numFmtId="0" fontId="4" fillId="0" borderId="22" xfId="0" applyFont="1" applyBorder="1" applyAlignment="1">
      <alignment horizontal="center" vertical="center" wrapText="1"/>
    </xf>
    <xf numFmtId="0" fontId="3" fillId="0" borderId="22" xfId="0" applyFont="1" applyBorder="1" applyAlignment="1">
      <alignment vertical="center" wrapText="1"/>
    </xf>
    <xf numFmtId="165" fontId="3" fillId="0" borderId="22" xfId="0" applyNumberFormat="1" applyFont="1" applyBorder="1" applyAlignment="1">
      <alignment horizontal="right" vertical="center" wrapText="1"/>
    </xf>
    <xf numFmtId="10" fontId="3" fillId="0" borderId="23" xfId="0" applyNumberFormat="1" applyFont="1" applyBorder="1" applyAlignment="1">
      <alignment horizontal="center" vertical="center"/>
    </xf>
    <xf numFmtId="4" fontId="3" fillId="0" borderId="23" xfId="0" applyNumberFormat="1" applyFont="1" applyFill="1" applyBorder="1" applyAlignment="1">
      <alignment horizontal="right" vertical="center" wrapText="1"/>
    </xf>
    <xf numFmtId="4" fontId="3" fillId="0" borderId="23" xfId="0" applyNumberFormat="1" applyFont="1" applyBorder="1" applyAlignment="1">
      <alignment horizontal="right" vertical="center" wrapText="1"/>
    </xf>
    <xf numFmtId="4" fontId="3" fillId="0" borderId="24" xfId="0" applyNumberFormat="1" applyFont="1" applyFill="1" applyBorder="1" applyAlignment="1">
      <alignment horizontal="right" vertical="center" wrapText="1"/>
    </xf>
    <xf numFmtId="4" fontId="3" fillId="0" borderId="24" xfId="0" applyNumberFormat="1" applyFont="1" applyBorder="1" applyAlignment="1">
      <alignment horizontal="right" vertical="center" wrapText="1"/>
    </xf>
    <xf numFmtId="10" fontId="3" fillId="2" borderId="2" xfId="0" applyNumberFormat="1" applyFont="1" applyFill="1" applyBorder="1" applyAlignment="1">
      <alignment horizontal="center" vertical="center"/>
    </xf>
    <xf numFmtId="4" fontId="3" fillId="2" borderId="2" xfId="0" applyNumberFormat="1" applyFont="1" applyFill="1" applyBorder="1" applyAlignment="1">
      <alignment horizontal="right" vertical="center"/>
    </xf>
    <xf numFmtId="0" fontId="13" fillId="0" borderId="0" xfId="0" applyFont="1" applyBorder="1" applyAlignment="1">
      <alignment vertical="center" wrapText="1"/>
    </xf>
    <xf numFmtId="4" fontId="24" fillId="0" borderId="0" xfId="0" applyNumberFormat="1" applyFont="1" applyFill="1" applyBorder="1" applyAlignment="1">
      <alignment horizontal="center" vertical="center"/>
    </xf>
    <xf numFmtId="166" fontId="24" fillId="0" borderId="0" xfId="3" applyFont="1" applyFill="1" applyBorder="1" applyAlignment="1">
      <alignment horizontal="right" vertical="center"/>
    </xf>
    <xf numFmtId="0" fontId="12" fillId="0" borderId="0" xfId="0" applyFont="1" applyFill="1" applyAlignment="1">
      <alignment vertical="center"/>
    </xf>
    <xf numFmtId="0" fontId="8" fillId="0" borderId="0" xfId="0" applyFont="1" applyFill="1" applyAlignment="1">
      <alignment horizontal="left" vertical="center"/>
    </xf>
    <xf numFmtId="0" fontId="8" fillId="0" borderId="0" xfId="0" applyFont="1" applyBorder="1" applyAlignment="1">
      <alignment horizontal="left" vertical="center"/>
    </xf>
    <xf numFmtId="0" fontId="12" fillId="0" borderId="0" xfId="0" applyFont="1" applyFill="1" applyBorder="1" applyAlignment="1">
      <alignment vertical="center"/>
    </xf>
    <xf numFmtId="0" fontId="8" fillId="0" borderId="0" xfId="0" applyFont="1" applyFill="1" applyBorder="1" applyAlignment="1">
      <alignment vertical="center"/>
    </xf>
    <xf numFmtId="0" fontId="8" fillId="0" borderId="0" xfId="0" applyFont="1" applyFill="1" applyBorder="1" applyAlignment="1">
      <alignment vertical="center" wrapText="1"/>
    </xf>
    <xf numFmtId="0" fontId="8" fillId="0" borderId="0" xfId="0" applyFont="1" applyFill="1" applyAlignment="1">
      <alignment vertical="center" wrapText="1"/>
    </xf>
    <xf numFmtId="0" fontId="3" fillId="0" borderId="24" xfId="0" applyFont="1" applyFill="1" applyBorder="1" applyAlignment="1">
      <alignment vertical="center"/>
    </xf>
    <xf numFmtId="165" fontId="7" fillId="0" borderId="14" xfId="7" applyFont="1" applyFill="1" applyBorder="1" applyAlignment="1">
      <alignment horizontal="right" vertical="center"/>
    </xf>
    <xf numFmtId="0" fontId="4" fillId="0" borderId="25" xfId="0" applyFont="1" applyBorder="1" applyAlignment="1">
      <alignment horizontal="center" vertical="center"/>
    </xf>
    <xf numFmtId="0" fontId="4" fillId="0" borderId="26" xfId="0" applyFont="1" applyBorder="1" applyAlignment="1">
      <alignment horizontal="center" vertical="center"/>
    </xf>
    <xf numFmtId="0" fontId="3" fillId="0" borderId="27" xfId="0" applyFont="1" applyFill="1" applyBorder="1" applyAlignment="1">
      <alignment vertical="center"/>
    </xf>
    <xf numFmtId="0" fontId="4" fillId="0" borderId="22" xfId="0" quotePrefix="1" applyFont="1" applyBorder="1" applyAlignment="1">
      <alignment vertical="center" wrapText="1"/>
    </xf>
    <xf numFmtId="0" fontId="25" fillId="0" borderId="23" xfId="0" applyFont="1" applyBorder="1" applyAlignment="1">
      <alignment vertical="center" wrapText="1"/>
    </xf>
    <xf numFmtId="0" fontId="3" fillId="0" borderId="28" xfId="0" applyFont="1" applyFill="1" applyBorder="1" applyAlignment="1">
      <alignment vertical="center"/>
    </xf>
    <xf numFmtId="0" fontId="6" fillId="0" borderId="29" xfId="0" applyFont="1" applyFill="1" applyBorder="1" applyAlignment="1">
      <alignment horizontal="left" vertical="center"/>
    </xf>
    <xf numFmtId="0" fontId="6" fillId="0" borderId="30" xfId="0" applyFont="1" applyFill="1" applyBorder="1" applyAlignment="1">
      <alignment horizontal="left" vertical="center"/>
    </xf>
    <xf numFmtId="0" fontId="8" fillId="0" borderId="30" xfId="0" applyFont="1" applyFill="1" applyBorder="1" applyAlignment="1">
      <alignment vertical="center"/>
    </xf>
    <xf numFmtId="0" fontId="12" fillId="0" borderId="30" xfId="0" applyFont="1" applyFill="1" applyBorder="1" applyAlignment="1">
      <alignment vertical="center"/>
    </xf>
    <xf numFmtId="0" fontId="12" fillId="0" borderId="31" xfId="0" applyFont="1" applyFill="1" applyBorder="1" applyAlignment="1">
      <alignment vertical="center"/>
    </xf>
    <xf numFmtId="0" fontId="6" fillId="0" borderId="32" xfId="0" applyFont="1" applyFill="1" applyBorder="1" applyAlignment="1">
      <alignment horizontal="left" vertical="center"/>
    </xf>
    <xf numFmtId="0" fontId="6" fillId="0" borderId="0" xfId="0" applyFont="1" applyFill="1" applyBorder="1" applyAlignment="1">
      <alignment horizontal="left" vertical="center"/>
    </xf>
    <xf numFmtId="0" fontId="12" fillId="0" borderId="33" xfId="0" applyFont="1" applyFill="1" applyBorder="1" applyAlignment="1">
      <alignment vertical="center"/>
    </xf>
    <xf numFmtId="0" fontId="8" fillId="0" borderId="32" xfId="0" applyFont="1" applyFill="1" applyBorder="1" applyAlignment="1">
      <alignment horizontal="left" vertical="center"/>
    </xf>
    <xf numFmtId="165" fontId="13" fillId="0" borderId="32" xfId="0" applyNumberFormat="1" applyFont="1" applyBorder="1" applyAlignment="1">
      <alignment horizontal="left" vertical="center"/>
    </xf>
    <xf numFmtId="0" fontId="8" fillId="0" borderId="0" xfId="0" applyFont="1" applyFill="1" applyBorder="1" applyAlignment="1">
      <alignment horizontal="left" vertical="center"/>
    </xf>
    <xf numFmtId="0" fontId="6" fillId="0" borderId="32" xfId="0" applyFont="1" applyBorder="1" applyAlignment="1">
      <alignment horizontal="left" vertical="center"/>
    </xf>
    <xf numFmtId="0" fontId="12" fillId="0" borderId="32" xfId="0" applyFont="1" applyFill="1" applyBorder="1" applyAlignment="1">
      <alignment vertical="center"/>
    </xf>
    <xf numFmtId="0" fontId="6" fillId="0" borderId="32" xfId="0" applyFont="1" applyBorder="1" applyAlignment="1">
      <alignment horizontal="center" vertical="center"/>
    </xf>
    <xf numFmtId="0" fontId="6" fillId="0" borderId="34" xfId="0" applyFont="1" applyBorder="1" applyAlignment="1">
      <alignment horizontal="center" vertical="center"/>
    </xf>
    <xf numFmtId="0" fontId="8" fillId="0" borderId="1" xfId="0" applyFont="1" applyBorder="1" applyAlignment="1">
      <alignment horizontal="center" vertical="center"/>
    </xf>
    <xf numFmtId="165" fontId="8" fillId="0" borderId="1" xfId="0" applyNumberFormat="1" applyFont="1" applyBorder="1" applyAlignment="1">
      <alignment horizontal="center" vertical="center" wrapText="1"/>
    </xf>
    <xf numFmtId="0" fontId="12" fillId="0" borderId="1" xfId="0" applyFont="1" applyFill="1" applyBorder="1" applyAlignment="1">
      <alignment vertical="center"/>
    </xf>
    <xf numFmtId="0" fontId="12" fillId="0" borderId="35" xfId="0" applyFont="1" applyFill="1" applyBorder="1" applyAlignment="1">
      <alignment vertical="center"/>
    </xf>
    <xf numFmtId="0" fontId="8" fillId="0" borderId="0" xfId="0" applyFont="1" applyFill="1" applyBorder="1" applyAlignment="1">
      <alignment horizontal="center" vertical="center" wrapText="1"/>
    </xf>
    <xf numFmtId="0" fontId="6" fillId="0" borderId="2" xfId="0" applyFont="1" applyFill="1" applyBorder="1" applyAlignment="1">
      <alignment horizontal="center" vertical="center"/>
    </xf>
    <xf numFmtId="0" fontId="6" fillId="0" borderId="2" xfId="0" applyFont="1" applyFill="1" applyBorder="1" applyAlignment="1">
      <alignment horizontal="center" vertical="center" wrapText="1"/>
    </xf>
    <xf numFmtId="4" fontId="8" fillId="0" borderId="0" xfId="0" applyNumberFormat="1" applyFont="1" applyFill="1" applyBorder="1" applyAlignment="1">
      <alignment horizontal="left" vertical="center"/>
    </xf>
    <xf numFmtId="0" fontId="8" fillId="0" borderId="0" xfId="0" applyFont="1" applyBorder="1" applyAlignment="1">
      <alignment horizontal="right" vertical="center"/>
    </xf>
    <xf numFmtId="14" fontId="25" fillId="0" borderId="0" xfId="0" applyNumberFormat="1" applyFont="1" applyFill="1" applyBorder="1" applyAlignment="1">
      <alignment horizontal="center" vertical="center"/>
    </xf>
    <xf numFmtId="0" fontId="4" fillId="0" borderId="36" xfId="0" applyFont="1" applyBorder="1" applyAlignment="1">
      <alignment horizontal="center" vertical="center"/>
    </xf>
    <xf numFmtId="0" fontId="6" fillId="0" borderId="0" xfId="0" applyFont="1"/>
    <xf numFmtId="0" fontId="6" fillId="0" borderId="0" xfId="0" applyFont="1" applyAlignment="1"/>
    <xf numFmtId="165" fontId="5" fillId="0" borderId="37" xfId="7" applyFont="1" applyFill="1" applyBorder="1" applyAlignment="1">
      <alignment horizontal="center" vertical="center"/>
    </xf>
    <xf numFmtId="165" fontId="12" fillId="0" borderId="0" xfId="0" applyNumberFormat="1" applyFont="1" applyFill="1" applyBorder="1"/>
    <xf numFmtId="165" fontId="5" fillId="0" borderId="7" xfId="7" applyFont="1" applyFill="1" applyBorder="1" applyAlignment="1">
      <alignment vertical="center" wrapText="1"/>
    </xf>
    <xf numFmtId="165" fontId="5" fillId="0" borderId="38" xfId="7" applyFont="1" applyFill="1" applyBorder="1" applyAlignment="1">
      <alignment horizontal="right" vertical="center"/>
    </xf>
    <xf numFmtId="165" fontId="7" fillId="0" borderId="7" xfId="7" applyNumberFormat="1" applyFont="1" applyFill="1" applyBorder="1" applyAlignment="1">
      <alignment horizontal="right" vertical="center"/>
    </xf>
    <xf numFmtId="10" fontId="4" fillId="0" borderId="7" xfId="0" applyNumberFormat="1" applyFont="1" applyBorder="1" applyAlignment="1">
      <alignment vertical="center"/>
    </xf>
    <xf numFmtId="0" fontId="4" fillId="0" borderId="0" xfId="0" applyFont="1"/>
    <xf numFmtId="0" fontId="10" fillId="0" borderId="0" xfId="0" applyFont="1" applyBorder="1" applyAlignment="1">
      <alignment horizontal="center"/>
    </xf>
    <xf numFmtId="0" fontId="13" fillId="0" borderId="0" xfId="0" applyFont="1" applyBorder="1" applyAlignment="1">
      <alignment horizontal="center" vertical="justify"/>
    </xf>
    <xf numFmtId="165" fontId="11" fillId="0" borderId="0" xfId="0" applyNumberFormat="1" applyFont="1" applyBorder="1" applyAlignment="1"/>
    <xf numFmtId="10" fontId="7" fillId="0" borderId="15" xfId="7" applyNumberFormat="1" applyFont="1" applyFill="1" applyBorder="1" applyAlignment="1">
      <alignment vertical="center" wrapText="1"/>
    </xf>
    <xf numFmtId="165" fontId="7" fillId="0" borderId="3" xfId="7" applyFont="1" applyFill="1" applyBorder="1" applyAlignment="1">
      <alignment vertical="center" wrapText="1"/>
    </xf>
    <xf numFmtId="10" fontId="7" fillId="0" borderId="9" xfId="7" applyNumberFormat="1" applyFont="1" applyFill="1" applyBorder="1" applyAlignment="1">
      <alignment vertical="center" wrapText="1"/>
    </xf>
    <xf numFmtId="165" fontId="7" fillId="0" borderId="14" xfId="7" applyFont="1" applyFill="1" applyBorder="1" applyAlignment="1">
      <alignment vertical="center" wrapText="1"/>
    </xf>
    <xf numFmtId="165" fontId="7" fillId="0" borderId="7" xfId="7" applyFont="1" applyFill="1" applyBorder="1" applyAlignment="1">
      <alignment vertical="center" wrapText="1"/>
    </xf>
    <xf numFmtId="10" fontId="7" fillId="0" borderId="9" xfId="6" applyNumberFormat="1" applyFont="1" applyFill="1" applyBorder="1" applyAlignment="1">
      <alignment vertical="center" wrapText="1"/>
    </xf>
    <xf numFmtId="165" fontId="7" fillId="0" borderId="15" xfId="7" applyNumberFormat="1" applyFont="1" applyFill="1" applyBorder="1" applyAlignment="1">
      <alignment vertical="center" wrapText="1"/>
    </xf>
    <xf numFmtId="165" fontId="7" fillId="0" borderId="9" xfId="7" applyNumberFormat="1" applyFont="1" applyFill="1" applyBorder="1" applyAlignment="1">
      <alignment vertical="center" wrapText="1"/>
    </xf>
    <xf numFmtId="165" fontId="5" fillId="0" borderId="14" xfId="7" applyFont="1" applyFill="1" applyBorder="1" applyAlignment="1">
      <alignment vertical="center" wrapText="1"/>
    </xf>
    <xf numFmtId="0" fontId="5" fillId="0" borderId="0" xfId="0" applyFont="1" applyFill="1" applyBorder="1" applyAlignment="1">
      <alignment wrapText="1"/>
    </xf>
    <xf numFmtId="0" fontId="5" fillId="0" borderId="0" xfId="0" applyFont="1" applyBorder="1" applyAlignment="1">
      <alignment wrapText="1"/>
    </xf>
    <xf numFmtId="0" fontId="5" fillId="0" borderId="0" xfId="0" applyFont="1" applyFill="1"/>
    <xf numFmtId="0" fontId="26" fillId="0" borderId="0" xfId="0" applyFont="1" applyFill="1" applyBorder="1"/>
    <xf numFmtId="167" fontId="0" fillId="0" borderId="0" xfId="0" applyNumberFormat="1" applyBorder="1"/>
    <xf numFmtId="164" fontId="0" fillId="0" borderId="0" xfId="0" applyNumberFormat="1"/>
    <xf numFmtId="0" fontId="25" fillId="0" borderId="0" xfId="0" applyFont="1" applyFill="1" applyBorder="1" applyAlignment="1">
      <alignment vertical="center"/>
    </xf>
    <xf numFmtId="4" fontId="3" fillId="3" borderId="24" xfId="0" applyNumberFormat="1" applyFont="1" applyFill="1" applyBorder="1" applyAlignment="1">
      <alignment horizontal="right" vertical="center" wrapText="1"/>
    </xf>
    <xf numFmtId="0" fontId="4" fillId="0" borderId="2" xfId="0" applyFont="1" applyBorder="1" applyAlignment="1">
      <alignment horizontal="right" vertical="center"/>
    </xf>
    <xf numFmtId="10" fontId="4" fillId="0" borderId="2" xfId="0" applyNumberFormat="1" applyFont="1" applyFill="1" applyBorder="1" applyAlignment="1">
      <alignment horizontal="center" vertical="center"/>
    </xf>
    <xf numFmtId="164" fontId="8" fillId="0" borderId="0" xfId="0" applyNumberFormat="1" applyFont="1" applyFill="1" applyBorder="1" applyAlignment="1">
      <alignment horizontal="center" vertical="center"/>
    </xf>
    <xf numFmtId="164" fontId="8" fillId="3" borderId="0" xfId="0" applyNumberFormat="1" applyFont="1" applyFill="1" applyBorder="1" applyAlignment="1">
      <alignment horizontal="center" vertical="center"/>
    </xf>
    <xf numFmtId="164" fontId="4" fillId="0" borderId="2" xfId="0" applyNumberFormat="1" applyFont="1" applyFill="1" applyBorder="1" applyAlignment="1">
      <alignment horizontal="center" vertical="center"/>
    </xf>
    <xf numFmtId="0" fontId="4" fillId="0" borderId="0" xfId="0" applyFont="1" applyBorder="1" applyAlignment="1">
      <alignment horizontal="right" vertical="center"/>
    </xf>
    <xf numFmtId="0" fontId="18" fillId="0" borderId="0" xfId="0" applyFont="1" applyBorder="1" applyAlignment="1">
      <alignment vertical="center" wrapText="1"/>
    </xf>
    <xf numFmtId="0" fontId="7" fillId="0" borderId="3" xfId="0" applyFont="1" applyBorder="1" applyAlignment="1">
      <alignment horizontal="justify" vertical="center"/>
    </xf>
    <xf numFmtId="165" fontId="8" fillId="0" borderId="32" xfId="0" applyNumberFormat="1" applyFont="1" applyBorder="1" applyAlignment="1">
      <alignment horizontal="left" vertical="center"/>
    </xf>
    <xf numFmtId="0" fontId="8" fillId="0" borderId="0" xfId="0" applyFont="1" applyFill="1" applyBorder="1" applyAlignment="1">
      <alignment horizontal="center"/>
    </xf>
    <xf numFmtId="10" fontId="8" fillId="0" borderId="0" xfId="6" applyNumberFormat="1" applyFont="1" applyFill="1" applyBorder="1" applyAlignment="1">
      <alignment horizontal="center"/>
    </xf>
    <xf numFmtId="0" fontId="5" fillId="0" borderId="5" xfId="0" applyFont="1" applyBorder="1" applyAlignment="1">
      <alignment horizontal="center" vertical="center"/>
    </xf>
    <xf numFmtId="165" fontId="7" fillId="2" borderId="6" xfId="7" applyFont="1" applyFill="1" applyBorder="1" applyAlignment="1">
      <alignment horizontal="right" vertical="center" wrapText="1"/>
    </xf>
    <xf numFmtId="165" fontId="7" fillId="2" borderId="39" xfId="7" applyFont="1" applyFill="1" applyBorder="1" applyAlignment="1">
      <alignment horizontal="right" vertical="center" wrapText="1"/>
    </xf>
    <xf numFmtId="0" fontId="4" fillId="0" borderId="0" xfId="0" applyFont="1" applyFill="1" applyBorder="1" applyAlignment="1">
      <alignment horizontal="left"/>
    </xf>
    <xf numFmtId="0" fontId="4" fillId="0" borderId="0" xfId="0" applyFont="1" applyFill="1" applyAlignment="1">
      <alignment horizontal="left"/>
    </xf>
    <xf numFmtId="0" fontId="24" fillId="3" borderId="0" xfId="0" applyFont="1" applyFill="1"/>
    <xf numFmtId="0" fontId="6" fillId="0" borderId="36" xfId="0" applyFont="1" applyFill="1" applyBorder="1" applyAlignment="1">
      <alignment horizontal="center" vertical="center"/>
    </xf>
    <xf numFmtId="0" fontId="6" fillId="0" borderId="40" xfId="0" applyFont="1" applyFill="1" applyBorder="1" applyAlignment="1">
      <alignment horizontal="center" vertical="center"/>
    </xf>
    <xf numFmtId="0" fontId="6" fillId="0" borderId="36" xfId="0" applyFont="1" applyFill="1" applyBorder="1" applyAlignment="1">
      <alignment horizontal="center" vertical="center" wrapText="1"/>
    </xf>
    <xf numFmtId="165" fontId="8" fillId="0" borderId="41" xfId="7" applyFont="1" applyFill="1" applyBorder="1" applyAlignment="1">
      <alignment horizontal="right" vertical="center"/>
    </xf>
    <xf numFmtId="165" fontId="8" fillId="0" borderId="38" xfId="7" applyFont="1" applyFill="1" applyBorder="1" applyAlignment="1">
      <alignment horizontal="right" vertical="center"/>
    </xf>
    <xf numFmtId="165" fontId="6" fillId="2" borderId="42" xfId="0" applyNumberFormat="1" applyFont="1" applyFill="1" applyBorder="1"/>
    <xf numFmtId="0" fontId="8" fillId="0" borderId="0" xfId="0" applyFont="1" applyFill="1" applyAlignment="1"/>
    <xf numFmtId="0" fontId="8" fillId="4" borderId="0" xfId="0" applyFont="1" applyFill="1" applyBorder="1"/>
    <xf numFmtId="0" fontId="12" fillId="4" borderId="0" xfId="0" applyFont="1" applyFill="1"/>
    <xf numFmtId="165" fontId="5" fillId="0" borderId="3" xfId="7" quotePrefix="1" applyFont="1" applyFill="1" applyBorder="1" applyAlignment="1">
      <alignment horizontal="justify" vertical="center"/>
    </xf>
    <xf numFmtId="0" fontId="7" fillId="0" borderId="37" xfId="0" applyFont="1" applyBorder="1" applyAlignment="1">
      <alignment horizontal="center" vertical="center"/>
    </xf>
    <xf numFmtId="165" fontId="11" fillId="0" borderId="3" xfId="7" applyFont="1" applyFill="1" applyBorder="1" applyAlignment="1">
      <alignment vertical="center" wrapText="1"/>
    </xf>
    <xf numFmtId="165" fontId="10" fillId="0" borderId="15" xfId="7" applyNumberFormat="1" applyFont="1" applyFill="1" applyBorder="1" applyAlignment="1">
      <alignment vertical="center" wrapText="1"/>
    </xf>
    <xf numFmtId="165" fontId="10" fillId="0" borderId="9" xfId="7" applyNumberFormat="1" applyFont="1" applyFill="1" applyBorder="1" applyAlignment="1">
      <alignment vertical="center" wrapText="1"/>
    </xf>
    <xf numFmtId="165" fontId="11" fillId="0" borderId="14" xfId="7" applyFont="1" applyFill="1" applyBorder="1" applyAlignment="1">
      <alignment vertical="center" wrapText="1"/>
    </xf>
    <xf numFmtId="165" fontId="11" fillId="0" borderId="7" xfId="7" applyFont="1" applyFill="1" applyBorder="1" applyAlignment="1">
      <alignment vertical="center" wrapText="1"/>
    </xf>
    <xf numFmtId="3" fontId="7" fillId="0" borderId="43" xfId="0" applyNumberFormat="1" applyFont="1" applyBorder="1" applyAlignment="1">
      <alignment horizontal="center" vertical="center"/>
    </xf>
    <xf numFmtId="4" fontId="5" fillId="0" borderId="44" xfId="0" applyNumberFormat="1" applyFont="1" applyBorder="1" applyAlignment="1">
      <alignment vertical="center"/>
    </xf>
    <xf numFmtId="165" fontId="7" fillId="0" borderId="2" xfId="7" applyFont="1" applyFill="1" applyBorder="1" applyAlignment="1">
      <alignment horizontal="center" vertical="center"/>
    </xf>
    <xf numFmtId="165" fontId="7" fillId="0" borderId="7" xfId="0" applyNumberFormat="1" applyFont="1" applyBorder="1" applyAlignment="1">
      <alignment horizontal="right" vertical="center"/>
    </xf>
    <xf numFmtId="165" fontId="7" fillId="2" borderId="6" xfId="0" applyNumberFormat="1" applyFont="1" applyFill="1" applyBorder="1"/>
    <xf numFmtId="0" fontId="7" fillId="0" borderId="13" xfId="0" applyFont="1" applyBorder="1" applyAlignment="1">
      <alignment horizontal="center" vertical="center"/>
    </xf>
    <xf numFmtId="0" fontId="7" fillId="0" borderId="37" xfId="0" applyFont="1" applyBorder="1" applyAlignment="1">
      <alignment vertical="center" wrapText="1"/>
    </xf>
    <xf numFmtId="0" fontId="5" fillId="0" borderId="37" xfId="0" applyFont="1" applyBorder="1" applyAlignment="1">
      <alignment horizontal="center" vertical="center" wrapText="1"/>
    </xf>
    <xf numFmtId="0" fontId="5" fillId="0" borderId="9" xfId="0" applyFont="1" applyBorder="1" applyAlignment="1">
      <alignment horizontal="center" vertical="center"/>
    </xf>
    <xf numFmtId="0" fontId="5" fillId="0" borderId="3" xfId="0" applyFont="1" applyBorder="1" applyAlignment="1">
      <alignment vertical="center" wrapText="1"/>
    </xf>
    <xf numFmtId="0" fontId="5" fillId="0" borderId="3" xfId="0" applyFont="1" applyBorder="1" applyAlignment="1">
      <alignment horizontal="left" vertical="center" wrapText="1"/>
    </xf>
    <xf numFmtId="0" fontId="5" fillId="0" borderId="3" xfId="0" applyFont="1" applyBorder="1" applyAlignment="1">
      <alignment vertical="center"/>
    </xf>
    <xf numFmtId="0" fontId="5" fillId="0" borderId="3" xfId="0" applyFont="1" applyBorder="1" applyAlignment="1">
      <alignment horizontal="right" vertical="center"/>
    </xf>
    <xf numFmtId="0" fontId="5" fillId="0" borderId="4" xfId="0" applyFont="1" applyBorder="1" applyAlignment="1">
      <alignment horizontal="left" vertical="center"/>
    </xf>
    <xf numFmtId="0" fontId="5" fillId="0" borderId="5" xfId="0" applyFont="1" applyBorder="1" applyAlignment="1">
      <alignment horizontal="left" vertical="center"/>
    </xf>
    <xf numFmtId="17" fontId="5" fillId="0" borderId="5" xfId="0" applyNumberFormat="1" applyFont="1" applyBorder="1" applyAlignment="1">
      <alignment horizontal="center" vertical="center"/>
    </xf>
    <xf numFmtId="0" fontId="5" fillId="0" borderId="5" xfId="0" applyFont="1" applyBorder="1" applyAlignment="1">
      <alignment vertical="center"/>
    </xf>
    <xf numFmtId="165" fontId="5" fillId="0" borderId="3" xfId="0" applyNumberFormat="1" applyFont="1" applyFill="1" applyBorder="1" applyAlignment="1">
      <alignment horizontal="right" vertical="center" wrapText="1"/>
    </xf>
    <xf numFmtId="0" fontId="5" fillId="0" borderId="37" xfId="0" applyFont="1" applyFill="1" applyBorder="1" applyAlignment="1">
      <alignment horizontal="center" vertical="center" wrapText="1"/>
    </xf>
    <xf numFmtId="165" fontId="7" fillId="4" borderId="6" xfId="0" applyNumberFormat="1" applyFont="1" applyFill="1" applyBorder="1" applyAlignment="1">
      <alignment vertical="center"/>
    </xf>
    <xf numFmtId="0" fontId="29" fillId="0" borderId="0" xfId="0" applyFont="1" applyAlignment="1">
      <alignment horizontal="left"/>
    </xf>
    <xf numFmtId="0" fontId="8" fillId="0" borderId="0" xfId="0" applyFont="1" applyFill="1" applyAlignment="1">
      <alignment vertical="center"/>
    </xf>
    <xf numFmtId="0" fontId="8" fillId="0" borderId="33" xfId="0" applyFont="1" applyFill="1" applyBorder="1" applyAlignment="1">
      <alignment vertical="center"/>
    </xf>
    <xf numFmtId="4" fontId="8" fillId="0" borderId="0" xfId="0" applyNumberFormat="1" applyFont="1" applyFill="1" applyBorder="1" applyAlignment="1">
      <alignment vertical="center"/>
    </xf>
    <xf numFmtId="0" fontId="6" fillId="5" borderId="2" xfId="0" applyFont="1" applyFill="1" applyBorder="1" applyAlignment="1">
      <alignment horizontal="center" vertical="center" wrapText="1"/>
    </xf>
    <xf numFmtId="165" fontId="5" fillId="5" borderId="37" xfId="7" applyFont="1" applyFill="1" applyBorder="1" applyAlignment="1">
      <alignment horizontal="center" vertical="center"/>
    </xf>
    <xf numFmtId="165" fontId="5" fillId="5" borderId="3" xfId="7" applyNumberFormat="1" applyFont="1" applyFill="1" applyBorder="1" applyAlignment="1">
      <alignment horizontal="center" vertical="center"/>
    </xf>
    <xf numFmtId="165" fontId="5" fillId="5" borderId="5" xfId="7" applyFont="1" applyFill="1" applyBorder="1" applyAlignment="1">
      <alignment horizontal="center" vertical="center"/>
    </xf>
    <xf numFmtId="0" fontId="12" fillId="5" borderId="0" xfId="0" applyFont="1" applyFill="1"/>
    <xf numFmtId="4" fontId="7" fillId="0" borderId="14" xfId="0" applyNumberFormat="1" applyFont="1" applyBorder="1" applyAlignment="1">
      <alignment vertical="center"/>
    </xf>
    <xf numFmtId="4" fontId="7" fillId="0" borderId="45" xfId="0" applyNumberFormat="1" applyFont="1" applyBorder="1" applyAlignment="1">
      <alignment vertical="center"/>
    </xf>
    <xf numFmtId="0" fontId="8" fillId="5" borderId="0" xfId="0" applyFont="1" applyFill="1" applyAlignment="1">
      <alignment horizontal="right"/>
    </xf>
    <xf numFmtId="0" fontId="6" fillId="5" borderId="36" xfId="0" applyFont="1" applyFill="1" applyBorder="1" applyAlignment="1">
      <alignment horizontal="center" vertical="center" wrapText="1"/>
    </xf>
    <xf numFmtId="2" fontId="5" fillId="5" borderId="3" xfId="0" applyNumberFormat="1" applyFont="1" applyFill="1" applyBorder="1" applyAlignment="1">
      <alignment vertical="center" wrapText="1"/>
    </xf>
    <xf numFmtId="4" fontId="7" fillId="5" borderId="45" xfId="0" applyNumberFormat="1" applyFont="1" applyFill="1" applyBorder="1" applyAlignment="1">
      <alignment vertical="center"/>
    </xf>
    <xf numFmtId="165" fontId="5" fillId="5" borderId="3" xfId="7" applyFont="1" applyFill="1" applyBorder="1" applyAlignment="1">
      <alignment horizontal="center" vertical="center"/>
    </xf>
    <xf numFmtId="164" fontId="21" fillId="0" borderId="0" xfId="0" applyNumberFormat="1" applyFont="1"/>
    <xf numFmtId="0" fontId="21" fillId="0" borderId="0" xfId="0" applyFont="1" applyAlignment="1">
      <alignment horizontal="right"/>
    </xf>
    <xf numFmtId="4" fontId="8" fillId="0" borderId="0" xfId="0" applyNumberFormat="1" applyFont="1" applyFill="1" applyBorder="1" applyAlignment="1">
      <alignment vertical="center" wrapText="1"/>
    </xf>
    <xf numFmtId="4" fontId="12" fillId="0" borderId="0" xfId="0" applyNumberFormat="1" applyFont="1" applyFill="1" applyAlignment="1">
      <alignment vertical="center"/>
    </xf>
    <xf numFmtId="10" fontId="7" fillId="0" borderId="13" xfId="7" applyNumberFormat="1" applyFont="1" applyFill="1" applyBorder="1" applyAlignment="1">
      <alignment vertical="center" wrapText="1"/>
    </xf>
    <xf numFmtId="165" fontId="5" fillId="0" borderId="37" xfId="7" applyFont="1" applyFill="1" applyBorder="1" applyAlignment="1">
      <alignment vertical="center" wrapText="1"/>
    </xf>
    <xf numFmtId="165" fontId="7" fillId="0" borderId="12" xfId="7" applyFont="1" applyFill="1" applyBorder="1" applyAlignment="1">
      <alignment vertical="center" wrapText="1"/>
    </xf>
    <xf numFmtId="0" fontId="8" fillId="0" borderId="13" xfId="0" applyFont="1" applyFill="1" applyBorder="1" applyAlignment="1">
      <alignment vertical="center" wrapText="1"/>
    </xf>
    <xf numFmtId="0" fontId="8" fillId="0" borderId="12" xfId="0" applyFont="1" applyFill="1" applyBorder="1" applyAlignment="1">
      <alignment vertical="center" wrapText="1"/>
    </xf>
    <xf numFmtId="4" fontId="8" fillId="0" borderId="9" xfId="0" applyNumberFormat="1" applyFont="1" applyFill="1" applyBorder="1" applyAlignment="1">
      <alignment vertical="center" wrapText="1"/>
    </xf>
    <xf numFmtId="10" fontId="8" fillId="0" borderId="7" xfId="0" applyNumberFormat="1" applyFont="1" applyFill="1" applyBorder="1" applyAlignment="1">
      <alignment vertical="center" wrapText="1"/>
    </xf>
    <xf numFmtId="0" fontId="12" fillId="0" borderId="7" xfId="0" applyFont="1" applyFill="1" applyBorder="1" applyAlignment="1">
      <alignment vertical="center"/>
    </xf>
    <xf numFmtId="0" fontId="10" fillId="2" borderId="11" xfId="0" applyFont="1" applyFill="1" applyBorder="1" applyAlignment="1">
      <alignment horizontal="center" vertical="center" wrapText="1"/>
    </xf>
    <xf numFmtId="165" fontId="7" fillId="0" borderId="3" xfId="7" applyFont="1" applyFill="1" applyBorder="1" applyAlignment="1">
      <alignment horizontal="center" vertical="center" wrapText="1"/>
    </xf>
    <xf numFmtId="0" fontId="11" fillId="0" borderId="12" xfId="0" applyFont="1" applyBorder="1" applyAlignment="1">
      <alignment horizontal="center" vertical="center"/>
    </xf>
    <xf numFmtId="0" fontId="2" fillId="0" borderId="0" xfId="0" applyFont="1" applyAlignment="1">
      <alignment vertical="center"/>
    </xf>
    <xf numFmtId="0" fontId="2" fillId="0" borderId="0" xfId="0" applyFont="1"/>
    <xf numFmtId="0" fontId="2" fillId="0" borderId="0" xfId="0" applyFont="1" applyAlignment="1">
      <alignment horizontal="center"/>
    </xf>
    <xf numFmtId="0" fontId="42" fillId="0" borderId="3" xfId="0" applyFont="1" applyBorder="1" applyAlignment="1">
      <alignment horizontal="center" vertical="center"/>
    </xf>
    <xf numFmtId="0" fontId="43" fillId="0" borderId="3" xfId="0" applyFont="1" applyBorder="1" applyAlignment="1">
      <alignment vertical="center" wrapText="1"/>
    </xf>
    <xf numFmtId="0" fontId="5" fillId="4" borderId="3" xfId="0" quotePrefix="1" applyFont="1" applyFill="1" applyBorder="1" applyAlignment="1">
      <alignment horizontal="center" vertical="center"/>
    </xf>
    <xf numFmtId="0" fontId="43" fillId="0" borderId="3" xfId="0" applyFont="1" applyFill="1" applyBorder="1" applyAlignment="1">
      <alignment vertical="center" wrapText="1"/>
    </xf>
    <xf numFmtId="0" fontId="42" fillId="4" borderId="3" xfId="0" applyFont="1" applyFill="1" applyBorder="1" applyAlignment="1">
      <alignment horizontal="center" vertical="center"/>
    </xf>
    <xf numFmtId="0" fontId="43" fillId="4" borderId="3" xfId="0" applyFont="1" applyFill="1" applyBorder="1" applyAlignment="1">
      <alignment vertical="center" wrapText="1"/>
    </xf>
    <xf numFmtId="0" fontId="5" fillId="4" borderId="3" xfId="0" quotePrefix="1" applyFont="1" applyFill="1" applyBorder="1" applyAlignment="1">
      <alignment vertical="center" wrapText="1"/>
    </xf>
    <xf numFmtId="164" fontId="5" fillId="4" borderId="3" xfId="0" quotePrefix="1" applyNumberFormat="1" applyFont="1" applyFill="1" applyBorder="1" applyAlignment="1">
      <alignment horizontal="right" vertical="center"/>
    </xf>
    <xf numFmtId="0" fontId="5" fillId="4" borderId="3" xfId="0" applyFont="1" applyFill="1" applyBorder="1" applyAlignment="1">
      <alignment vertical="center" wrapText="1"/>
    </xf>
    <xf numFmtId="164" fontId="5" fillId="4" borderId="3" xfId="0" applyNumberFormat="1" applyFont="1" applyFill="1" applyBorder="1" applyAlignment="1">
      <alignment horizontal="right" vertical="center"/>
    </xf>
    <xf numFmtId="0" fontId="5" fillId="4" borderId="3" xfId="0" quotePrefix="1" applyFont="1" applyFill="1" applyBorder="1" applyAlignment="1">
      <alignment horizontal="left" vertical="center" wrapText="1"/>
    </xf>
    <xf numFmtId="0" fontId="5" fillId="4" borderId="3" xfId="0" applyFont="1" applyFill="1" applyBorder="1" applyAlignment="1">
      <alignment horizontal="center" vertical="center"/>
    </xf>
    <xf numFmtId="164" fontId="5" fillId="4" borderId="3" xfId="7" applyNumberFormat="1" applyFont="1" applyFill="1" applyBorder="1" applyAlignment="1">
      <alignment horizontal="center" vertical="center"/>
    </xf>
    <xf numFmtId="0" fontId="5" fillId="4" borderId="3" xfId="0" applyFont="1" applyFill="1" applyBorder="1" applyAlignment="1">
      <alignment horizontal="justify" vertical="center" wrapText="1"/>
    </xf>
    <xf numFmtId="164" fontId="5" fillId="4" borderId="3" xfId="7" applyNumberFormat="1" applyFont="1" applyFill="1" applyBorder="1" applyAlignment="1">
      <alignment vertical="center"/>
    </xf>
    <xf numFmtId="10" fontId="44" fillId="3" borderId="0" xfId="6" applyNumberFormat="1" applyFont="1" applyFill="1" applyBorder="1" applyAlignment="1">
      <alignment horizontal="center"/>
    </xf>
    <xf numFmtId="165" fontId="5" fillId="4" borderId="3" xfId="7" applyFont="1" applyFill="1" applyBorder="1" applyAlignment="1">
      <alignment horizontal="center" vertical="center"/>
    </xf>
    <xf numFmtId="0" fontId="45" fillId="3" borderId="0" xfId="0" applyFont="1" applyFill="1"/>
    <xf numFmtId="0" fontId="5" fillId="4" borderId="3" xfId="0" applyFont="1" applyFill="1" applyBorder="1" applyAlignment="1" applyProtection="1">
      <alignment vertical="center" wrapText="1"/>
      <protection locked="0" hidden="1"/>
    </xf>
    <xf numFmtId="0" fontId="5" fillId="4" borderId="3" xfId="0" applyFont="1" applyFill="1" applyBorder="1" applyAlignment="1">
      <alignment vertical="center"/>
    </xf>
    <xf numFmtId="165" fontId="5" fillId="4" borderId="3" xfId="7" applyFont="1" applyFill="1" applyBorder="1" applyAlignment="1">
      <alignment horizontal="left" vertical="center" wrapText="1"/>
    </xf>
    <xf numFmtId="164" fontId="5" fillId="0" borderId="3" xfId="0" applyNumberFormat="1" applyFont="1" applyFill="1" applyBorder="1" applyAlignment="1">
      <alignment horizontal="right" vertical="center"/>
    </xf>
    <xf numFmtId="0" fontId="32" fillId="0" borderId="11" xfId="0" applyFont="1" applyBorder="1" applyAlignment="1">
      <alignment horizontal="center" vertical="center"/>
    </xf>
    <xf numFmtId="0" fontId="32" fillId="0" borderId="11" xfId="0" applyFont="1" applyFill="1" applyBorder="1" applyAlignment="1">
      <alignment horizontal="left" vertical="center"/>
    </xf>
    <xf numFmtId="0" fontId="32" fillId="0" borderId="11" xfId="0" applyFont="1" applyFill="1" applyBorder="1" applyAlignment="1">
      <alignment vertical="center" wrapText="1"/>
    </xf>
    <xf numFmtId="165" fontId="32" fillId="0" borderId="11" xfId="7" applyFont="1" applyFill="1" applyBorder="1" applyAlignment="1">
      <alignment vertical="center" wrapText="1"/>
    </xf>
    <xf numFmtId="167" fontId="32" fillId="0" borderId="0" xfId="0" applyNumberFormat="1" applyFont="1" applyAlignment="1">
      <alignment vertical="center"/>
    </xf>
    <xf numFmtId="0" fontId="32" fillId="0" borderId="0" xfId="0" applyFont="1" applyAlignment="1">
      <alignment vertical="center"/>
    </xf>
    <xf numFmtId="0" fontId="30" fillId="2" borderId="11" xfId="0" applyFont="1" applyFill="1" applyBorder="1" applyAlignment="1">
      <alignment horizontal="center" vertical="center"/>
    </xf>
    <xf numFmtId="0" fontId="30" fillId="2" borderId="11" xfId="0" applyFont="1" applyFill="1" applyBorder="1" applyAlignment="1">
      <alignment horizontal="center" vertical="center" wrapText="1"/>
    </xf>
    <xf numFmtId="0" fontId="32" fillId="0" borderId="11" xfId="0" applyFont="1" applyBorder="1" applyAlignment="1">
      <alignment horizontal="left" vertical="center"/>
    </xf>
    <xf numFmtId="0" fontId="32" fillId="0" borderId="11" xfId="0" applyFont="1" applyBorder="1" applyAlignment="1">
      <alignment vertical="center" wrapText="1"/>
    </xf>
    <xf numFmtId="165" fontId="32" fillId="0" borderId="11" xfId="7" applyFont="1" applyBorder="1" applyAlignment="1">
      <alignment horizontal="center" vertical="center"/>
    </xf>
    <xf numFmtId="0" fontId="32" fillId="0" borderId="0" xfId="0" applyFont="1" applyFill="1" applyBorder="1" applyAlignment="1">
      <alignment vertical="center"/>
    </xf>
    <xf numFmtId="0" fontId="32" fillId="3" borderId="11" xfId="0" applyFont="1" applyFill="1" applyBorder="1" applyAlignment="1">
      <alignment horizontal="left" vertical="center"/>
    </xf>
    <xf numFmtId="0" fontId="32" fillId="3" borderId="11" xfId="0" applyFont="1" applyFill="1" applyBorder="1" applyAlignment="1">
      <alignment vertical="center" wrapText="1"/>
    </xf>
    <xf numFmtId="0" fontId="32" fillId="3" borderId="11" xfId="0" applyFont="1" applyFill="1" applyBorder="1" applyAlignment="1">
      <alignment horizontal="center" vertical="center"/>
    </xf>
    <xf numFmtId="165" fontId="32" fillId="3" borderId="11" xfId="7" applyFont="1" applyFill="1" applyBorder="1" applyAlignment="1">
      <alignment vertical="center"/>
    </xf>
    <xf numFmtId="0" fontId="2" fillId="0" borderId="0" xfId="0" applyFont="1" applyFill="1" applyBorder="1"/>
    <xf numFmtId="0" fontId="32" fillId="0" borderId="11" xfId="0" applyFont="1" applyFill="1" applyBorder="1" applyAlignment="1">
      <alignment horizontal="center" vertical="center"/>
    </xf>
    <xf numFmtId="165" fontId="32" fillId="3" borderId="11" xfId="7" applyFont="1" applyFill="1" applyBorder="1" applyAlignment="1">
      <alignment horizontal="center" vertical="center"/>
    </xf>
    <xf numFmtId="0" fontId="32" fillId="0" borderId="11" xfId="0" applyFont="1" applyFill="1" applyBorder="1" applyAlignment="1">
      <alignment wrapText="1"/>
    </xf>
    <xf numFmtId="0" fontId="32" fillId="0" borderId="11" xfId="0" applyFont="1" applyBorder="1" applyAlignment="1">
      <alignment horizontal="center"/>
    </xf>
    <xf numFmtId="165" fontId="32" fillId="0" borderId="11" xfId="7" applyFont="1" applyFill="1" applyBorder="1" applyAlignment="1">
      <alignment horizontal="center" vertical="center" wrapText="1"/>
    </xf>
    <xf numFmtId="165" fontId="32" fillId="0" borderId="11" xfId="7" applyFont="1" applyFill="1" applyBorder="1" applyAlignment="1">
      <alignment vertical="center"/>
    </xf>
    <xf numFmtId="2" fontId="32" fillId="0" borderId="0" xfId="0" applyNumberFormat="1" applyFont="1" applyAlignment="1">
      <alignment vertical="center"/>
    </xf>
    <xf numFmtId="167" fontId="32" fillId="0" borderId="0" xfId="0" applyNumberFormat="1" applyFont="1" applyFill="1" applyAlignment="1">
      <alignment vertical="center"/>
    </xf>
    <xf numFmtId="0" fontId="32" fillId="0" borderId="0" xfId="0" applyFont="1" applyFill="1" applyAlignment="1">
      <alignment vertical="center"/>
    </xf>
    <xf numFmtId="0" fontId="32" fillId="0" borderId="11" xfId="0" applyFont="1" applyFill="1" applyBorder="1" applyAlignment="1">
      <alignment horizontal="left" vertical="center" wrapText="1"/>
    </xf>
    <xf numFmtId="0" fontId="32" fillId="0" borderId="11" xfId="0" quotePrefix="1" applyFont="1" applyFill="1" applyBorder="1" applyAlignment="1">
      <alignment horizontal="left" vertical="center" wrapText="1"/>
    </xf>
    <xf numFmtId="0" fontId="32" fillId="0" borderId="0" xfId="0" applyFont="1" applyAlignment="1">
      <alignment vertical="center" wrapText="1"/>
    </xf>
    <xf numFmtId="0" fontId="32" fillId="0" borderId="11" xfId="0" quotePrefix="1" applyFont="1" applyFill="1" applyBorder="1" applyAlignment="1">
      <alignment horizontal="center" vertical="center"/>
    </xf>
    <xf numFmtId="165" fontId="32" fillId="0" borderId="11" xfId="7" applyFont="1" applyBorder="1" applyAlignment="1">
      <alignment vertical="center"/>
    </xf>
    <xf numFmtId="0" fontId="32" fillId="0" borderId="11" xfId="0" applyFont="1" applyBorder="1" applyAlignment="1">
      <alignment horizontal="left" vertical="center" wrapText="1"/>
    </xf>
    <xf numFmtId="0" fontId="5" fillId="4" borderId="0" xfId="0" applyFont="1" applyFill="1" applyBorder="1"/>
    <xf numFmtId="164" fontId="5" fillId="4" borderId="5" xfId="7" applyNumberFormat="1" applyFont="1" applyFill="1" applyBorder="1" applyAlignment="1">
      <alignment horizontal="center" vertical="center"/>
    </xf>
    <xf numFmtId="165" fontId="5" fillId="0" borderId="3" xfId="0" applyNumberFormat="1" applyFont="1" applyBorder="1" applyAlignment="1">
      <alignment horizontal="right" vertical="center" wrapText="1"/>
    </xf>
    <xf numFmtId="0" fontId="7" fillId="0" borderId="3" xfId="0" quotePrefix="1" applyFont="1" applyBorder="1" applyAlignment="1">
      <alignment horizontal="justify" vertical="center" wrapText="1"/>
    </xf>
    <xf numFmtId="0" fontId="42" fillId="0" borderId="15" xfId="0" applyFont="1" applyBorder="1" applyAlignment="1">
      <alignment horizontal="center" vertical="center"/>
    </xf>
    <xf numFmtId="165" fontId="5" fillId="4" borderId="3" xfId="7" applyFont="1" applyFill="1" applyBorder="1" applyAlignment="1">
      <alignment horizontal="right" vertical="center"/>
    </xf>
    <xf numFmtId="165" fontId="7" fillId="0" borderId="3" xfId="0" applyNumberFormat="1" applyFont="1" applyBorder="1" applyAlignment="1">
      <alignment horizontal="center" vertical="center"/>
    </xf>
    <xf numFmtId="0" fontId="6" fillId="6" borderId="2" xfId="0" applyFont="1" applyFill="1" applyBorder="1" applyAlignment="1">
      <alignment horizontal="center" vertical="center" wrapText="1"/>
    </xf>
    <xf numFmtId="165" fontId="5" fillId="6" borderId="37" xfId="7" applyFont="1" applyFill="1" applyBorder="1" applyAlignment="1">
      <alignment horizontal="center" vertical="center"/>
    </xf>
    <xf numFmtId="165" fontId="5" fillId="6" borderId="3" xfId="7" applyNumberFormat="1" applyFont="1" applyFill="1" applyBorder="1" applyAlignment="1">
      <alignment horizontal="center" vertical="center"/>
    </xf>
    <xf numFmtId="0" fontId="12" fillId="6" borderId="0" xfId="0" applyFont="1" applyFill="1"/>
    <xf numFmtId="0" fontId="8" fillId="6" borderId="0" xfId="0" applyFont="1" applyFill="1" applyAlignment="1">
      <alignment horizontal="right"/>
    </xf>
    <xf numFmtId="0" fontId="6" fillId="6" borderId="36" xfId="0" applyFont="1" applyFill="1" applyBorder="1" applyAlignment="1">
      <alignment horizontal="center" vertical="center" wrapText="1"/>
    </xf>
    <xf numFmtId="2" fontId="5" fillId="6" borderId="3" xfId="0" applyNumberFormat="1" applyFont="1" applyFill="1" applyBorder="1" applyAlignment="1">
      <alignment vertical="center" wrapText="1"/>
    </xf>
    <xf numFmtId="4" fontId="7" fillId="6" borderId="45" xfId="0" applyNumberFormat="1" applyFont="1" applyFill="1" applyBorder="1" applyAlignment="1">
      <alignment vertical="center"/>
    </xf>
    <xf numFmtId="165" fontId="5" fillId="6" borderId="3" xfId="7" applyFont="1" applyFill="1" applyBorder="1" applyAlignment="1">
      <alignment horizontal="center" vertical="center"/>
    </xf>
    <xf numFmtId="0" fontId="8" fillId="0" borderId="0" xfId="0" applyFont="1" applyFill="1" applyBorder="1" applyAlignment="1">
      <alignment horizontal="center" vertical="center"/>
    </xf>
    <xf numFmtId="0" fontId="46" fillId="0" borderId="0" xfId="0" applyFont="1" applyFill="1" applyAlignment="1">
      <alignment vertical="center"/>
    </xf>
    <xf numFmtId="0" fontId="5" fillId="0" borderId="46" xfId="0" applyFont="1" applyBorder="1" applyAlignment="1">
      <alignment horizontal="center" vertical="center"/>
    </xf>
    <xf numFmtId="0" fontId="8" fillId="0" borderId="44" xfId="0" applyFont="1" applyFill="1" applyBorder="1" applyAlignment="1">
      <alignment vertical="center" wrapText="1"/>
    </xf>
    <xf numFmtId="4" fontId="8" fillId="0" borderId="15" xfId="0" applyNumberFormat="1" applyFont="1" applyFill="1" applyBorder="1" applyAlignment="1">
      <alignment vertical="center" wrapText="1"/>
    </xf>
    <xf numFmtId="0" fontId="12" fillId="0" borderId="15" xfId="0" applyFont="1" applyFill="1" applyBorder="1" applyAlignment="1">
      <alignment vertical="center"/>
    </xf>
    <xf numFmtId="0" fontId="12" fillId="0" borderId="4" xfId="0" applyFont="1" applyFill="1" applyBorder="1" applyAlignment="1">
      <alignment vertical="center"/>
    </xf>
    <xf numFmtId="0" fontId="12" fillId="0" borderId="6" xfId="0" applyFont="1" applyFill="1" applyBorder="1" applyAlignment="1">
      <alignment vertical="center"/>
    </xf>
    <xf numFmtId="0" fontId="41" fillId="7" borderId="47" xfId="0" applyFont="1" applyFill="1" applyBorder="1" applyAlignment="1">
      <alignment horizontal="center" vertical="center"/>
    </xf>
    <xf numFmtId="0" fontId="0" fillId="7" borderId="2" xfId="0" applyFill="1" applyBorder="1" applyAlignment="1">
      <alignment horizontal="center" vertical="center"/>
    </xf>
    <xf numFmtId="0" fontId="2" fillId="0" borderId="48" xfId="0" applyFont="1" applyBorder="1" applyAlignment="1">
      <alignment vertical="center"/>
    </xf>
    <xf numFmtId="0" fontId="0" fillId="0" borderId="49" xfId="0" applyBorder="1" applyAlignment="1">
      <alignment horizontal="center" vertical="center"/>
    </xf>
    <xf numFmtId="165" fontId="40" fillId="0" borderId="50" xfId="7" applyFont="1" applyBorder="1" applyAlignment="1">
      <alignment vertical="center"/>
    </xf>
    <xf numFmtId="165" fontId="40" fillId="0" borderId="49" xfId="7" applyFont="1" applyBorder="1" applyAlignment="1">
      <alignment vertical="center"/>
    </xf>
    <xf numFmtId="0" fontId="2" fillId="0" borderId="13" xfId="0" applyFont="1" applyBorder="1" applyAlignment="1">
      <alignment vertical="center"/>
    </xf>
    <xf numFmtId="0" fontId="0" fillId="0" borderId="37" xfId="0" applyBorder="1" applyAlignment="1">
      <alignment vertical="center"/>
    </xf>
    <xf numFmtId="0" fontId="0" fillId="0" borderId="12" xfId="0" applyBorder="1" applyAlignment="1">
      <alignment vertical="center"/>
    </xf>
    <xf numFmtId="0" fontId="0" fillId="0" borderId="9" xfId="0" applyBorder="1" applyAlignment="1">
      <alignment vertical="center"/>
    </xf>
    <xf numFmtId="0" fontId="0" fillId="0" borderId="45" xfId="0" applyBorder="1" applyAlignment="1">
      <alignment horizontal="center" vertical="center"/>
    </xf>
    <xf numFmtId="165" fontId="40" fillId="0" borderId="7" xfId="7" applyFont="1" applyBorder="1" applyAlignment="1">
      <alignment vertical="center"/>
    </xf>
    <xf numFmtId="165" fontId="40" fillId="0" borderId="45" xfId="7" applyFont="1" applyBorder="1" applyAlignment="1">
      <alignment vertical="center"/>
    </xf>
    <xf numFmtId="165" fontId="2" fillId="0" borderId="9" xfId="0" applyNumberFormat="1" applyFont="1" applyBorder="1" applyAlignment="1">
      <alignment vertical="center"/>
    </xf>
    <xf numFmtId="0" fontId="0" fillId="0" borderId="3" xfId="0" applyBorder="1" applyAlignment="1">
      <alignment vertical="center"/>
    </xf>
    <xf numFmtId="0" fontId="0" fillId="0" borderId="7" xfId="0" applyBorder="1" applyAlignment="1">
      <alignment vertical="center"/>
    </xf>
    <xf numFmtId="0" fontId="0" fillId="0" borderId="4" xfId="0" applyBorder="1" applyAlignment="1">
      <alignment vertical="center"/>
    </xf>
    <xf numFmtId="0" fontId="0" fillId="0" borderId="51" xfId="0" applyBorder="1" applyAlignment="1">
      <alignment horizontal="center" vertical="center"/>
    </xf>
    <xf numFmtId="165" fontId="40" fillId="0" borderId="6" xfId="7" applyFont="1" applyBorder="1" applyAlignment="1">
      <alignment vertical="center"/>
    </xf>
    <xf numFmtId="165" fontId="40" fillId="0" borderId="51" xfId="7" applyFont="1" applyBorder="1" applyAlignment="1">
      <alignment vertical="center"/>
    </xf>
    <xf numFmtId="0" fontId="2" fillId="0" borderId="52" xfId="0" applyFont="1" applyBorder="1" applyAlignment="1">
      <alignment vertical="center" wrapText="1"/>
    </xf>
    <xf numFmtId="0" fontId="0" fillId="0" borderId="30" xfId="0" applyBorder="1" applyAlignment="1">
      <alignment horizontal="center" vertical="center"/>
    </xf>
    <xf numFmtId="165" fontId="40" fillId="0" borderId="53" xfId="7" applyFont="1" applyBorder="1" applyAlignment="1">
      <alignment vertical="center"/>
    </xf>
    <xf numFmtId="165" fontId="40" fillId="0" borderId="21" xfId="7" applyFont="1" applyBorder="1" applyAlignment="1">
      <alignment vertical="center"/>
    </xf>
    <xf numFmtId="0" fontId="0" fillId="0" borderId="16" xfId="0" applyBorder="1" applyAlignment="1">
      <alignment vertical="center"/>
    </xf>
    <xf numFmtId="0" fontId="0" fillId="0" borderId="21" xfId="0" applyBorder="1" applyAlignment="1">
      <alignment vertical="center"/>
    </xf>
    <xf numFmtId="165" fontId="40" fillId="0" borderId="19" xfId="7" applyFont="1" applyBorder="1" applyAlignment="1">
      <alignment vertical="center"/>
    </xf>
    <xf numFmtId="0" fontId="0" fillId="0" borderId="51" xfId="0" applyBorder="1" applyAlignment="1">
      <alignment vertical="center"/>
    </xf>
    <xf numFmtId="165" fontId="0" fillId="0" borderId="4" xfId="0" applyNumberFormat="1" applyBorder="1" applyAlignment="1">
      <alignment vertical="center"/>
    </xf>
    <xf numFmtId="0" fontId="0" fillId="0" borderId="5" xfId="0" applyBorder="1" applyAlignment="1">
      <alignment vertical="center"/>
    </xf>
    <xf numFmtId="167" fontId="0" fillId="0" borderId="6" xfId="0" applyNumberFormat="1" applyBorder="1" applyAlignment="1">
      <alignment vertical="center"/>
    </xf>
    <xf numFmtId="0" fontId="47" fillId="5" borderId="0" xfId="0" applyFont="1" applyFill="1" applyAlignment="1">
      <alignment vertical="center"/>
    </xf>
    <xf numFmtId="165" fontId="48" fillId="0" borderId="0" xfId="7" applyFont="1" applyAlignment="1">
      <alignment horizontal="center" vertical="center"/>
    </xf>
    <xf numFmtId="0" fontId="48" fillId="0" borderId="0" xfId="0" applyFont="1" applyAlignment="1">
      <alignment horizontal="center" vertical="center"/>
    </xf>
    <xf numFmtId="165" fontId="48" fillId="0" borderId="0" xfId="0" applyNumberFormat="1" applyFont="1" applyAlignment="1">
      <alignment vertical="center"/>
    </xf>
    <xf numFmtId="0" fontId="2" fillId="0" borderId="0" xfId="0" applyFont="1" applyAlignment="1">
      <alignment vertical="center" wrapText="1"/>
    </xf>
    <xf numFmtId="165" fontId="48" fillId="0" borderId="0" xfId="0" applyNumberFormat="1" applyFont="1" applyAlignment="1">
      <alignment horizontal="center" vertical="center"/>
    </xf>
    <xf numFmtId="165" fontId="49" fillId="0" borderId="0" xfId="0" applyNumberFormat="1" applyFont="1" applyAlignment="1">
      <alignment vertical="center"/>
    </xf>
    <xf numFmtId="0" fontId="49" fillId="0" borderId="0" xfId="0" applyFont="1" applyAlignment="1">
      <alignment horizontal="center" vertical="center"/>
    </xf>
    <xf numFmtId="165" fontId="50" fillId="0" borderId="0" xfId="7" applyFont="1" applyAlignment="1">
      <alignment horizontal="center" vertical="center"/>
    </xf>
    <xf numFmtId="0" fontId="50" fillId="0" borderId="0" xfId="0" applyFont="1" applyAlignment="1">
      <alignment horizontal="center" vertical="center"/>
    </xf>
    <xf numFmtId="165" fontId="50" fillId="0" borderId="0" xfId="0" applyNumberFormat="1" applyFont="1" applyAlignment="1">
      <alignment vertical="center"/>
    </xf>
    <xf numFmtId="0" fontId="50" fillId="0" borderId="0" xfId="0" applyFont="1" applyAlignment="1">
      <alignment vertical="center"/>
    </xf>
    <xf numFmtId="165" fontId="0" fillId="0" borderId="0" xfId="7" applyFont="1" applyAlignment="1">
      <alignment horizontal="center" vertical="center"/>
    </xf>
    <xf numFmtId="0" fontId="2" fillId="0" borderId="0" xfId="0" applyFont="1" applyAlignment="1">
      <alignment horizontal="center" vertical="center"/>
    </xf>
    <xf numFmtId="0" fontId="48" fillId="0" borderId="0" xfId="0" applyFont="1" applyAlignment="1">
      <alignment vertical="center"/>
    </xf>
    <xf numFmtId="0" fontId="50" fillId="0" borderId="0" xfId="0" applyFont="1" applyAlignment="1">
      <alignment horizontal="center" vertical="center" wrapText="1"/>
    </xf>
    <xf numFmtId="165" fontId="50" fillId="0" borderId="0" xfId="0" applyNumberFormat="1" applyFont="1" applyAlignment="1">
      <alignment vertical="center" wrapText="1"/>
    </xf>
    <xf numFmtId="0" fontId="50" fillId="0" borderId="0" xfId="0" applyFont="1" applyAlignment="1">
      <alignment vertical="center" wrapText="1"/>
    </xf>
    <xf numFmtId="0" fontId="2" fillId="0" borderId="16" xfId="0" applyFont="1" applyBorder="1" applyAlignment="1">
      <alignment vertical="center" wrapText="1"/>
    </xf>
    <xf numFmtId="0" fontId="0" fillId="0" borderId="21" xfId="0" applyBorder="1" applyAlignment="1">
      <alignment horizontal="center" vertical="center"/>
    </xf>
    <xf numFmtId="0" fontId="2" fillId="0" borderId="16" xfId="0" applyFont="1" applyBorder="1" applyAlignment="1">
      <alignment vertical="center"/>
    </xf>
    <xf numFmtId="0" fontId="51" fillId="0" borderId="0" xfId="0" applyFont="1" applyAlignment="1">
      <alignment horizontal="center" vertical="center"/>
    </xf>
    <xf numFmtId="165" fontId="49" fillId="0" borderId="0" xfId="7" applyFont="1" applyAlignment="1">
      <alignment horizontal="center" vertical="center"/>
    </xf>
    <xf numFmtId="0" fontId="49" fillId="0" borderId="0" xfId="0" applyFont="1" applyAlignment="1">
      <alignment horizontal="center" vertical="center" wrapText="1"/>
    </xf>
    <xf numFmtId="0" fontId="0" fillId="0" borderId="0" xfId="0" applyAlignment="1">
      <alignment vertical="center" wrapText="1"/>
    </xf>
    <xf numFmtId="0" fontId="10" fillId="0" borderId="11" xfId="0" applyFont="1" applyFill="1" applyBorder="1" applyAlignment="1">
      <alignment horizontal="center"/>
    </xf>
    <xf numFmtId="0" fontId="10" fillId="0" borderId="11" xfId="0" applyFont="1" applyFill="1" applyBorder="1" applyAlignment="1">
      <alignment horizontal="center" vertical="center" wrapText="1"/>
    </xf>
    <xf numFmtId="167" fontId="2" fillId="0" borderId="0" xfId="0" applyNumberFormat="1" applyFont="1" applyFill="1"/>
    <xf numFmtId="0" fontId="2" fillId="0" borderId="0" xfId="0" applyFont="1" applyFill="1"/>
    <xf numFmtId="0" fontId="2" fillId="0" borderId="11" xfId="0" applyFont="1" applyFill="1" applyBorder="1" applyAlignment="1">
      <alignment horizontal="center" vertical="center"/>
    </xf>
    <xf numFmtId="0" fontId="2" fillId="0" borderId="11" xfId="0" applyFont="1" applyFill="1" applyBorder="1" applyAlignment="1">
      <alignment horizontal="left" vertical="center"/>
    </xf>
    <xf numFmtId="0" fontId="2" fillId="0" borderId="11" xfId="0" applyFont="1" applyFill="1" applyBorder="1" applyAlignment="1">
      <alignment vertical="center" wrapText="1"/>
    </xf>
    <xf numFmtId="2" fontId="2" fillId="0" borderId="11" xfId="0" applyNumberFormat="1" applyFont="1" applyFill="1" applyBorder="1" applyAlignment="1">
      <alignment vertical="center"/>
    </xf>
    <xf numFmtId="167" fontId="2" fillId="0" borderId="0" xfId="0" applyNumberFormat="1" applyFont="1" applyFill="1" applyAlignment="1">
      <alignment vertical="center"/>
    </xf>
    <xf numFmtId="0" fontId="2" fillId="0" borderId="0" xfId="0" applyFont="1" applyFill="1" applyAlignment="1">
      <alignment vertical="center"/>
    </xf>
    <xf numFmtId="0" fontId="2" fillId="0" borderId="11" xfId="0" quotePrefix="1" applyFont="1" applyFill="1" applyBorder="1" applyAlignment="1">
      <alignment horizontal="center" vertical="center"/>
    </xf>
    <xf numFmtId="0" fontId="2" fillId="0" borderId="11" xfId="0" applyFont="1" applyFill="1" applyBorder="1" applyAlignment="1">
      <alignment vertical="center"/>
    </xf>
    <xf numFmtId="167" fontId="2" fillId="0" borderId="54" xfId="0" applyNumberFormat="1" applyFont="1" applyFill="1" applyBorder="1" applyAlignment="1">
      <alignment vertical="center"/>
    </xf>
    <xf numFmtId="0" fontId="2" fillId="0" borderId="0" xfId="0" applyFont="1" applyFill="1" applyBorder="1" applyAlignment="1">
      <alignment vertical="center"/>
    </xf>
    <xf numFmtId="0" fontId="2" fillId="0" borderId="0" xfId="0" applyFont="1" applyFill="1" applyAlignment="1">
      <alignment horizontal="center"/>
    </xf>
    <xf numFmtId="0" fontId="7" fillId="0" borderId="37" xfId="0" quotePrefix="1" applyFont="1" applyFill="1" applyBorder="1" applyAlignment="1">
      <alignment horizontal="center" vertical="center"/>
    </xf>
    <xf numFmtId="0" fontId="7" fillId="0" borderId="37" xfId="0" quotePrefix="1" applyFont="1" applyFill="1" applyBorder="1" applyAlignment="1">
      <alignment horizontal="justify" vertical="center"/>
    </xf>
    <xf numFmtId="0" fontId="5" fillId="0" borderId="37" xfId="0" quotePrefix="1" applyFont="1" applyFill="1" applyBorder="1" applyAlignment="1">
      <alignment horizontal="center" vertical="center"/>
    </xf>
    <xf numFmtId="4" fontId="5" fillId="0" borderId="37" xfId="0" applyNumberFormat="1" applyFont="1" applyFill="1" applyBorder="1" applyAlignment="1">
      <alignment horizontal="right" vertical="center"/>
    </xf>
    <xf numFmtId="165" fontId="5" fillId="4" borderId="3" xfId="7" applyFont="1" applyFill="1" applyBorder="1" applyAlignment="1">
      <alignment horizontal="right" vertical="center" wrapText="1"/>
    </xf>
    <xf numFmtId="4" fontId="5" fillId="4" borderId="3" xfId="0" applyNumberFormat="1" applyFont="1" applyFill="1" applyBorder="1" applyAlignment="1" applyProtection="1">
      <alignment horizontal="right" vertical="center"/>
      <protection locked="0"/>
    </xf>
    <xf numFmtId="0" fontId="42" fillId="4" borderId="15" xfId="0" applyFont="1" applyFill="1" applyBorder="1" applyAlignment="1">
      <alignment horizontal="center" vertical="center"/>
    </xf>
    <xf numFmtId="0" fontId="7" fillId="0" borderId="3" xfId="0" quotePrefix="1" applyFont="1" applyFill="1" applyBorder="1" applyAlignment="1">
      <alignment horizontal="justify" vertical="center"/>
    </xf>
    <xf numFmtId="164" fontId="42" fillId="4" borderId="3" xfId="2" applyFont="1" applyFill="1" applyBorder="1" applyAlignment="1">
      <alignment horizontal="right" vertical="center"/>
    </xf>
    <xf numFmtId="0" fontId="5" fillId="4" borderId="3" xfId="0" applyFont="1" applyFill="1" applyBorder="1" applyAlignment="1">
      <alignment horizontal="left" vertical="center" wrapText="1"/>
    </xf>
    <xf numFmtId="164" fontId="5" fillId="4" borderId="3" xfId="0" applyNumberFormat="1" applyFont="1" applyFill="1" applyBorder="1" applyAlignment="1">
      <alignment horizontal="right" vertical="center" wrapText="1"/>
    </xf>
    <xf numFmtId="165" fontId="5" fillId="4" borderId="3" xfId="7" applyFont="1" applyFill="1" applyBorder="1" applyAlignment="1">
      <alignment horizontal="justify" vertical="center"/>
    </xf>
    <xf numFmtId="165" fontId="5" fillId="4" borderId="3" xfId="7" applyFont="1" applyFill="1" applyBorder="1" applyAlignment="1">
      <alignment horizontal="left" vertical="center"/>
    </xf>
    <xf numFmtId="0" fontId="5" fillId="4" borderId="3" xfId="0" applyNumberFormat="1" applyFont="1" applyFill="1" applyBorder="1" applyAlignment="1">
      <alignment horizontal="justify" vertical="center" wrapText="1"/>
    </xf>
    <xf numFmtId="165" fontId="10" fillId="0" borderId="13" xfId="7" applyNumberFormat="1" applyFont="1" applyFill="1" applyBorder="1" applyAlignment="1">
      <alignment vertical="center" wrapText="1"/>
    </xf>
    <xf numFmtId="165" fontId="11" fillId="0" borderId="37" xfId="7" applyFont="1" applyFill="1" applyBorder="1" applyAlignment="1">
      <alignment vertical="center" wrapText="1"/>
    </xf>
    <xf numFmtId="165" fontId="11" fillId="0" borderId="12" xfId="7" applyFont="1" applyFill="1" applyBorder="1" applyAlignment="1">
      <alignment vertical="center" wrapText="1"/>
    </xf>
    <xf numFmtId="0" fontId="8" fillId="0" borderId="0" xfId="0" applyFont="1" applyFill="1" applyAlignment="1">
      <alignment horizontal="right"/>
    </xf>
    <xf numFmtId="165" fontId="5" fillId="0" borderId="3" xfId="0" applyNumberFormat="1" applyFont="1" applyFill="1" applyBorder="1" applyAlignment="1">
      <alignment horizontal="center" vertical="center"/>
    </xf>
    <xf numFmtId="4" fontId="5" fillId="4" borderId="3" xfId="0" applyNumberFormat="1" applyFont="1" applyFill="1" applyBorder="1" applyAlignment="1">
      <alignment horizontal="right" vertical="center"/>
    </xf>
    <xf numFmtId="2" fontId="5" fillId="4" borderId="3" xfId="0" applyNumberFormat="1" applyFont="1" applyFill="1" applyBorder="1" applyAlignment="1">
      <alignment vertical="center" wrapText="1"/>
    </xf>
    <xf numFmtId="4" fontId="42" fillId="0" borderId="3" xfId="2" applyNumberFormat="1" applyFont="1" applyBorder="1" applyAlignment="1">
      <alignment horizontal="right" vertical="center"/>
    </xf>
    <xf numFmtId="4" fontId="5" fillId="4" borderId="3" xfId="0" applyNumberFormat="1" applyFont="1" applyFill="1" applyBorder="1" applyAlignment="1">
      <alignment horizontal="right" vertical="center" wrapText="1"/>
    </xf>
    <xf numFmtId="4" fontId="42" fillId="4" borderId="3" xfId="2" applyNumberFormat="1" applyFont="1" applyFill="1" applyBorder="1" applyAlignment="1">
      <alignment horizontal="right" vertical="center"/>
    </xf>
    <xf numFmtId="2" fontId="5" fillId="0" borderId="3" xfId="0" applyNumberFormat="1" applyFont="1" applyBorder="1" applyAlignment="1">
      <alignment vertical="center" wrapText="1"/>
    </xf>
    <xf numFmtId="4" fontId="5" fillId="4" borderId="3" xfId="7" applyNumberFormat="1" applyFont="1" applyFill="1" applyBorder="1" applyAlignment="1">
      <alignment horizontal="right" vertical="center"/>
    </xf>
    <xf numFmtId="0" fontId="5" fillId="4" borderId="3" xfId="0" applyFont="1" applyFill="1" applyBorder="1" applyAlignment="1">
      <alignment horizontal="left" wrapText="1"/>
    </xf>
    <xf numFmtId="4" fontId="5" fillId="4" borderId="3" xfId="0" quotePrefix="1" applyNumberFormat="1" applyFont="1" applyFill="1" applyBorder="1" applyAlignment="1">
      <alignment horizontal="right" vertical="center"/>
    </xf>
    <xf numFmtId="0" fontId="5" fillId="0" borderId="15" xfId="0" applyFont="1" applyBorder="1" applyAlignment="1">
      <alignment horizontal="center" vertical="center"/>
    </xf>
    <xf numFmtId="0" fontId="43" fillId="0" borderId="17" xfId="0" applyFont="1" applyBorder="1" applyAlignment="1">
      <alignment vertical="center" wrapText="1"/>
    </xf>
    <xf numFmtId="0" fontId="5" fillId="4" borderId="21" xfId="0" applyFont="1" applyFill="1" applyBorder="1" applyAlignment="1">
      <alignment horizontal="center" vertical="center"/>
    </xf>
    <xf numFmtId="0" fontId="5" fillId="0" borderId="3" xfId="0" applyFont="1" applyFill="1" applyBorder="1" applyAlignment="1">
      <alignment horizontal="left" wrapText="1"/>
    </xf>
    <xf numFmtId="4" fontId="42" fillId="4" borderId="3" xfId="2" applyNumberFormat="1" applyFont="1" applyFill="1" applyBorder="1" applyAlignment="1">
      <alignment vertical="center"/>
    </xf>
    <xf numFmtId="0" fontId="5" fillId="0" borderId="14" xfId="0" applyFont="1" applyBorder="1" applyAlignment="1">
      <alignment horizontal="center" vertical="center"/>
    </xf>
    <xf numFmtId="0" fontId="5" fillId="0" borderId="17" xfId="0" applyFont="1" applyFill="1" applyBorder="1" applyAlignment="1">
      <alignment horizontal="left" wrapText="1"/>
    </xf>
    <xf numFmtId="4" fontId="5" fillId="4" borderId="3" xfId="2" applyNumberFormat="1" applyFont="1" applyFill="1" applyBorder="1" applyAlignment="1">
      <alignment vertical="center" wrapText="1"/>
    </xf>
    <xf numFmtId="0" fontId="5" fillId="0" borderId="21" xfId="0" applyFont="1" applyBorder="1" applyAlignment="1">
      <alignment horizontal="center" vertical="center"/>
    </xf>
    <xf numFmtId="4" fontId="5" fillId="4" borderId="3" xfId="2" applyNumberFormat="1" applyFont="1" applyFill="1" applyBorder="1" applyAlignment="1">
      <alignment horizontal="right" vertical="center"/>
    </xf>
    <xf numFmtId="4" fontId="5" fillId="4" borderId="3" xfId="2" applyNumberFormat="1" applyFont="1" applyFill="1" applyBorder="1" applyAlignment="1">
      <alignment vertical="center"/>
    </xf>
    <xf numFmtId="0" fontId="5" fillId="0" borderId="3" xfId="0" quotePrefix="1" applyFont="1" applyBorder="1" applyAlignment="1">
      <alignment horizontal="left" wrapText="1"/>
    </xf>
    <xf numFmtId="4" fontId="5" fillId="4" borderId="3" xfId="0" applyNumberFormat="1" applyFont="1" applyFill="1" applyBorder="1" applyAlignment="1">
      <alignment horizontal="right" wrapText="1"/>
    </xf>
    <xf numFmtId="2" fontId="5" fillId="4" borderId="3" xfId="0" applyNumberFormat="1" applyFont="1" applyFill="1" applyBorder="1" applyAlignment="1">
      <alignment vertical="center"/>
    </xf>
    <xf numFmtId="165" fontId="5" fillId="4" borderId="3" xfId="0" applyNumberFormat="1" applyFont="1" applyFill="1" applyBorder="1" applyAlignment="1">
      <alignment vertical="center"/>
    </xf>
    <xf numFmtId="0" fontId="5" fillId="0" borderId="15" xfId="0" quotePrefix="1" applyFont="1" applyBorder="1" applyAlignment="1">
      <alignment horizontal="center" vertical="center"/>
    </xf>
    <xf numFmtId="165" fontId="8" fillId="0" borderId="55" xfId="7" applyFont="1" applyFill="1" applyBorder="1" applyAlignment="1">
      <alignment horizontal="right" vertical="center"/>
    </xf>
    <xf numFmtId="165" fontId="7" fillId="0" borderId="23" xfId="0" applyNumberFormat="1" applyFont="1" applyBorder="1" applyAlignment="1">
      <alignment horizontal="right" vertical="center"/>
    </xf>
    <xf numFmtId="165" fontId="7" fillId="0" borderId="14" xfId="0" applyNumberFormat="1" applyFont="1" applyBorder="1" applyAlignment="1">
      <alignment horizontal="right" vertical="center"/>
    </xf>
    <xf numFmtId="165" fontId="7" fillId="2" borderId="39" xfId="0" applyNumberFormat="1" applyFont="1" applyFill="1" applyBorder="1"/>
    <xf numFmtId="0" fontId="25" fillId="0" borderId="23" xfId="0" applyFont="1" applyFill="1" applyBorder="1" applyAlignment="1">
      <alignment vertical="center" wrapText="1"/>
    </xf>
    <xf numFmtId="4" fontId="3" fillId="2" borderId="56" xfId="0" applyNumberFormat="1" applyFont="1" applyFill="1" applyBorder="1" applyAlignment="1">
      <alignment horizontal="right" vertical="center"/>
    </xf>
    <xf numFmtId="171" fontId="5" fillId="4" borderId="3" xfId="0" applyNumberFormat="1" applyFont="1" applyFill="1" applyBorder="1" applyAlignment="1">
      <alignment horizontal="right" vertical="center"/>
    </xf>
    <xf numFmtId="2" fontId="5" fillId="4" borderId="3" xfId="0" applyNumberFormat="1" applyFont="1" applyFill="1" applyBorder="1" applyAlignment="1">
      <alignment horizontal="right" vertical="center"/>
    </xf>
    <xf numFmtId="165" fontId="5" fillId="4" borderId="3" xfId="2" applyNumberFormat="1" applyFont="1" applyFill="1" applyBorder="1" applyAlignment="1">
      <alignment horizontal="right" vertical="center"/>
    </xf>
    <xf numFmtId="0" fontId="5" fillId="4" borderId="3" xfId="0" applyFont="1" applyFill="1" applyBorder="1" applyAlignment="1">
      <alignment horizontal="center" vertical="center" wrapText="1"/>
    </xf>
    <xf numFmtId="0" fontId="5" fillId="4" borderId="3" xfId="0" applyFont="1" applyFill="1" applyBorder="1" applyAlignment="1" applyProtection="1">
      <alignment horizontal="center" vertical="center" wrapText="1"/>
      <protection locked="0" hidden="1"/>
    </xf>
    <xf numFmtId="165" fontId="7" fillId="0" borderId="6" xfId="7" applyFont="1" applyFill="1" applyBorder="1" applyAlignment="1">
      <alignment horizontal="right" vertical="center" wrapText="1"/>
    </xf>
    <xf numFmtId="0" fontId="54" fillId="0" borderId="0" xfId="0" applyFont="1" applyFill="1" applyBorder="1"/>
    <xf numFmtId="0" fontId="54" fillId="4" borderId="0" xfId="0" applyFont="1" applyFill="1" applyBorder="1"/>
    <xf numFmtId="0" fontId="4" fillId="0" borderId="27" xfId="0" applyFont="1" applyBorder="1" applyAlignment="1">
      <alignment horizontal="center" vertical="center"/>
    </xf>
    <xf numFmtId="0" fontId="25" fillId="0" borderId="24" xfId="0" applyFont="1" applyBorder="1" applyAlignment="1">
      <alignment vertical="center" wrapText="1"/>
    </xf>
    <xf numFmtId="165" fontId="25" fillId="0" borderId="23" xfId="0" applyNumberFormat="1" applyFont="1" applyBorder="1" applyAlignment="1">
      <alignment vertical="center" wrapText="1"/>
    </xf>
    <xf numFmtId="0" fontId="5" fillId="4" borderId="0" xfId="0" applyFont="1" applyFill="1"/>
    <xf numFmtId="0" fontId="5" fillId="4" borderId="0" xfId="0" applyFont="1" applyFill="1" applyBorder="1" applyAlignment="1">
      <alignment horizontal="center" vertical="center"/>
    </xf>
    <xf numFmtId="0" fontId="5" fillId="4" borderId="0" xfId="0" applyNumberFormat="1" applyFont="1" applyFill="1" applyBorder="1" applyAlignment="1">
      <alignment horizontal="left"/>
    </xf>
    <xf numFmtId="0" fontId="7" fillId="4" borderId="0" xfId="0" applyFont="1" applyFill="1" applyBorder="1" applyAlignment="1">
      <alignment horizontal="left"/>
    </xf>
    <xf numFmtId="0" fontId="7" fillId="4" borderId="0" xfId="0" applyNumberFormat="1" applyFont="1" applyFill="1" applyBorder="1" applyAlignment="1">
      <alignment horizontal="left"/>
    </xf>
    <xf numFmtId="0" fontId="7" fillId="4" borderId="0" xfId="0" applyFont="1" applyFill="1" applyBorder="1" applyAlignment="1">
      <alignment horizontal="left" vertical="center"/>
    </xf>
    <xf numFmtId="164" fontId="8" fillId="4" borderId="0" xfId="0" applyNumberFormat="1" applyFont="1" applyFill="1" applyBorder="1" applyAlignment="1">
      <alignment horizontal="center" vertical="center"/>
    </xf>
    <xf numFmtId="0" fontId="56" fillId="4" borderId="0" xfId="0" applyFont="1" applyFill="1" applyAlignment="1">
      <alignment horizontal="left"/>
    </xf>
    <xf numFmtId="0" fontId="56" fillId="4" borderId="0" xfId="0" applyFont="1" applyFill="1" applyBorder="1" applyAlignment="1">
      <alignment horizontal="left"/>
    </xf>
    <xf numFmtId="0" fontId="57" fillId="4" borderId="0" xfId="0" applyFont="1" applyFill="1" applyAlignment="1">
      <alignment horizontal="left"/>
    </xf>
    <xf numFmtId="0" fontId="57" fillId="4" borderId="0" xfId="0" applyFont="1" applyFill="1" applyBorder="1" applyAlignment="1">
      <alignment horizontal="left"/>
    </xf>
    <xf numFmtId="0" fontId="8" fillId="4" borderId="30" xfId="0" applyFont="1" applyFill="1" applyBorder="1" applyAlignment="1">
      <alignment vertical="center"/>
    </xf>
    <xf numFmtId="0" fontId="12" fillId="4" borderId="30" xfId="0" applyFont="1" applyFill="1" applyBorder="1" applyAlignment="1">
      <alignment vertical="center"/>
    </xf>
    <xf numFmtId="0" fontId="12" fillId="4" borderId="31" xfId="0" applyFont="1" applyFill="1" applyBorder="1" applyAlignment="1">
      <alignment vertical="center"/>
    </xf>
    <xf numFmtId="0" fontId="8" fillId="4" borderId="0" xfId="0" applyFont="1" applyFill="1" applyBorder="1" applyAlignment="1">
      <alignment vertical="center"/>
    </xf>
    <xf numFmtId="0" fontId="12" fillId="4" borderId="0" xfId="0" applyFont="1" applyFill="1" applyBorder="1" applyAlignment="1">
      <alignment vertical="center"/>
    </xf>
    <xf numFmtId="0" fontId="12" fillId="4" borderId="33" xfId="0" applyFont="1" applyFill="1" applyBorder="1" applyAlignment="1">
      <alignment vertical="center"/>
    </xf>
    <xf numFmtId="0" fontId="8" fillId="4" borderId="32" xfId="0" applyFont="1" applyFill="1" applyBorder="1" applyAlignment="1">
      <alignment horizontal="left" vertical="center"/>
    </xf>
    <xf numFmtId="0" fontId="8" fillId="4" borderId="0" xfId="0" applyFont="1" applyFill="1" applyBorder="1" applyAlignment="1">
      <alignment horizontal="left" vertical="center"/>
    </xf>
    <xf numFmtId="0" fontId="12" fillId="4" borderId="32" xfId="0" applyFont="1" applyFill="1" applyBorder="1" applyAlignment="1">
      <alignment vertical="center"/>
    </xf>
    <xf numFmtId="0" fontId="25" fillId="4" borderId="0" xfId="0" applyFont="1" applyFill="1" applyBorder="1" applyAlignment="1">
      <alignment vertical="center"/>
    </xf>
    <xf numFmtId="0" fontId="25" fillId="4" borderId="0" xfId="0" applyFont="1" applyFill="1" applyBorder="1" applyAlignment="1">
      <alignment horizontal="right" vertical="center"/>
    </xf>
    <xf numFmtId="165" fontId="8" fillId="4" borderId="32" xfId="0" applyNumberFormat="1" applyFont="1" applyFill="1" applyBorder="1" applyAlignment="1">
      <alignment horizontal="left" vertical="center"/>
    </xf>
    <xf numFmtId="165" fontId="13" fillId="4" borderId="32" xfId="0" applyNumberFormat="1" applyFont="1" applyFill="1" applyBorder="1" applyAlignment="1">
      <alignment horizontal="left" vertical="center"/>
    </xf>
    <xf numFmtId="0" fontId="6" fillId="4" borderId="32" xfId="0" applyFont="1" applyFill="1" applyBorder="1" applyAlignment="1">
      <alignment horizontal="left" vertical="center"/>
    </xf>
    <xf numFmtId="0" fontId="13" fillId="4" borderId="0" xfId="0" applyFont="1" applyFill="1" applyBorder="1" applyAlignment="1">
      <alignment vertical="center" wrapText="1"/>
    </xf>
    <xf numFmtId="4" fontId="24" fillId="4" borderId="0" xfId="0" applyNumberFormat="1" applyFont="1" applyFill="1" applyBorder="1" applyAlignment="1">
      <alignment horizontal="center" vertical="center"/>
    </xf>
    <xf numFmtId="0" fontId="8" fillId="4" borderId="0" xfId="0" applyFont="1" applyFill="1" applyBorder="1" applyAlignment="1">
      <alignment horizontal="right" vertical="center"/>
    </xf>
    <xf numFmtId="0" fontId="8" fillId="4" borderId="33" xfId="0" applyFont="1" applyFill="1" applyBorder="1" applyAlignment="1">
      <alignment vertical="center"/>
    </xf>
    <xf numFmtId="4" fontId="8" fillId="4" borderId="0" xfId="0" applyNumberFormat="1" applyFont="1" applyFill="1" applyBorder="1" applyAlignment="1">
      <alignment vertical="center"/>
    </xf>
    <xf numFmtId="0" fontId="4" fillId="4" borderId="2" xfId="0" applyFont="1" applyFill="1" applyBorder="1" applyAlignment="1">
      <alignment horizontal="right" vertical="center"/>
    </xf>
    <xf numFmtId="164" fontId="4" fillId="4" borderId="2" xfId="0" applyNumberFormat="1" applyFont="1" applyFill="1" applyBorder="1" applyAlignment="1">
      <alignment horizontal="center" vertical="center"/>
    </xf>
    <xf numFmtId="10" fontId="4" fillId="4" borderId="2" xfId="0" applyNumberFormat="1" applyFont="1" applyFill="1" applyBorder="1" applyAlignment="1">
      <alignment horizontal="center" vertical="center"/>
    </xf>
    <xf numFmtId="4" fontId="8" fillId="4" borderId="0" xfId="0" applyNumberFormat="1" applyFont="1" applyFill="1" applyBorder="1" applyAlignment="1">
      <alignment horizontal="left" vertical="center"/>
    </xf>
    <xf numFmtId="0" fontId="4" fillId="4" borderId="0" xfId="0" applyFont="1" applyFill="1" applyBorder="1" applyAlignment="1">
      <alignment horizontal="right" vertical="center"/>
    </xf>
    <xf numFmtId="0" fontId="18" fillId="4" borderId="0" xfId="0" applyFont="1" applyFill="1" applyBorder="1" applyAlignment="1">
      <alignment vertical="center" wrapText="1"/>
    </xf>
    <xf numFmtId="0" fontId="6" fillId="4" borderId="32" xfId="0" applyFont="1" applyFill="1" applyBorder="1" applyAlignment="1">
      <alignment horizontal="center" vertical="center"/>
    </xf>
    <xf numFmtId="0" fontId="13" fillId="4" borderId="60" xfId="0" applyFont="1" applyFill="1" applyBorder="1" applyAlignment="1">
      <alignment vertical="center" wrapText="1"/>
    </xf>
    <xf numFmtId="0" fontId="12" fillId="4" borderId="60" xfId="0" applyFont="1" applyFill="1" applyBorder="1" applyAlignment="1">
      <alignment vertical="center"/>
    </xf>
    <xf numFmtId="4" fontId="24" fillId="4" borderId="60" xfId="0" applyNumberFormat="1" applyFont="1" applyFill="1" applyBorder="1" applyAlignment="1">
      <alignment horizontal="center" vertical="center"/>
    </xf>
    <xf numFmtId="0" fontId="8" fillId="4" borderId="0" xfId="0" applyFont="1" applyFill="1" applyBorder="1" applyAlignment="1">
      <alignment horizontal="center" vertical="center"/>
    </xf>
    <xf numFmtId="165" fontId="8" fillId="4" borderId="0" xfId="0" applyNumberFormat="1" applyFont="1" applyFill="1" applyBorder="1" applyAlignment="1">
      <alignment horizontal="center" vertical="center" wrapText="1"/>
    </xf>
    <xf numFmtId="0" fontId="12" fillId="4" borderId="34" xfId="0" applyFont="1" applyFill="1" applyBorder="1" applyAlignment="1">
      <alignment vertical="center"/>
    </xf>
    <xf numFmtId="0" fontId="12" fillId="4" borderId="1" xfId="0" applyFont="1" applyFill="1" applyBorder="1" applyAlignment="1">
      <alignment vertical="center"/>
    </xf>
    <xf numFmtId="0" fontId="12" fillId="4" borderId="35" xfId="0" applyFont="1" applyFill="1" applyBorder="1" applyAlignment="1">
      <alignment vertical="center"/>
    </xf>
    <xf numFmtId="0" fontId="46" fillId="0" borderId="0" xfId="0" applyFont="1" applyFill="1" applyAlignment="1">
      <alignment horizontal="center" vertical="center"/>
    </xf>
    <xf numFmtId="0" fontId="12" fillId="7" borderId="0" xfId="0" applyFont="1" applyFill="1" applyBorder="1" applyAlignment="1">
      <alignment vertical="center"/>
    </xf>
    <xf numFmtId="0" fontId="12" fillId="4" borderId="0" xfId="0" applyFont="1" applyFill="1" applyAlignment="1">
      <alignment vertical="center"/>
    </xf>
    <xf numFmtId="0" fontId="6" fillId="4" borderId="0" xfId="0" applyFont="1" applyFill="1" applyBorder="1" applyAlignment="1">
      <alignment horizontal="left" vertical="center"/>
    </xf>
    <xf numFmtId="0" fontId="4" fillId="4" borderId="11" xfId="0" applyFont="1" applyFill="1" applyBorder="1" applyAlignment="1">
      <alignment horizontal="right" vertical="center"/>
    </xf>
    <xf numFmtId="164" fontId="4" fillId="4" borderId="11" xfId="0" applyNumberFormat="1" applyFont="1" applyFill="1" applyBorder="1" applyAlignment="1">
      <alignment horizontal="center" vertical="center"/>
    </xf>
    <xf numFmtId="10" fontId="4" fillId="4" borderId="11" xfId="0" applyNumberFormat="1" applyFont="1" applyFill="1" applyBorder="1" applyAlignment="1">
      <alignment horizontal="center" vertical="center"/>
    </xf>
    <xf numFmtId="0" fontId="6" fillId="4" borderId="0" xfId="0" applyFont="1" applyFill="1" applyBorder="1" applyAlignment="1">
      <alignment horizontal="center" vertical="center"/>
    </xf>
    <xf numFmtId="4" fontId="3" fillId="4" borderId="2" xfId="0" applyNumberFormat="1" applyFont="1" applyFill="1" applyBorder="1" applyAlignment="1">
      <alignment horizontal="right" vertical="center"/>
    </xf>
    <xf numFmtId="10" fontId="3" fillId="4" borderId="2" xfId="0" applyNumberFormat="1" applyFont="1" applyFill="1" applyBorder="1" applyAlignment="1">
      <alignment horizontal="center" vertical="center"/>
    </xf>
    <xf numFmtId="0" fontId="6" fillId="4" borderId="34" xfId="0" applyFont="1" applyFill="1" applyBorder="1" applyAlignment="1">
      <alignment horizontal="center" vertical="center"/>
    </xf>
    <xf numFmtId="0" fontId="8" fillId="4" borderId="1" xfId="0" applyFont="1" applyFill="1" applyBorder="1" applyAlignment="1">
      <alignment horizontal="center" vertical="center"/>
    </xf>
    <xf numFmtId="165" fontId="8" fillId="4" borderId="1" xfId="0" applyNumberFormat="1" applyFont="1" applyFill="1" applyBorder="1" applyAlignment="1">
      <alignment horizontal="center" vertical="center" wrapText="1"/>
    </xf>
    <xf numFmtId="0" fontId="4" fillId="0" borderId="0" xfId="0" applyFont="1" applyAlignment="1">
      <alignment horizontal="center"/>
    </xf>
    <xf numFmtId="0" fontId="4" fillId="4" borderId="29" xfId="0" applyFont="1" applyFill="1" applyBorder="1" applyAlignment="1">
      <alignment horizontal="left"/>
    </xf>
    <xf numFmtId="0" fontId="38" fillId="4" borderId="30" xfId="0" applyFont="1" applyFill="1" applyBorder="1" applyAlignment="1">
      <alignment horizontal="left"/>
    </xf>
    <xf numFmtId="0" fontId="6" fillId="2" borderId="0" xfId="0" applyFont="1" applyFill="1" applyBorder="1" applyAlignment="1">
      <alignment horizontal="center" vertical="center" wrapText="1"/>
    </xf>
    <xf numFmtId="0" fontId="6" fillId="2" borderId="33" xfId="0" applyFont="1" applyFill="1" applyBorder="1" applyAlignment="1">
      <alignment horizontal="center" vertical="center" wrapText="1"/>
    </xf>
    <xf numFmtId="0" fontId="11" fillId="0" borderId="41" xfId="0" applyFont="1" applyBorder="1" applyAlignment="1">
      <alignment horizontal="center" vertical="center"/>
    </xf>
    <xf numFmtId="165" fontId="4" fillId="0" borderId="38" xfId="0" applyNumberFormat="1" applyFont="1" applyBorder="1" applyAlignment="1">
      <alignment vertical="center"/>
    </xf>
    <xf numFmtId="0" fontId="52" fillId="0" borderId="11" xfId="0" applyFont="1" applyBorder="1" applyAlignment="1">
      <alignment horizontal="center" vertical="center"/>
    </xf>
    <xf numFmtId="165" fontId="52" fillId="4" borderId="11" xfId="0" applyNumberFormat="1" applyFont="1" applyFill="1" applyBorder="1" applyAlignment="1">
      <alignment vertical="center"/>
    </xf>
    <xf numFmtId="0" fontId="52" fillId="4" borderId="11" xfId="0" applyFont="1" applyFill="1" applyBorder="1" applyAlignment="1">
      <alignment horizontal="left" vertical="center" wrapText="1"/>
    </xf>
    <xf numFmtId="0" fontId="52" fillId="0" borderId="11" xfId="0" applyFont="1" applyFill="1" applyBorder="1" applyAlignment="1">
      <alignment horizontal="left" vertical="center" wrapText="1"/>
    </xf>
    <xf numFmtId="165" fontId="52" fillId="0" borderId="11" xfId="0" applyNumberFormat="1" applyFont="1" applyFill="1" applyBorder="1" applyAlignment="1">
      <alignment vertical="center"/>
    </xf>
    <xf numFmtId="43" fontId="52" fillId="4" borderId="11" xfId="0" applyNumberFormat="1" applyFont="1" applyFill="1" applyBorder="1" applyAlignment="1">
      <alignment horizontal="left" vertical="center" wrapText="1"/>
    </xf>
    <xf numFmtId="43" fontId="52" fillId="0" borderId="11" xfId="0" applyNumberFormat="1" applyFont="1" applyFill="1" applyBorder="1" applyAlignment="1">
      <alignment horizontal="left" vertical="center" wrapText="1"/>
    </xf>
    <xf numFmtId="43" fontId="5" fillId="0" borderId="11" xfId="7" applyNumberFormat="1" applyFont="1" applyFill="1" applyBorder="1" applyAlignment="1">
      <alignment horizontal="center" vertical="center" wrapText="1"/>
    </xf>
    <xf numFmtId="0" fontId="65" fillId="4" borderId="0" xfId="0" applyFont="1" applyFill="1" applyBorder="1"/>
    <xf numFmtId="0" fontId="63" fillId="4" borderId="0" xfId="0" applyFont="1" applyFill="1" applyBorder="1"/>
    <xf numFmtId="10" fontId="67" fillId="4" borderId="0" xfId="6" applyNumberFormat="1" applyFont="1" applyFill="1" applyBorder="1" applyAlignment="1">
      <alignment horizontal="center"/>
    </xf>
    <xf numFmtId="0" fontId="63" fillId="4" borderId="0" xfId="0" applyFont="1" applyFill="1" applyBorder="1" applyAlignment="1"/>
    <xf numFmtId="0" fontId="0" fillId="0" borderId="0" xfId="0" applyBorder="1" applyAlignment="1">
      <alignment wrapText="1"/>
    </xf>
    <xf numFmtId="0" fontId="5" fillId="0" borderId="10" xfId="0" applyFont="1" applyBorder="1"/>
    <xf numFmtId="0" fontId="9" fillId="0" borderId="10" xfId="0" applyFont="1" applyBorder="1" applyAlignment="1">
      <alignment horizontal="center"/>
    </xf>
    <xf numFmtId="0" fontId="39" fillId="4" borderId="10" xfId="0" applyFont="1" applyFill="1" applyBorder="1" applyAlignment="1">
      <alignment horizontal="left"/>
    </xf>
    <xf numFmtId="0" fontId="38" fillId="4" borderId="84" xfId="0" applyFont="1" applyFill="1" applyBorder="1" applyAlignment="1">
      <alignment horizontal="left"/>
    </xf>
    <xf numFmtId="0" fontId="10" fillId="2" borderId="58" xfId="0" applyFont="1" applyFill="1" applyBorder="1" applyAlignment="1">
      <alignment vertical="center"/>
    </xf>
    <xf numFmtId="0" fontId="4" fillId="0" borderId="2" xfId="0" applyFont="1" applyBorder="1" applyAlignment="1">
      <alignment horizontal="center" vertical="center"/>
    </xf>
    <xf numFmtId="43" fontId="25" fillId="0" borderId="23" xfId="0" applyNumberFormat="1" applyFont="1" applyBorder="1" applyAlignment="1">
      <alignment vertical="center" wrapText="1"/>
    </xf>
    <xf numFmtId="0" fontId="56" fillId="0" borderId="0" xfId="0" applyFont="1" applyFill="1" applyBorder="1" applyAlignment="1">
      <alignment vertical="center"/>
    </xf>
    <xf numFmtId="0" fontId="56" fillId="0" borderId="0" xfId="0" applyFont="1" applyBorder="1" applyAlignment="1">
      <alignment horizontal="left" vertical="center"/>
    </xf>
    <xf numFmtId="0" fontId="56" fillId="0" borderId="32" xfId="0" applyFont="1" applyFill="1" applyBorder="1" applyAlignment="1">
      <alignment vertical="center"/>
    </xf>
    <xf numFmtId="0" fontId="57" fillId="0" borderId="0" xfId="0" applyFont="1" applyFill="1" applyBorder="1" applyAlignment="1">
      <alignment vertical="center"/>
    </xf>
    <xf numFmtId="0" fontId="57" fillId="0" borderId="0" xfId="0" applyFont="1" applyFill="1" applyBorder="1" applyAlignment="1">
      <alignment horizontal="right" vertical="center"/>
    </xf>
    <xf numFmtId="165" fontId="56" fillId="0" borderId="32" xfId="0" applyNumberFormat="1" applyFont="1" applyBorder="1" applyAlignment="1">
      <alignment horizontal="left" vertical="center"/>
    </xf>
    <xf numFmtId="0" fontId="56" fillId="0" borderId="0" xfId="0" applyFont="1" applyFill="1" applyBorder="1" applyAlignment="1">
      <alignment horizontal="left" vertical="center"/>
    </xf>
    <xf numFmtId="165" fontId="70" fillId="0" borderId="32" xfId="0" applyNumberFormat="1" applyFont="1" applyBorder="1" applyAlignment="1">
      <alignment horizontal="left" vertical="center"/>
    </xf>
    <xf numFmtId="0" fontId="57" fillId="8" borderId="67" xfId="0" applyFont="1" applyFill="1" applyBorder="1" applyAlignment="1">
      <alignment horizontal="center" vertical="center"/>
    </xf>
    <xf numFmtId="0" fontId="57" fillId="8" borderId="47" xfId="0" applyFont="1" applyFill="1" applyBorder="1" applyAlignment="1">
      <alignment horizontal="center" vertical="center"/>
    </xf>
    <xf numFmtId="0" fontId="57" fillId="8" borderId="47" xfId="0" applyFont="1" applyFill="1" applyBorder="1" applyAlignment="1">
      <alignment horizontal="center" vertical="center" wrapText="1"/>
    </xf>
    <xf numFmtId="0" fontId="57" fillId="8" borderId="56" xfId="0" applyFont="1" applyFill="1" applyBorder="1" applyAlignment="1">
      <alignment horizontal="center" vertical="center" wrapText="1"/>
    </xf>
    <xf numFmtId="0" fontId="57" fillId="0" borderId="70" xfId="0" applyFont="1" applyBorder="1" applyAlignment="1">
      <alignment horizontal="center" vertical="center"/>
    </xf>
    <xf numFmtId="43" fontId="57" fillId="0" borderId="68" xfId="0" applyNumberFormat="1" applyFont="1" applyBorder="1" applyAlignment="1">
      <alignment vertical="center" wrapText="1"/>
    </xf>
    <xf numFmtId="4" fontId="56" fillId="0" borderId="68" xfId="0" applyNumberFormat="1" applyFont="1" applyFill="1" applyBorder="1" applyAlignment="1">
      <alignment horizontal="right" vertical="center" wrapText="1"/>
    </xf>
    <xf numFmtId="10" fontId="56" fillId="0" borderId="68" xfId="0" applyNumberFormat="1" applyFont="1" applyBorder="1" applyAlignment="1">
      <alignment horizontal="center" vertical="center"/>
    </xf>
    <xf numFmtId="4" fontId="56" fillId="0" borderId="68" xfId="0" applyNumberFormat="1" applyFont="1" applyBorder="1" applyAlignment="1">
      <alignment horizontal="right" vertical="center" wrapText="1"/>
    </xf>
    <xf numFmtId="4" fontId="56" fillId="0" borderId="23" xfId="0" applyNumberFormat="1" applyFont="1" applyBorder="1" applyAlignment="1">
      <alignment horizontal="right" vertical="center" wrapText="1"/>
    </xf>
    <xf numFmtId="4" fontId="56" fillId="2" borderId="2" xfId="0" applyNumberFormat="1" applyFont="1" applyFill="1" applyBorder="1" applyAlignment="1">
      <alignment horizontal="right" vertical="center"/>
    </xf>
    <xf numFmtId="10" fontId="56" fillId="2" borderId="2" xfId="0" applyNumberFormat="1" applyFont="1" applyFill="1" applyBorder="1" applyAlignment="1">
      <alignment horizontal="center" vertical="center"/>
    </xf>
    <xf numFmtId="171" fontId="56" fillId="2" borderId="2" xfId="0" applyNumberFormat="1" applyFont="1" applyFill="1" applyBorder="1" applyAlignment="1">
      <alignment horizontal="right" vertical="center"/>
    </xf>
    <xf numFmtId="0" fontId="57" fillId="10" borderId="2" xfId="0" applyFont="1" applyFill="1" applyBorder="1" applyAlignment="1">
      <alignment horizontal="right" vertical="center"/>
    </xf>
    <xf numFmtId="164" fontId="57" fillId="10" borderId="2" xfId="0" applyNumberFormat="1" applyFont="1" applyFill="1" applyBorder="1" applyAlignment="1">
      <alignment horizontal="center" vertical="center"/>
    </xf>
    <xf numFmtId="10" fontId="57" fillId="10" borderId="2" xfId="0" applyNumberFormat="1" applyFont="1" applyFill="1" applyBorder="1" applyAlignment="1">
      <alignment horizontal="center" vertical="center"/>
    </xf>
    <xf numFmtId="0" fontId="8" fillId="0" borderId="0" xfId="0" applyFont="1" applyFill="1" applyBorder="1" applyAlignment="1">
      <alignment horizontal="left"/>
    </xf>
    <xf numFmtId="165" fontId="5" fillId="0" borderId="72" xfId="0" applyNumberFormat="1" applyFont="1" applyFill="1" applyBorder="1" applyAlignment="1">
      <alignment vertical="center"/>
    </xf>
    <xf numFmtId="168" fontId="7" fillId="0" borderId="73" xfId="6" applyNumberFormat="1" applyFont="1" applyBorder="1" applyAlignment="1">
      <alignment horizontal="center" vertical="center"/>
    </xf>
    <xf numFmtId="4" fontId="7" fillId="0" borderId="72" xfId="0" applyNumberFormat="1" applyFont="1" applyBorder="1" applyAlignment="1">
      <alignment vertical="center"/>
    </xf>
    <xf numFmtId="168" fontId="7" fillId="0" borderId="75" xfId="6" applyNumberFormat="1" applyFont="1" applyBorder="1" applyAlignment="1">
      <alignment horizontal="center" vertical="center"/>
    </xf>
    <xf numFmtId="4" fontId="7" fillId="0" borderId="87" xfId="0" applyNumberFormat="1" applyFont="1" applyBorder="1" applyAlignment="1">
      <alignment vertical="center"/>
    </xf>
    <xf numFmtId="0" fontId="4" fillId="0" borderId="0" xfId="0" applyFont="1" applyFill="1" applyBorder="1" applyAlignment="1">
      <alignment horizontal="left" vertical="center" wrapText="1"/>
    </xf>
    <xf numFmtId="0" fontId="16" fillId="0" borderId="0" xfId="0" applyFont="1" applyFill="1" applyAlignment="1">
      <alignment horizontal="left"/>
    </xf>
    <xf numFmtId="0" fontId="0" fillId="0" borderId="0" xfId="0" applyFill="1" applyAlignment="1">
      <alignment horizontal="left"/>
    </xf>
    <xf numFmtId="0" fontId="24" fillId="0" borderId="0" xfId="0" applyFont="1" applyFill="1"/>
    <xf numFmtId="0" fontId="6" fillId="0" borderId="1" xfId="0" applyFont="1" applyFill="1" applyBorder="1" applyAlignment="1">
      <alignment vertical="center" wrapText="1"/>
    </xf>
    <xf numFmtId="0" fontId="0" fillId="0" borderId="1" xfId="0" applyBorder="1" applyAlignment="1">
      <alignment vertical="center"/>
    </xf>
    <xf numFmtId="0" fontId="5" fillId="4" borderId="0" xfId="0" applyFont="1" applyFill="1" applyBorder="1" applyAlignment="1">
      <alignment horizontal="center" vertical="center"/>
    </xf>
    <xf numFmtId="173" fontId="63" fillId="4" borderId="0" xfId="0" applyNumberFormat="1" applyFont="1" applyFill="1" applyBorder="1" applyAlignment="1">
      <alignment horizontal="center" vertical="center"/>
    </xf>
    <xf numFmtId="173" fontId="5" fillId="4" borderId="0" xfId="0" applyNumberFormat="1" applyFont="1" applyFill="1" applyBorder="1" applyAlignment="1">
      <alignment horizontal="center" vertical="center"/>
    </xf>
    <xf numFmtId="173" fontId="5" fillId="13" borderId="0" xfId="0" applyNumberFormat="1" applyFont="1" applyFill="1" applyBorder="1" applyAlignment="1">
      <alignment horizontal="center" vertical="center"/>
    </xf>
    <xf numFmtId="173" fontId="5" fillId="4" borderId="0" xfId="0" applyNumberFormat="1" applyFont="1" applyFill="1" applyAlignment="1">
      <alignment horizontal="center" vertical="center"/>
    </xf>
    <xf numFmtId="0" fontId="5" fillId="4" borderId="0" xfId="0" applyFont="1" applyFill="1" applyBorder="1" applyAlignment="1">
      <alignment horizontal="left"/>
    </xf>
    <xf numFmtId="0" fontId="5" fillId="4" borderId="0" xfId="0" applyFont="1" applyFill="1" applyAlignment="1">
      <alignment horizontal="left"/>
    </xf>
    <xf numFmtId="0" fontId="5" fillId="4" borderId="0" xfId="0" quotePrefix="1" applyFont="1" applyFill="1" applyBorder="1" applyAlignment="1">
      <alignment horizontal="left" vertical="center" wrapText="1"/>
    </xf>
    <xf numFmtId="0" fontId="13" fillId="0" borderId="86" xfId="0" applyFont="1" applyBorder="1" applyAlignment="1">
      <alignment horizontal="center" vertical="justify"/>
    </xf>
    <xf numFmtId="165" fontId="11" fillId="0" borderId="88" xfId="0" applyNumberFormat="1" applyFont="1" applyBorder="1" applyAlignment="1"/>
    <xf numFmtId="164" fontId="53" fillId="2" borderId="11" xfId="2" applyNumberFormat="1" applyFont="1" applyFill="1" applyBorder="1" applyAlignment="1"/>
    <xf numFmtId="0" fontId="10" fillId="0" borderId="85" xfId="0" applyFont="1" applyBorder="1" applyAlignment="1">
      <alignment horizontal="center"/>
    </xf>
    <xf numFmtId="0" fontId="5" fillId="4" borderId="0" xfId="0" applyFont="1" applyFill="1" applyBorder="1" applyAlignment="1">
      <alignment vertical="center"/>
    </xf>
    <xf numFmtId="0" fontId="54" fillId="4" borderId="0" xfId="0" applyFont="1" applyFill="1" applyBorder="1" applyAlignment="1">
      <alignment vertical="center"/>
    </xf>
    <xf numFmtId="0" fontId="54" fillId="0" borderId="0" xfId="0" applyFont="1" applyFill="1" applyBorder="1" applyAlignment="1">
      <alignment vertical="center"/>
    </xf>
    <xf numFmtId="0" fontId="15" fillId="4" borderId="0" xfId="0" applyFont="1" applyFill="1" applyBorder="1" applyAlignment="1">
      <alignment vertical="center"/>
    </xf>
    <xf numFmtId="0" fontId="71" fillId="4" borderId="0" xfId="0" applyFont="1" applyFill="1" applyBorder="1" applyAlignment="1">
      <alignment vertical="center"/>
    </xf>
    <xf numFmtId="0" fontId="71" fillId="0" borderId="0" xfId="0" applyFont="1" applyFill="1" applyBorder="1" applyAlignment="1">
      <alignment vertical="center"/>
    </xf>
    <xf numFmtId="0" fontId="5" fillId="4" borderId="0" xfId="0" applyFont="1" applyFill="1" applyBorder="1" applyAlignment="1">
      <alignment horizontal="left" vertical="center"/>
    </xf>
    <xf numFmtId="0" fontId="5" fillId="13" borderId="0" xfId="0" applyFont="1" applyFill="1" applyBorder="1" applyAlignment="1">
      <alignment vertical="center"/>
    </xf>
    <xf numFmtId="0" fontId="5" fillId="4" borderId="0" xfId="0" applyFont="1" applyFill="1" applyAlignment="1">
      <alignment horizontal="left" vertical="center"/>
    </xf>
    <xf numFmtId="0" fontId="5" fillId="4" borderId="0" xfId="0" applyFont="1" applyFill="1" applyAlignment="1">
      <alignment horizontal="center" vertical="center"/>
    </xf>
    <xf numFmtId="0" fontId="5" fillId="4" borderId="0" xfId="0" applyFont="1" applyFill="1" applyAlignment="1">
      <alignment vertical="center"/>
    </xf>
    <xf numFmtId="43" fontId="52" fillId="4" borderId="11" xfId="0" applyNumberFormat="1" applyFont="1" applyFill="1" applyBorder="1" applyAlignment="1">
      <alignment horizontal="left" vertical="center"/>
    </xf>
    <xf numFmtId="0" fontId="66" fillId="4" borderId="0" xfId="0" applyFont="1" applyFill="1" applyAlignment="1"/>
    <xf numFmtId="0" fontId="66" fillId="4" borderId="0" xfId="0" applyFont="1" applyFill="1" applyBorder="1" applyAlignment="1">
      <alignment vertical="center"/>
    </xf>
    <xf numFmtId="173" fontId="66" fillId="4" borderId="0" xfId="0" applyNumberFormat="1" applyFont="1" applyFill="1" applyBorder="1" applyAlignment="1">
      <alignment horizontal="center" vertical="center"/>
    </xf>
    <xf numFmtId="0" fontId="31" fillId="0" borderId="11" xfId="0" applyFont="1" applyFill="1" applyBorder="1" applyAlignment="1">
      <alignment horizontal="center" vertical="center"/>
    </xf>
    <xf numFmtId="0" fontId="73" fillId="16" borderId="11" xfId="9" applyFont="1" applyFill="1" applyBorder="1" applyAlignment="1">
      <alignment horizontal="center" vertical="center" wrapText="1"/>
    </xf>
    <xf numFmtId="43" fontId="73" fillId="16" borderId="11" xfId="7" applyNumberFormat="1" applyFont="1" applyFill="1" applyBorder="1" applyAlignment="1">
      <alignment horizontal="center" vertical="center"/>
    </xf>
    <xf numFmtId="43" fontId="73" fillId="16" borderId="11" xfId="7" applyNumberFormat="1" applyFont="1" applyFill="1" applyBorder="1" applyAlignment="1">
      <alignment horizontal="center" vertical="center" wrapText="1"/>
    </xf>
    <xf numFmtId="44" fontId="73" fillId="16" borderId="11" xfId="2" applyNumberFormat="1" applyFont="1" applyFill="1" applyBorder="1" applyAlignment="1">
      <alignment horizontal="center" vertical="center" wrapText="1"/>
    </xf>
    <xf numFmtId="0" fontId="74" fillId="16" borderId="11" xfId="9" applyFont="1" applyFill="1" applyBorder="1" applyAlignment="1">
      <alignment horizontal="center" vertical="center" wrapText="1"/>
    </xf>
    <xf numFmtId="0" fontId="5" fillId="0" borderId="11" xfId="0" applyFont="1" applyFill="1" applyBorder="1" applyAlignment="1">
      <alignment horizontal="center" vertical="center" wrapText="1"/>
    </xf>
    <xf numFmtId="0" fontId="5" fillId="0" borderId="11" xfId="0" applyFont="1" applyFill="1" applyBorder="1" applyAlignment="1">
      <alignment vertical="center" wrapText="1"/>
    </xf>
    <xf numFmtId="0" fontId="5" fillId="0" borderId="11" xfId="0" applyFont="1" applyFill="1" applyBorder="1" applyAlignment="1">
      <alignment horizontal="center" vertical="center"/>
    </xf>
    <xf numFmtId="165" fontId="5" fillId="0" borderId="11" xfId="7" applyFont="1" applyFill="1" applyBorder="1" applyAlignment="1">
      <alignment vertical="center" wrapText="1"/>
    </xf>
    <xf numFmtId="0" fontId="31" fillId="0" borderId="61" xfId="0" applyFont="1" applyFill="1" applyBorder="1" applyAlignment="1">
      <alignment horizontal="center" vertical="center"/>
    </xf>
    <xf numFmtId="173" fontId="66" fillId="14" borderId="34" xfId="0" applyNumberFormat="1" applyFont="1" applyFill="1" applyBorder="1" applyAlignment="1">
      <alignment horizontal="center" vertical="center" wrapText="1"/>
    </xf>
    <xf numFmtId="0" fontId="66" fillId="14" borderId="95" xfId="0" applyFont="1" applyFill="1" applyBorder="1" applyAlignment="1">
      <alignment horizontal="center" vertical="center" wrapText="1"/>
    </xf>
    <xf numFmtId="43" fontId="15" fillId="13" borderId="0" xfId="0" applyNumberFormat="1" applyFont="1" applyFill="1" applyBorder="1" applyAlignment="1">
      <alignment vertical="center"/>
    </xf>
    <xf numFmtId="0" fontId="57" fillId="0" borderId="0" xfId="0" applyFont="1" applyFill="1" applyBorder="1" applyAlignment="1">
      <alignment horizontal="right" vertical="center"/>
    </xf>
    <xf numFmtId="43" fontId="5" fillId="13" borderId="0" xfId="0" applyNumberFormat="1" applyFont="1" applyFill="1" applyBorder="1" applyAlignment="1">
      <alignment vertical="center"/>
    </xf>
    <xf numFmtId="0" fontId="54" fillId="0" borderId="0" xfId="0" applyFont="1" applyFill="1" applyBorder="1" applyAlignment="1">
      <alignment horizontal="center" vertical="center"/>
    </xf>
    <xf numFmtId="49" fontId="5" fillId="4" borderId="0" xfId="0" applyNumberFormat="1" applyFont="1" applyFill="1" applyBorder="1" applyAlignment="1">
      <alignment horizontal="center" vertical="center"/>
    </xf>
    <xf numFmtId="49" fontId="5" fillId="4" borderId="0" xfId="0" applyNumberFormat="1" applyFont="1" applyFill="1" applyAlignment="1">
      <alignment horizontal="center" vertical="center"/>
    </xf>
    <xf numFmtId="49" fontId="66" fillId="4" borderId="0" xfId="0" applyNumberFormat="1" applyFont="1" applyFill="1" applyAlignment="1">
      <alignment vertical="center"/>
    </xf>
    <xf numFmtId="0" fontId="75" fillId="13" borderId="0" xfId="0" applyFont="1" applyFill="1" applyBorder="1" applyAlignment="1">
      <alignment horizontal="center" vertical="center"/>
    </xf>
    <xf numFmtId="43" fontId="5" fillId="4" borderId="0" xfId="0" applyNumberFormat="1" applyFont="1" applyFill="1" applyBorder="1" applyAlignment="1">
      <alignment vertical="center"/>
    </xf>
    <xf numFmtId="0" fontId="2" fillId="0" borderId="11" xfId="0" applyFont="1" applyBorder="1" applyAlignment="1">
      <alignment horizontal="center" vertical="center"/>
    </xf>
    <xf numFmtId="44" fontId="63" fillId="16" borderId="11" xfId="2" applyNumberFormat="1" applyFont="1" applyFill="1" applyBorder="1" applyAlignment="1">
      <alignment horizontal="center" vertical="center" wrapText="1"/>
    </xf>
    <xf numFmtId="44" fontId="63" fillId="0" borderId="11" xfId="2" applyNumberFormat="1" applyFont="1" applyFill="1" applyBorder="1" applyAlignment="1">
      <alignment horizontal="center" vertical="center" wrapText="1"/>
    </xf>
    <xf numFmtId="0" fontId="5" fillId="0" borderId="0" xfId="0" applyFont="1" applyFill="1" applyBorder="1" applyAlignment="1">
      <alignment horizontal="left" vertical="center" wrapText="1"/>
    </xf>
    <xf numFmtId="0" fontId="5" fillId="0" borderId="11" xfId="0" applyFont="1" applyFill="1" applyBorder="1" applyAlignment="1">
      <alignment horizontal="left" vertical="center" wrapText="1"/>
    </xf>
    <xf numFmtId="0" fontId="5" fillId="0" borderId="61" xfId="0" applyFont="1" applyFill="1" applyBorder="1" applyAlignment="1">
      <alignment horizontal="center" vertical="center" wrapText="1"/>
    </xf>
    <xf numFmtId="44" fontId="5" fillId="0" borderId="11" xfId="7" applyNumberFormat="1" applyFont="1" applyFill="1" applyBorder="1" applyAlignment="1">
      <alignment vertical="center" wrapText="1"/>
    </xf>
    <xf numFmtId="0" fontId="63" fillId="0" borderId="11" xfId="9" applyFont="1" applyFill="1" applyBorder="1" applyAlignment="1">
      <alignment horizontal="center" vertical="center" wrapText="1"/>
    </xf>
    <xf numFmtId="0" fontId="63" fillId="0" borderId="11" xfId="9" applyFont="1" applyFill="1" applyBorder="1" applyAlignment="1">
      <alignment horizontal="left" vertical="center" wrapText="1"/>
    </xf>
    <xf numFmtId="43" fontId="63" fillId="0" borderId="11" xfId="7" applyNumberFormat="1" applyFont="1" applyFill="1" applyBorder="1" applyAlignment="1">
      <alignment horizontal="center" vertical="center" wrapText="1"/>
    </xf>
    <xf numFmtId="43" fontId="66" fillId="0" borderId="11" xfId="7" applyNumberFormat="1" applyFont="1" applyFill="1" applyBorder="1" applyAlignment="1">
      <alignment horizontal="right" vertical="center"/>
    </xf>
    <xf numFmtId="165" fontId="5" fillId="0" borderId="11" xfId="7" applyFont="1" applyFill="1" applyBorder="1" applyAlignment="1">
      <alignment horizontal="center" vertical="center" wrapText="1"/>
    </xf>
    <xf numFmtId="4" fontId="5" fillId="0" borderId="11" xfId="0" applyNumberFormat="1" applyFont="1" applyFill="1" applyBorder="1" applyAlignment="1">
      <alignment vertical="center" wrapText="1"/>
    </xf>
    <xf numFmtId="0" fontId="5" fillId="0" borderId="63" xfId="0" applyFont="1" applyFill="1" applyBorder="1" applyAlignment="1">
      <alignment horizontal="left" vertical="center" wrapText="1"/>
    </xf>
    <xf numFmtId="165" fontId="5" fillId="0" borderId="58" xfId="7" applyFont="1" applyFill="1" applyBorder="1" applyAlignment="1">
      <alignment horizontal="center" vertical="center" wrapText="1"/>
    </xf>
    <xf numFmtId="4" fontId="5" fillId="0" borderId="11" xfId="0" applyNumberFormat="1" applyFont="1" applyFill="1" applyBorder="1" applyAlignment="1">
      <alignment horizontal="left" vertical="center" wrapText="1"/>
    </xf>
    <xf numFmtId="173" fontId="66" fillId="0" borderId="11" xfId="7" applyNumberFormat="1" applyFont="1" applyFill="1" applyBorder="1" applyAlignment="1" applyProtection="1">
      <alignment horizontal="center" vertical="center" wrapText="1"/>
    </xf>
    <xf numFmtId="0" fontId="5" fillId="0" borderId="93" xfId="0" applyFont="1" applyFill="1" applyBorder="1" applyAlignment="1">
      <alignment horizontal="center" vertical="center"/>
    </xf>
    <xf numFmtId="0" fontId="5" fillId="0" borderId="57" xfId="0" applyFont="1" applyFill="1" applyBorder="1" applyAlignment="1">
      <alignment horizontal="center" vertical="center" wrapText="1"/>
    </xf>
    <xf numFmtId="165" fontId="5" fillId="0" borderId="57" xfId="7" applyFont="1" applyFill="1" applyBorder="1" applyAlignment="1">
      <alignment vertical="center" wrapText="1"/>
    </xf>
    <xf numFmtId="0" fontId="5" fillId="0" borderId="66" xfId="0" applyFont="1" applyFill="1" applyBorder="1" applyAlignment="1">
      <alignment horizontal="center" vertical="center"/>
    </xf>
    <xf numFmtId="0" fontId="5" fillId="0" borderId="65" xfId="0" applyFont="1" applyFill="1" applyBorder="1" applyAlignment="1">
      <alignment horizontal="center" vertical="center" wrapText="1"/>
    </xf>
    <xf numFmtId="0" fontId="31" fillId="0" borderId="11" xfId="0" applyFont="1" applyFill="1" applyBorder="1" applyAlignment="1">
      <alignment horizontal="left" vertical="center" wrapText="1"/>
    </xf>
    <xf numFmtId="0" fontId="5" fillId="0" borderId="11" xfId="0" applyFont="1" applyFill="1" applyBorder="1" applyAlignment="1">
      <alignment vertical="center"/>
    </xf>
    <xf numFmtId="0" fontId="42" fillId="0" borderId="11" xfId="0" applyFont="1" applyFill="1" applyBorder="1" applyAlignment="1">
      <alignment horizontal="center" vertical="center"/>
    </xf>
    <xf numFmtId="0" fontId="5" fillId="0" borderId="63" xfId="0" applyNumberFormat="1" applyFont="1" applyFill="1" applyBorder="1" applyAlignment="1">
      <alignment horizontal="center" vertical="center" wrapText="1"/>
    </xf>
    <xf numFmtId="0" fontId="5" fillId="0" borderId="11" xfId="0" applyNumberFormat="1" applyFont="1" applyFill="1" applyBorder="1" applyAlignment="1">
      <alignment horizontal="center" vertical="center" wrapText="1"/>
    </xf>
    <xf numFmtId="49" fontId="5" fillId="0" borderId="11" xfId="7" applyNumberFormat="1" applyFont="1" applyFill="1" applyBorder="1" applyAlignment="1">
      <alignment horizontal="center" vertical="center"/>
    </xf>
    <xf numFmtId="0" fontId="64" fillId="16" borderId="91" xfId="0" applyFont="1" applyFill="1" applyBorder="1" applyAlignment="1">
      <alignment horizontal="center" vertical="center"/>
    </xf>
    <xf numFmtId="49" fontId="66" fillId="16" borderId="58" xfId="0" applyNumberFormat="1" applyFont="1" applyFill="1" applyBorder="1" applyAlignment="1">
      <alignment horizontal="center" vertical="center"/>
    </xf>
    <xf numFmtId="0" fontId="66" fillId="16" borderId="58" xfId="0" applyFont="1" applyFill="1" applyBorder="1" applyAlignment="1">
      <alignment horizontal="center" vertical="center"/>
    </xf>
    <xf numFmtId="0" fontId="66" fillId="16" borderId="64" xfId="0" applyFont="1" applyFill="1" applyBorder="1" applyAlignment="1">
      <alignment horizontal="center" vertical="center" wrapText="1"/>
    </xf>
    <xf numFmtId="0" fontId="66" fillId="16" borderId="58" xfId="0" applyFont="1" applyFill="1" applyBorder="1" applyAlignment="1">
      <alignment horizontal="center" vertical="center" wrapText="1"/>
    </xf>
    <xf numFmtId="173" fontId="66" fillId="16" borderId="58" xfId="0" applyNumberFormat="1" applyFont="1" applyFill="1" applyBorder="1" applyAlignment="1">
      <alignment horizontal="center" vertical="center" wrapText="1"/>
    </xf>
    <xf numFmtId="0" fontId="64" fillId="16" borderId="11" xfId="0" applyFont="1" applyFill="1" applyBorder="1" applyAlignment="1">
      <alignment horizontal="center" vertical="center"/>
    </xf>
    <xf numFmtId="0" fontId="31" fillId="16" borderId="58" xfId="0" applyFont="1" applyFill="1" applyBorder="1" applyAlignment="1">
      <alignment horizontal="center" vertical="center"/>
    </xf>
    <xf numFmtId="49" fontId="63" fillId="16" borderId="60" xfId="7" applyNumberFormat="1" applyFont="1" applyFill="1" applyBorder="1" applyAlignment="1">
      <alignment horizontal="center" vertical="center"/>
    </xf>
    <xf numFmtId="0" fontId="66" fillId="16" borderId="83" xfId="0" applyFont="1" applyFill="1" applyBorder="1" applyAlignment="1">
      <alignment horizontal="left" vertical="center" wrapText="1"/>
    </xf>
    <xf numFmtId="0" fontId="63" fillId="16" borderId="60" xfId="0" quotePrefix="1" applyFont="1" applyFill="1" applyBorder="1" applyAlignment="1">
      <alignment horizontal="center" vertical="center"/>
    </xf>
    <xf numFmtId="43" fontId="66" fillId="16" borderId="64" xfId="7" applyNumberFormat="1" applyFont="1" applyFill="1" applyBorder="1" applyAlignment="1">
      <alignment vertical="center"/>
    </xf>
    <xf numFmtId="43" fontId="66" fillId="16" borderId="64" xfId="7" applyNumberFormat="1" applyFont="1" applyFill="1" applyBorder="1" applyAlignment="1">
      <alignment horizontal="center" vertical="center"/>
    </xf>
    <xf numFmtId="43" fontId="66" fillId="16" borderId="11" xfId="7" applyNumberFormat="1" applyFont="1" applyFill="1" applyBorder="1" applyAlignment="1">
      <alignment horizontal="right" vertical="center"/>
    </xf>
    <xf numFmtId="0" fontId="63" fillId="16" borderId="11" xfId="9" applyFont="1" applyFill="1" applyBorder="1" applyAlignment="1">
      <alignment horizontal="center" vertical="center" wrapText="1"/>
    </xf>
    <xf numFmtId="0" fontId="66" fillId="16" borderId="11" xfId="9" applyFont="1" applyFill="1" applyBorder="1" applyAlignment="1">
      <alignment horizontal="center" vertical="center" wrapText="1"/>
    </xf>
    <xf numFmtId="43" fontId="63" fillId="16" borderId="11" xfId="7" applyNumberFormat="1" applyFont="1" applyFill="1" applyBorder="1" applyAlignment="1">
      <alignment horizontal="center" vertical="center"/>
    </xf>
    <xf numFmtId="43" fontId="63" fillId="16" borderId="11" xfId="7" applyNumberFormat="1" applyFont="1" applyFill="1" applyBorder="1" applyAlignment="1">
      <alignment horizontal="center" vertical="center" wrapText="1"/>
    </xf>
    <xf numFmtId="172" fontId="7" fillId="16" borderId="58" xfId="7" applyNumberFormat="1" applyFont="1" applyFill="1" applyBorder="1" applyAlignment="1" applyProtection="1">
      <alignment horizontal="center" vertical="center" wrapText="1"/>
    </xf>
    <xf numFmtId="0" fontId="66" fillId="4" borderId="0" xfId="0" applyFont="1" applyFill="1" applyBorder="1" applyAlignment="1">
      <alignment horizontal="left"/>
    </xf>
    <xf numFmtId="0" fontId="5" fillId="4" borderId="0" xfId="0" applyFont="1" applyFill="1" applyBorder="1" applyAlignment="1">
      <alignment horizontal="center" vertical="center"/>
    </xf>
    <xf numFmtId="165" fontId="8" fillId="0" borderId="36" xfId="7" applyFont="1" applyFill="1" applyBorder="1" applyAlignment="1">
      <alignment vertical="center"/>
    </xf>
    <xf numFmtId="0" fontId="5" fillId="0" borderId="36" xfId="0" applyFont="1" applyFill="1" applyBorder="1" applyAlignment="1">
      <alignment horizontal="center" vertical="center"/>
    </xf>
    <xf numFmtId="4" fontId="8" fillId="0" borderId="36" xfId="0" applyNumberFormat="1" applyFont="1" applyBorder="1" applyAlignment="1">
      <alignment vertical="center"/>
    </xf>
    <xf numFmtId="2" fontId="8" fillId="0" borderId="36" xfId="0" applyNumberFormat="1" applyFont="1" applyBorder="1" applyAlignment="1">
      <alignment horizontal="center" vertical="center"/>
    </xf>
    <xf numFmtId="165" fontId="7" fillId="0" borderId="8" xfId="0" applyNumberFormat="1" applyFont="1" applyFill="1" applyBorder="1" applyAlignment="1">
      <alignment vertical="center"/>
    </xf>
    <xf numFmtId="10" fontId="7" fillId="0" borderId="8" xfId="6" applyNumberFormat="1" applyFont="1" applyFill="1" applyBorder="1" applyAlignment="1">
      <alignment horizontal="center" vertical="center"/>
    </xf>
    <xf numFmtId="165" fontId="7" fillId="0" borderId="0" xfId="7" applyFont="1" applyFill="1" applyBorder="1" applyAlignment="1">
      <alignment horizontal="justify" vertical="center"/>
    </xf>
    <xf numFmtId="4" fontId="5" fillId="0" borderId="0" xfId="0" applyNumberFormat="1" applyFont="1" applyFill="1" applyBorder="1" applyAlignment="1">
      <alignment vertical="center"/>
    </xf>
    <xf numFmtId="10" fontId="5" fillId="0" borderId="0" xfId="6" applyNumberFormat="1" applyFont="1" applyFill="1" applyBorder="1" applyAlignment="1">
      <alignment horizontal="center" vertical="center"/>
    </xf>
    <xf numFmtId="2" fontId="5" fillId="0" borderId="0" xfId="6" applyNumberFormat="1" applyFont="1" applyFill="1" applyBorder="1" applyAlignment="1">
      <alignment horizontal="center" vertical="center"/>
    </xf>
    <xf numFmtId="9" fontId="7" fillId="0" borderId="0" xfId="6" applyFont="1" applyFill="1" applyBorder="1" applyAlignment="1">
      <alignment horizontal="center" vertical="center"/>
    </xf>
    <xf numFmtId="4" fontId="5" fillId="0" borderId="0" xfId="6" applyNumberFormat="1" applyFont="1" applyFill="1" applyBorder="1" applyAlignment="1">
      <alignment horizontal="center" vertical="center"/>
    </xf>
    <xf numFmtId="165" fontId="7" fillId="0" borderId="0" xfId="7" applyFont="1" applyFill="1" applyBorder="1" applyAlignment="1">
      <alignment horizontal="left" vertical="center" wrapText="1"/>
    </xf>
    <xf numFmtId="165" fontId="7" fillId="0" borderId="29" xfId="7" applyFont="1" applyFill="1" applyBorder="1" applyAlignment="1">
      <alignment horizontal="center" vertical="center"/>
    </xf>
    <xf numFmtId="165" fontId="7" fillId="0" borderId="30" xfId="7" applyFont="1" applyFill="1" applyBorder="1" applyAlignment="1">
      <alignment horizontal="justify" vertical="center"/>
    </xf>
    <xf numFmtId="4" fontId="5" fillId="0" borderId="30" xfId="0" applyNumberFormat="1" applyFont="1" applyFill="1" applyBorder="1" applyAlignment="1">
      <alignment vertical="center"/>
    </xf>
    <xf numFmtId="10" fontId="5" fillId="0" borderId="30" xfId="6" applyNumberFormat="1" applyFont="1" applyFill="1" applyBorder="1" applyAlignment="1">
      <alignment horizontal="center" vertical="center"/>
    </xf>
    <xf numFmtId="2" fontId="5" fillId="0" borderId="30" xfId="6" applyNumberFormat="1" applyFont="1" applyFill="1" applyBorder="1" applyAlignment="1">
      <alignment horizontal="center" vertical="center"/>
    </xf>
    <xf numFmtId="9" fontId="7" fillId="0" borderId="30" xfId="6" applyFont="1" applyFill="1" applyBorder="1" applyAlignment="1">
      <alignment horizontal="center" vertical="center"/>
    </xf>
    <xf numFmtId="4" fontId="5" fillId="0" borderId="30" xfId="6" applyNumberFormat="1" applyFont="1" applyFill="1" applyBorder="1" applyAlignment="1">
      <alignment horizontal="center" vertical="center"/>
    </xf>
    <xf numFmtId="9" fontId="7" fillId="0" borderId="31" xfId="6" applyFont="1" applyFill="1" applyBorder="1" applyAlignment="1">
      <alignment horizontal="center" vertical="center"/>
    </xf>
    <xf numFmtId="165" fontId="7" fillId="0" borderId="32" xfId="7" applyFont="1" applyFill="1" applyBorder="1" applyAlignment="1">
      <alignment horizontal="center" vertical="center"/>
    </xf>
    <xf numFmtId="9" fontId="7" fillId="0" borderId="33" xfId="6" applyFont="1" applyFill="1" applyBorder="1" applyAlignment="1">
      <alignment horizontal="center" vertical="center"/>
    </xf>
    <xf numFmtId="165" fontId="7" fillId="0" borderId="34" xfId="7" applyFont="1" applyFill="1" applyBorder="1" applyAlignment="1">
      <alignment horizontal="center" vertical="center"/>
    </xf>
    <xf numFmtId="165" fontId="7" fillId="0" borderId="1" xfId="7" applyFont="1" applyFill="1" applyBorder="1" applyAlignment="1">
      <alignment horizontal="justify" vertical="center"/>
    </xf>
    <xf numFmtId="4" fontId="5" fillId="0" borderId="1" xfId="0" applyNumberFormat="1" applyFont="1" applyFill="1" applyBorder="1" applyAlignment="1">
      <alignment vertical="center"/>
    </xf>
    <xf numFmtId="0" fontId="63" fillId="4" borderId="0" xfId="0" applyFont="1" applyFill="1" applyBorder="1" applyAlignment="1">
      <alignment vertical="center"/>
    </xf>
    <xf numFmtId="0" fontId="5" fillId="4" borderId="0" xfId="0" applyFont="1" applyFill="1" applyBorder="1" applyAlignment="1">
      <alignment horizontal="center" vertical="center"/>
    </xf>
    <xf numFmtId="0" fontId="0" fillId="0" borderId="0" xfId="0" applyBorder="1" applyAlignment="1">
      <alignment horizontal="center" vertical="center"/>
    </xf>
    <xf numFmtId="0" fontId="2" fillId="0" borderId="1" xfId="0" applyFont="1" applyBorder="1" applyAlignment="1">
      <alignment horizontal="center" vertical="center"/>
    </xf>
    <xf numFmtId="0" fontId="54" fillId="4" borderId="0" xfId="0" applyFont="1" applyFill="1" applyBorder="1" applyAlignment="1">
      <alignment horizontal="center" vertical="center"/>
    </xf>
    <xf numFmtId="43" fontId="66" fillId="16" borderId="58" xfId="7" applyNumberFormat="1" applyFont="1" applyFill="1" applyBorder="1" applyAlignment="1">
      <alignment horizontal="right" vertical="center"/>
    </xf>
    <xf numFmtId="0" fontId="63" fillId="4" borderId="0" xfId="0" applyFont="1" applyFill="1" applyBorder="1" applyAlignment="1">
      <alignment horizontal="center" vertical="center"/>
    </xf>
    <xf numFmtId="0" fontId="0" fillId="0" borderId="0" xfId="0" applyAlignment="1">
      <alignment horizontal="center" vertical="center"/>
    </xf>
    <xf numFmtId="0" fontId="66" fillId="4" borderId="0" xfId="0" applyFont="1" applyFill="1" applyBorder="1" applyAlignment="1">
      <alignment horizontal="center" vertical="center"/>
    </xf>
    <xf numFmtId="10" fontId="67" fillId="4" borderId="0" xfId="6" applyNumberFormat="1" applyFont="1" applyFill="1" applyBorder="1" applyAlignment="1">
      <alignment horizontal="center" vertical="center"/>
    </xf>
    <xf numFmtId="2" fontId="54" fillId="0" borderId="0" xfId="0" applyNumberFormat="1" applyFont="1" applyFill="1" applyBorder="1"/>
    <xf numFmtId="2" fontId="2" fillId="0" borderId="11" xfId="0" applyNumberFormat="1" applyFont="1" applyBorder="1" applyAlignment="1">
      <alignment horizontal="left" vertical="center"/>
    </xf>
    <xf numFmtId="2" fontId="0" fillId="0" borderId="0" xfId="0" applyNumberFormat="1"/>
    <xf numFmtId="0" fontId="0" fillId="0" borderId="11" xfId="0" applyBorder="1" applyAlignment="1">
      <alignment horizontal="center" vertical="center" wrapText="1"/>
    </xf>
    <xf numFmtId="2" fontId="0" fillId="0" borderId="11" xfId="0" applyNumberFormat="1" applyBorder="1"/>
    <xf numFmtId="2" fontId="0" fillId="0" borderId="11" xfId="0" applyNumberFormat="1" applyBorder="1" applyAlignment="1">
      <alignment vertical="center"/>
    </xf>
    <xf numFmtId="0" fontId="0" fillId="0" borderId="97" xfId="0" applyBorder="1" applyAlignment="1">
      <alignment horizontal="center" vertical="center"/>
    </xf>
    <xf numFmtId="2" fontId="0" fillId="0" borderId="59" xfId="0" applyNumberFormat="1" applyBorder="1"/>
    <xf numFmtId="2" fontId="0" fillId="0" borderId="59" xfId="0" applyNumberFormat="1" applyBorder="1" applyAlignment="1">
      <alignment vertical="center"/>
    </xf>
    <xf numFmtId="2" fontId="0" fillId="17" borderId="95" xfId="0" applyNumberFormat="1" applyFill="1" applyBorder="1"/>
    <xf numFmtId="0" fontId="66" fillId="4" borderId="29" xfId="0" applyFont="1" applyFill="1" applyBorder="1" applyAlignment="1">
      <alignment vertical="center"/>
    </xf>
    <xf numFmtId="0" fontId="66" fillId="4" borderId="30" xfId="0" applyFont="1" applyFill="1" applyBorder="1" applyAlignment="1">
      <alignment vertical="center"/>
    </xf>
    <xf numFmtId="2" fontId="65" fillId="4" borderId="30" xfId="0" applyNumberFormat="1" applyFont="1" applyFill="1" applyBorder="1"/>
    <xf numFmtId="2" fontId="63" fillId="4" borderId="30" xfId="0" applyNumberFormat="1" applyFont="1" applyFill="1" applyBorder="1"/>
    <xf numFmtId="2" fontId="65" fillId="4" borderId="31" xfId="7" applyNumberFormat="1" applyFont="1" applyFill="1" applyBorder="1"/>
    <xf numFmtId="49" fontId="66" fillId="4" borderId="32" xfId="0" applyNumberFormat="1" applyFont="1" applyFill="1" applyBorder="1" applyAlignment="1">
      <alignment vertical="center"/>
    </xf>
    <xf numFmtId="49" fontId="66" fillId="4" borderId="0" xfId="0" applyNumberFormat="1" applyFont="1" applyFill="1" applyBorder="1" applyAlignment="1">
      <alignment vertical="center"/>
    </xf>
    <xf numFmtId="2" fontId="54" fillId="0" borderId="33" xfId="0" applyNumberFormat="1" applyFont="1" applyFill="1" applyBorder="1"/>
    <xf numFmtId="0" fontId="66" fillId="4" borderId="0" xfId="0" applyFont="1" applyFill="1" applyBorder="1" applyAlignment="1"/>
    <xf numFmtId="0" fontId="0" fillId="0" borderId="32" xfId="0" applyBorder="1" applyAlignment="1">
      <alignment horizontal="center" vertical="center"/>
    </xf>
    <xf numFmtId="2" fontId="0" fillId="0" borderId="0" xfId="0" applyNumberFormat="1" applyBorder="1"/>
    <xf numFmtId="2" fontId="0" fillId="0" borderId="33" xfId="0" applyNumberFormat="1" applyBorder="1"/>
    <xf numFmtId="0" fontId="0" fillId="11" borderId="102" xfId="0" applyFill="1" applyBorder="1" applyAlignment="1">
      <alignment horizontal="center" vertical="center"/>
    </xf>
    <xf numFmtId="0" fontId="76" fillId="0" borderId="0" xfId="10"/>
    <xf numFmtId="0" fontId="78" fillId="0" borderId="0" xfId="10" applyFont="1"/>
    <xf numFmtId="0" fontId="76" fillId="0" borderId="105" xfId="10" applyBorder="1"/>
    <xf numFmtId="0" fontId="76" fillId="0" borderId="0" xfId="10" applyBorder="1"/>
    <xf numFmtId="0" fontId="76" fillId="0" borderId="106" xfId="10" applyBorder="1"/>
    <xf numFmtId="0" fontId="77" fillId="0" borderId="107" xfId="10" applyFont="1" applyBorder="1" applyAlignment="1">
      <alignment horizontal="center" vertical="center"/>
    </xf>
    <xf numFmtId="0" fontId="79" fillId="0" borderId="108" xfId="10" applyFont="1" applyBorder="1" applyAlignment="1">
      <alignment horizontal="center" vertical="center"/>
    </xf>
    <xf numFmtId="0" fontId="80" fillId="0" borderId="109" xfId="10" applyFont="1" applyBorder="1" applyAlignment="1">
      <alignment horizontal="center" vertical="center"/>
    </xf>
    <xf numFmtId="0" fontId="77" fillId="0" borderId="110" xfId="10" applyFont="1" applyBorder="1" applyAlignment="1">
      <alignment horizontal="center" vertical="center"/>
    </xf>
    <xf numFmtId="0" fontId="81" fillId="0" borderId="110" xfId="10" applyFont="1" applyBorder="1" applyAlignment="1">
      <alignment horizontal="left" vertical="center" indent="1"/>
    </xf>
    <xf numFmtId="0" fontId="77" fillId="0" borderId="110" xfId="10" applyFont="1" applyBorder="1" applyAlignment="1">
      <alignment vertical="center"/>
    </xf>
    <xf numFmtId="0" fontId="82" fillId="0" borderId="110" xfId="10" applyFont="1" applyBorder="1" applyAlignment="1">
      <alignment horizontal="left" vertical="center" indent="1"/>
    </xf>
    <xf numFmtId="174" fontId="77" fillId="0" borderId="110" xfId="7" applyNumberFormat="1" applyFont="1" applyFill="1" applyBorder="1" applyAlignment="1" applyProtection="1">
      <alignment horizontal="center" vertical="center"/>
    </xf>
    <xf numFmtId="174" fontId="77" fillId="0" borderId="107" xfId="7" applyNumberFormat="1" applyFont="1" applyFill="1" applyBorder="1" applyAlignment="1" applyProtection="1">
      <alignment horizontal="center" vertical="center"/>
    </xf>
    <xf numFmtId="0" fontId="76" fillId="0" borderId="109" xfId="10" applyBorder="1"/>
    <xf numFmtId="0" fontId="82" fillId="0" borderId="110" xfId="10" applyFont="1" applyFill="1" applyBorder="1" applyAlignment="1">
      <alignment horizontal="left" vertical="center" indent="1"/>
    </xf>
    <xf numFmtId="174" fontId="77" fillId="0" borderId="107" xfId="10" applyNumberFormat="1" applyFont="1" applyBorder="1" applyAlignment="1">
      <alignment horizontal="center" vertical="center"/>
    </xf>
    <xf numFmtId="10" fontId="84" fillId="0" borderId="107" xfId="6" applyNumberFormat="1" applyFont="1" applyFill="1" applyBorder="1" applyAlignment="1" applyProtection="1">
      <alignment horizontal="center" vertical="center"/>
    </xf>
    <xf numFmtId="9" fontId="0" fillId="0" borderId="0" xfId="0" applyNumberFormat="1" applyAlignment="1">
      <alignment vertical="center"/>
    </xf>
    <xf numFmtId="4" fontId="0" fillId="0" borderId="0" xfId="0" applyNumberFormat="1" applyAlignment="1">
      <alignment vertical="center"/>
    </xf>
    <xf numFmtId="4" fontId="7" fillId="0" borderId="2" xfId="0" applyNumberFormat="1" applyFont="1" applyBorder="1" applyAlignment="1">
      <alignment vertical="center"/>
    </xf>
    <xf numFmtId="168" fontId="7" fillId="0" borderId="2" xfId="6" applyNumberFormat="1" applyFont="1" applyBorder="1" applyAlignment="1">
      <alignment horizontal="center" vertical="center"/>
    </xf>
    <xf numFmtId="44" fontId="63" fillId="10" borderId="11" xfId="2" applyNumberFormat="1" applyFont="1" applyFill="1" applyBorder="1" applyAlignment="1">
      <alignment horizontal="center" vertical="center" wrapText="1"/>
    </xf>
    <xf numFmtId="165" fontId="5" fillId="10" borderId="11" xfId="7" applyFont="1" applyFill="1" applyBorder="1" applyAlignment="1">
      <alignment horizontal="center" vertical="center" wrapText="1"/>
    </xf>
    <xf numFmtId="44" fontId="5" fillId="10" borderId="11" xfId="7" applyNumberFormat="1" applyFont="1" applyFill="1" applyBorder="1" applyAlignment="1">
      <alignment horizontal="center" vertical="center" wrapText="1"/>
    </xf>
    <xf numFmtId="44" fontId="5" fillId="10" borderId="11" xfId="7" applyNumberFormat="1" applyFont="1" applyFill="1" applyBorder="1" applyAlignment="1">
      <alignment vertical="center" wrapText="1"/>
    </xf>
    <xf numFmtId="0" fontId="31" fillId="10" borderId="61" xfId="0" applyFont="1" applyFill="1" applyBorder="1" applyAlignment="1">
      <alignment horizontal="center" vertical="center"/>
    </xf>
    <xf numFmtId="0" fontId="63" fillId="10" borderId="11" xfId="9" applyFont="1" applyFill="1" applyBorder="1" applyAlignment="1">
      <alignment horizontal="center" vertical="center" wrapText="1"/>
    </xf>
    <xf numFmtId="0" fontId="63" fillId="10" borderId="11" xfId="9" applyFont="1" applyFill="1" applyBorder="1" applyAlignment="1">
      <alignment horizontal="left" vertical="center" wrapText="1"/>
    </xf>
    <xf numFmtId="43" fontId="63" fillId="10" borderId="11" xfId="7" applyNumberFormat="1" applyFont="1" applyFill="1" applyBorder="1" applyAlignment="1">
      <alignment horizontal="center" vertical="center" wrapText="1"/>
    </xf>
    <xf numFmtId="165" fontId="5" fillId="10" borderId="11" xfId="7" applyFont="1" applyFill="1" applyBorder="1" applyAlignment="1">
      <alignment vertical="center" wrapText="1"/>
    </xf>
    <xf numFmtId="44" fontId="5" fillId="10" borderId="57" xfId="7" applyNumberFormat="1" applyFont="1" applyFill="1" applyBorder="1" applyAlignment="1">
      <alignment horizontal="right" vertical="center"/>
    </xf>
    <xf numFmtId="44" fontId="5" fillId="10" borderId="11" xfId="7" applyNumberFormat="1" applyFont="1" applyFill="1" applyBorder="1" applyAlignment="1">
      <alignment horizontal="right" vertical="center"/>
    </xf>
    <xf numFmtId="173" fontId="63" fillId="10" borderId="11" xfId="7" applyNumberFormat="1" applyFont="1" applyFill="1" applyBorder="1" applyAlignment="1" applyProtection="1">
      <alignment horizontal="center" vertical="center" wrapText="1"/>
    </xf>
    <xf numFmtId="2" fontId="0" fillId="10" borderId="11" xfId="0" applyNumberFormat="1" applyFill="1" applyBorder="1"/>
    <xf numFmtId="2" fontId="0" fillId="10" borderId="11" xfId="0" applyNumberFormat="1" applyFill="1" applyBorder="1" applyAlignment="1">
      <alignment vertical="center"/>
    </xf>
    <xf numFmtId="44" fontId="63" fillId="10" borderId="11" xfId="7" applyNumberFormat="1" applyFont="1" applyFill="1" applyBorder="1" applyAlignment="1" applyProtection="1">
      <alignment horizontal="center" vertical="center" wrapText="1"/>
    </xf>
    <xf numFmtId="0" fontId="2" fillId="0" borderId="11" xfId="11" applyNumberFormat="1" applyFont="1" applyFill="1" applyBorder="1" applyAlignment="1" applyProtection="1">
      <alignment vertical="center" wrapText="1"/>
    </xf>
    <xf numFmtId="0" fontId="0" fillId="11" borderId="11" xfId="0" applyFill="1" applyBorder="1" applyAlignment="1">
      <alignment horizontal="center" wrapText="1"/>
    </xf>
    <xf numFmtId="0" fontId="10" fillId="11" borderId="11" xfId="0" applyFont="1" applyFill="1" applyBorder="1" applyAlignment="1">
      <alignment horizontal="center" wrapText="1"/>
    </xf>
    <xf numFmtId="0" fontId="10" fillId="11" borderId="61" xfId="0" applyFont="1" applyFill="1" applyBorder="1" applyAlignment="1">
      <alignment horizontal="center" wrapText="1"/>
    </xf>
    <xf numFmtId="0" fontId="10" fillId="11" borderId="59" xfId="0" applyFont="1" applyFill="1" applyBorder="1" applyAlignment="1">
      <alignment horizontal="center" vertical="center" wrapText="1"/>
    </xf>
    <xf numFmtId="0" fontId="0" fillId="0" borderId="11" xfId="0" applyFill="1" applyBorder="1" applyAlignment="1">
      <alignment horizontal="center" wrapText="1"/>
    </xf>
    <xf numFmtId="3" fontId="2" fillId="0" borderId="61" xfId="0" applyNumberFormat="1" applyFont="1" applyFill="1" applyBorder="1" applyAlignment="1">
      <alignment horizontal="center" wrapText="1"/>
    </xf>
    <xf numFmtId="0" fontId="2" fillId="0" borderId="11" xfId="0" applyFont="1" applyBorder="1" applyAlignment="1">
      <alignment horizontal="center" wrapText="1"/>
    </xf>
    <xf numFmtId="43" fontId="2" fillId="0" borderId="11" xfId="8" applyNumberFormat="1" applyFont="1" applyFill="1" applyBorder="1" applyAlignment="1">
      <alignment horizontal="left" vertical="center" wrapText="1"/>
    </xf>
    <xf numFmtId="2" fontId="0" fillId="0" borderId="59" xfId="0" applyNumberFormat="1" applyBorder="1" applyAlignment="1">
      <alignment horizontal="right" wrapText="1"/>
    </xf>
    <xf numFmtId="0" fontId="0" fillId="0" borderId="58" xfId="0" applyFill="1" applyBorder="1" applyAlignment="1">
      <alignment horizontal="center" wrapText="1"/>
    </xf>
    <xf numFmtId="0" fontId="2" fillId="0" borderId="64" xfId="0" applyFont="1" applyFill="1" applyBorder="1" applyAlignment="1">
      <alignment horizontal="left" wrapText="1"/>
    </xf>
    <xf numFmtId="0" fontId="2" fillId="0" borderId="11" xfId="0" applyFont="1" applyFill="1" applyBorder="1" applyAlignment="1">
      <alignment horizontal="center" wrapText="1"/>
    </xf>
    <xf numFmtId="2" fontId="0" fillId="0" borderId="59" xfId="0" applyNumberFormat="1" applyFill="1" applyBorder="1" applyAlignment="1">
      <alignment horizontal="right" wrapText="1"/>
    </xf>
    <xf numFmtId="3" fontId="2" fillId="0" borderId="64" xfId="0" applyNumberFormat="1" applyFont="1" applyFill="1" applyBorder="1" applyAlignment="1">
      <alignment horizontal="left" wrapText="1"/>
    </xf>
    <xf numFmtId="0" fontId="2" fillId="17" borderId="57" xfId="0" applyFont="1" applyFill="1" applyBorder="1" applyAlignment="1">
      <alignment horizontal="center" wrapText="1"/>
    </xf>
    <xf numFmtId="0" fontId="2" fillId="17" borderId="112" xfId="0" applyFont="1" applyFill="1" applyBorder="1" applyAlignment="1">
      <alignment horizontal="center" wrapText="1"/>
    </xf>
    <xf numFmtId="0" fontId="0" fillId="17" borderId="113" xfId="0" applyFill="1" applyBorder="1" applyAlignment="1">
      <alignment horizontal="left" wrapText="1"/>
    </xf>
    <xf numFmtId="2" fontId="10" fillId="17" borderId="57" xfId="0" applyNumberFormat="1" applyFont="1" applyFill="1" applyBorder="1" applyAlignment="1">
      <alignment horizontal="right" wrapText="1"/>
    </xf>
    <xf numFmtId="0" fontId="2" fillId="0" borderId="62" xfId="0" applyFont="1" applyFill="1" applyBorder="1" applyAlignment="1">
      <alignment horizontal="center" wrapText="1"/>
    </xf>
    <xf numFmtId="0" fontId="0" fillId="0" borderId="62" xfId="0" applyFill="1" applyBorder="1" applyAlignment="1">
      <alignment horizontal="left" wrapText="1"/>
    </xf>
    <xf numFmtId="2" fontId="10" fillId="0" borderId="62" xfId="0" applyNumberFormat="1" applyFont="1" applyFill="1" applyBorder="1" applyAlignment="1">
      <alignment horizontal="center" wrapText="1"/>
    </xf>
    <xf numFmtId="2" fontId="10" fillId="0" borderId="62" xfId="0" applyNumberFormat="1" applyFont="1" applyFill="1" applyBorder="1" applyAlignment="1">
      <alignment horizontal="right" wrapText="1"/>
    </xf>
    <xf numFmtId="0" fontId="0" fillId="0" borderId="114" xfId="0" applyFill="1" applyBorder="1" applyAlignment="1">
      <alignment horizontal="center" wrapText="1"/>
    </xf>
    <xf numFmtId="0" fontId="2" fillId="0" borderId="54" xfId="0" applyFont="1" applyFill="1" applyBorder="1" applyAlignment="1">
      <alignment horizontal="left" wrapText="1"/>
    </xf>
    <xf numFmtId="43" fontId="2" fillId="0" borderId="57" xfId="8" applyNumberFormat="1" applyFont="1" applyFill="1" applyBorder="1" applyAlignment="1">
      <alignment horizontal="left" vertical="center" wrapText="1"/>
    </xf>
    <xf numFmtId="0" fontId="2" fillId="17" borderId="11" xfId="0" applyFont="1" applyFill="1" applyBorder="1" applyAlignment="1">
      <alignment horizontal="center" wrapText="1"/>
    </xf>
    <xf numFmtId="0" fontId="2" fillId="17" borderId="61" xfId="0" applyFont="1" applyFill="1" applyBorder="1" applyAlignment="1">
      <alignment horizontal="center" wrapText="1"/>
    </xf>
    <xf numFmtId="0" fontId="0" fillId="17" borderId="63" xfId="0" applyFill="1" applyBorder="1" applyAlignment="1">
      <alignment horizontal="left" wrapText="1"/>
    </xf>
    <xf numFmtId="2" fontId="10" fillId="17" borderId="11" xfId="0" applyNumberFormat="1" applyFont="1" applyFill="1" applyBorder="1" applyAlignment="1">
      <alignment horizontal="right" wrapText="1"/>
    </xf>
    <xf numFmtId="0" fontId="2" fillId="0" borderId="60" xfId="0" applyFont="1" applyFill="1" applyBorder="1" applyAlignment="1">
      <alignment horizontal="center" wrapText="1"/>
    </xf>
    <xf numFmtId="0" fontId="0" fillId="0" borderId="60" xfId="0" applyFill="1" applyBorder="1" applyAlignment="1">
      <alignment horizontal="left" wrapText="1"/>
    </xf>
    <xf numFmtId="2" fontId="10" fillId="0" borderId="60" xfId="0" applyNumberFormat="1" applyFont="1" applyFill="1" applyBorder="1" applyAlignment="1">
      <alignment horizontal="center" wrapText="1"/>
    </xf>
    <xf numFmtId="2" fontId="10" fillId="0" borderId="60" xfId="0" applyNumberFormat="1" applyFont="1" applyFill="1" applyBorder="1" applyAlignment="1">
      <alignment horizontal="right" wrapText="1"/>
    </xf>
    <xf numFmtId="0" fontId="10" fillId="11" borderId="58" xfId="0" applyFont="1" applyFill="1" applyBorder="1" applyAlignment="1">
      <alignment horizontal="center" wrapText="1"/>
    </xf>
    <xf numFmtId="0" fontId="10" fillId="11" borderId="82" xfId="0" applyFont="1" applyFill="1" applyBorder="1" applyAlignment="1">
      <alignment horizontal="center" wrapText="1"/>
    </xf>
    <xf numFmtId="0" fontId="0" fillId="0" borderId="60" xfId="0" applyFill="1" applyBorder="1" applyAlignment="1">
      <alignment horizontal="center" wrapText="1"/>
    </xf>
    <xf numFmtId="0" fontId="2" fillId="0" borderId="60" xfId="0" applyFont="1" applyFill="1" applyBorder="1" applyAlignment="1">
      <alignment horizontal="left" vertical="center" wrapText="1"/>
    </xf>
    <xf numFmtId="2" fontId="85" fillId="0" borderId="60" xfId="0" applyNumberFormat="1" applyFont="1" applyFill="1" applyBorder="1" applyAlignment="1">
      <alignment horizontal="center" wrapText="1"/>
    </xf>
    <xf numFmtId="2" fontId="2" fillId="0" borderId="60" xfId="0" applyNumberFormat="1" applyFont="1" applyFill="1" applyBorder="1" applyAlignment="1">
      <alignment horizontal="center" wrapText="1"/>
    </xf>
    <xf numFmtId="3" fontId="2" fillId="0" borderId="61" xfId="0" applyNumberFormat="1" applyFont="1" applyFill="1" applyBorder="1" applyAlignment="1">
      <alignment horizontal="left" wrapText="1"/>
    </xf>
    <xf numFmtId="0" fontId="85" fillId="10" borderId="11" xfId="0" applyFont="1" applyFill="1" applyBorder="1" applyAlignment="1">
      <alignment horizontal="center" wrapText="1"/>
    </xf>
    <xf numFmtId="0" fontId="5" fillId="0" borderId="60" xfId="0" applyFont="1" applyFill="1" applyBorder="1" applyAlignment="1">
      <alignment horizontal="center" vertical="center" wrapText="1"/>
    </xf>
    <xf numFmtId="165" fontId="5" fillId="0" borderId="64" xfId="7" applyFont="1" applyFill="1" applyBorder="1" applyAlignment="1">
      <alignment vertical="center" wrapText="1"/>
    </xf>
    <xf numFmtId="44" fontId="5" fillId="10" borderId="64" xfId="7" applyNumberFormat="1" applyFont="1" applyFill="1" applyBorder="1" applyAlignment="1">
      <alignment horizontal="right" vertical="center"/>
    </xf>
    <xf numFmtId="2" fontId="2" fillId="0" borderId="11" xfId="0" applyNumberFormat="1" applyFont="1" applyFill="1" applyBorder="1" applyAlignment="1">
      <alignment horizontal="center" wrapText="1"/>
    </xf>
    <xf numFmtId="0" fontId="2" fillId="0" borderId="61" xfId="0" applyFont="1" applyFill="1" applyBorder="1" applyAlignment="1">
      <alignment horizontal="left" vertical="center" wrapText="1"/>
    </xf>
    <xf numFmtId="0" fontId="10" fillId="17" borderId="11" xfId="0" applyNumberFormat="1" applyFont="1" applyFill="1" applyBorder="1" applyAlignment="1">
      <alignment horizontal="center" vertical="center" wrapText="1"/>
    </xf>
    <xf numFmtId="0" fontId="10" fillId="17" borderId="61" xfId="0" applyNumberFormat="1" applyFont="1" applyFill="1" applyBorder="1" applyAlignment="1">
      <alignment horizontal="center" vertical="center" wrapText="1"/>
    </xf>
    <xf numFmtId="0" fontId="10" fillId="17" borderId="61" xfId="0" applyNumberFormat="1" applyFont="1" applyFill="1" applyBorder="1" applyAlignment="1">
      <alignment horizontal="center" vertical="center" wrapText="1"/>
    </xf>
    <xf numFmtId="0" fontId="10" fillId="17" borderId="59" xfId="0" applyNumberFormat="1" applyFont="1" applyFill="1" applyBorder="1" applyAlignment="1">
      <alignment horizontal="center" vertical="center" wrapText="1"/>
    </xf>
    <xf numFmtId="0" fontId="0" fillId="0" borderId="11" xfId="0" applyBorder="1" applyAlignment="1">
      <alignment horizontal="center" wrapText="1"/>
    </xf>
    <xf numFmtId="2" fontId="2" fillId="0" borderId="11" xfId="0" applyNumberFormat="1" applyFont="1" applyBorder="1" applyAlignment="1">
      <alignment horizontal="center" wrapText="1"/>
    </xf>
    <xf numFmtId="0" fontId="0" fillId="17" borderId="11" xfId="0" applyFill="1" applyBorder="1" applyAlignment="1">
      <alignment horizontal="center" wrapText="1"/>
    </xf>
    <xf numFmtId="2" fontId="10" fillId="17" borderId="59" xfId="0" applyNumberFormat="1" applyFont="1" applyFill="1" applyBorder="1" applyAlignment="1">
      <alignment horizontal="right" wrapText="1"/>
    </xf>
    <xf numFmtId="165" fontId="5" fillId="0" borderId="64" xfId="7" applyFont="1" applyFill="1" applyBorder="1" applyAlignment="1">
      <alignment horizontal="center" vertical="center" wrapText="1"/>
    </xf>
    <xf numFmtId="165" fontId="5" fillId="10" borderId="64" xfId="7" applyFont="1" applyFill="1" applyBorder="1" applyAlignment="1">
      <alignment horizontal="center" vertical="center" wrapText="1"/>
    </xf>
    <xf numFmtId="44" fontId="63" fillId="10" borderId="64" xfId="7" applyNumberFormat="1" applyFont="1" applyFill="1" applyBorder="1" applyAlignment="1" applyProtection="1">
      <alignment horizontal="center" vertical="center" wrapText="1"/>
    </xf>
    <xf numFmtId="44" fontId="5" fillId="10" borderId="64" xfId="7" applyNumberFormat="1" applyFont="1" applyFill="1" applyBorder="1" applyAlignment="1">
      <alignment vertical="center" wrapText="1"/>
    </xf>
    <xf numFmtId="0" fontId="31" fillId="10" borderId="11" xfId="0" applyFont="1" applyFill="1" applyBorder="1" applyAlignment="1">
      <alignment horizontal="center" vertical="center"/>
    </xf>
    <xf numFmtId="0" fontId="31" fillId="10" borderId="11" xfId="0" applyFont="1" applyFill="1" applyBorder="1" applyAlignment="1">
      <alignment horizontal="left" vertical="center" wrapText="1"/>
    </xf>
    <xf numFmtId="0" fontId="5" fillId="10" borderId="60" xfId="0" applyFont="1" applyFill="1" applyBorder="1" applyAlignment="1">
      <alignment horizontal="center" vertical="center" wrapText="1"/>
    </xf>
    <xf numFmtId="43" fontId="5" fillId="10" borderId="64" xfId="7" applyNumberFormat="1" applyFont="1" applyFill="1" applyBorder="1" applyAlignment="1">
      <alignment horizontal="center" vertical="center" wrapText="1"/>
    </xf>
    <xf numFmtId="44" fontId="63" fillId="10" borderId="64" xfId="2" applyNumberFormat="1" applyFont="1" applyFill="1" applyBorder="1" applyAlignment="1">
      <alignment horizontal="center" vertical="center" wrapText="1"/>
    </xf>
    <xf numFmtId="0" fontId="5" fillId="10" borderId="60" xfId="0" applyNumberFormat="1" applyFont="1" applyFill="1" applyBorder="1" applyAlignment="1">
      <alignment horizontal="center" vertical="center" wrapText="1"/>
    </xf>
    <xf numFmtId="0" fontId="5" fillId="10" borderId="11" xfId="0" applyFont="1" applyFill="1" applyBorder="1" applyAlignment="1">
      <alignment horizontal="left" vertical="center" wrapText="1"/>
    </xf>
    <xf numFmtId="165" fontId="5" fillId="10" borderId="64" xfId="7" applyFont="1" applyFill="1" applyBorder="1" applyAlignment="1">
      <alignment vertical="center" wrapText="1"/>
    </xf>
    <xf numFmtId="0" fontId="5" fillId="0" borderId="0" xfId="0" applyFont="1" applyFill="1" applyBorder="1" applyAlignment="1">
      <alignment vertical="center"/>
    </xf>
    <xf numFmtId="0" fontId="0" fillId="0" borderId="11" xfId="0" applyNumberFormat="1" applyBorder="1" applyAlignment="1">
      <alignment horizontal="center" wrapText="1"/>
    </xf>
    <xf numFmtId="0" fontId="2" fillId="0" borderId="11" xfId="0" applyNumberFormat="1" applyFont="1" applyBorder="1" applyAlignment="1">
      <alignment horizontal="center" wrapText="1"/>
    </xf>
    <xf numFmtId="43" fontId="85" fillId="10" borderId="11" xfId="7" applyNumberFormat="1" applyFont="1" applyFill="1" applyBorder="1" applyAlignment="1">
      <alignment horizontal="center" vertical="center" wrapText="1"/>
    </xf>
    <xf numFmtId="0" fontId="5" fillId="10" borderId="11" xfId="0" applyFont="1" applyFill="1" applyBorder="1" applyAlignment="1">
      <alignment horizontal="center" vertical="center" wrapText="1"/>
    </xf>
    <xf numFmtId="43" fontId="5" fillId="10" borderId="11" xfId="7" applyNumberFormat="1" applyFont="1" applyFill="1" applyBorder="1" applyAlignment="1">
      <alignment horizontal="center" vertical="center" wrapText="1"/>
    </xf>
    <xf numFmtId="0" fontId="25" fillId="4" borderId="11" xfId="0" applyFont="1" applyFill="1" applyBorder="1" applyAlignment="1">
      <alignment horizontal="center" vertical="center"/>
    </xf>
    <xf numFmtId="0" fontId="25" fillId="4" borderId="59" xfId="0" applyFont="1" applyFill="1" applyBorder="1" applyAlignment="1">
      <alignment horizontal="center" vertical="center"/>
    </xf>
    <xf numFmtId="14" fontId="25" fillId="4" borderId="11" xfId="0" applyNumberFormat="1" applyFont="1" applyFill="1" applyBorder="1" applyAlignment="1">
      <alignment horizontal="center" vertical="center"/>
    </xf>
    <xf numFmtId="14" fontId="25" fillId="4" borderId="59" xfId="0" applyNumberFormat="1" applyFont="1" applyFill="1" applyBorder="1" applyAlignment="1">
      <alignment horizontal="center" vertical="center"/>
    </xf>
    <xf numFmtId="14" fontId="28" fillId="4" borderId="61" xfId="0" applyNumberFormat="1" applyFont="1" applyFill="1" applyBorder="1" applyAlignment="1">
      <alignment horizontal="center" vertical="center"/>
    </xf>
    <xf numFmtId="14" fontId="28" fillId="4" borderId="74" xfId="0" applyNumberFormat="1" applyFont="1" applyFill="1" applyBorder="1" applyAlignment="1">
      <alignment horizontal="center" vertical="center"/>
    </xf>
    <xf numFmtId="0" fontId="6" fillId="2" borderId="36" xfId="0" applyFont="1" applyFill="1" applyBorder="1" applyAlignment="1">
      <alignment horizontal="center" vertical="center" wrapText="1"/>
    </xf>
    <xf numFmtId="0" fontId="6" fillId="2" borderId="40" xfId="0" applyFont="1" applyFill="1" applyBorder="1" applyAlignment="1">
      <alignment horizontal="center" vertical="center" wrapText="1"/>
    </xf>
    <xf numFmtId="0" fontId="6" fillId="2" borderId="8" xfId="0" applyFont="1" applyFill="1" applyBorder="1" applyAlignment="1">
      <alignment horizontal="center" vertical="center" wrapText="1"/>
    </xf>
    <xf numFmtId="164" fontId="25" fillId="4" borderId="61" xfId="0" applyNumberFormat="1" applyFont="1" applyFill="1" applyBorder="1" applyAlignment="1">
      <alignment vertical="center"/>
    </xf>
    <xf numFmtId="164" fontId="25" fillId="4" borderId="74" xfId="0" applyNumberFormat="1" applyFont="1" applyFill="1" applyBorder="1" applyAlignment="1">
      <alignment vertical="center"/>
    </xf>
    <xf numFmtId="164" fontId="25" fillId="4" borderId="11" xfId="0" applyNumberFormat="1" applyFont="1" applyFill="1" applyBorder="1" applyAlignment="1">
      <alignment horizontal="center" vertical="center"/>
    </xf>
    <xf numFmtId="0" fontId="4" fillId="4" borderId="72" xfId="0" applyFont="1" applyFill="1" applyBorder="1" applyAlignment="1">
      <alignment horizontal="center" vertical="center"/>
    </xf>
    <xf numFmtId="0" fontId="4" fillId="4" borderId="73" xfId="0" quotePrefix="1" applyFont="1" applyFill="1" applyBorder="1" applyAlignment="1">
      <alignment horizontal="center" vertical="center"/>
    </xf>
    <xf numFmtId="0" fontId="6" fillId="2" borderId="29" xfId="0" applyFont="1" applyFill="1" applyBorder="1" applyAlignment="1">
      <alignment horizontal="center" vertical="center"/>
    </xf>
    <xf numFmtId="0" fontId="6" fillId="2" borderId="32" xfId="0" applyFont="1" applyFill="1" applyBorder="1" applyAlignment="1">
      <alignment horizontal="center" vertical="center"/>
    </xf>
    <xf numFmtId="0" fontId="6" fillId="2" borderId="36" xfId="0" applyFont="1" applyFill="1" applyBorder="1" applyAlignment="1">
      <alignment horizontal="center" vertical="center"/>
    </xf>
    <xf numFmtId="0" fontId="6" fillId="2" borderId="40" xfId="0" applyFont="1" applyFill="1" applyBorder="1" applyAlignment="1">
      <alignment horizontal="center" vertical="center"/>
    </xf>
    <xf numFmtId="0" fontId="6" fillId="2" borderId="8" xfId="0" applyFont="1" applyFill="1" applyBorder="1" applyAlignment="1">
      <alignment horizontal="center" vertical="center"/>
    </xf>
    <xf numFmtId="0" fontId="6" fillId="2" borderId="30" xfId="0" applyFont="1" applyFill="1" applyBorder="1" applyAlignment="1">
      <alignment horizontal="center" vertical="center" wrapText="1"/>
    </xf>
    <xf numFmtId="0" fontId="6" fillId="2" borderId="0" xfId="0" applyFont="1" applyFill="1" applyBorder="1" applyAlignment="1">
      <alignment horizontal="center" vertical="center" wrapText="1"/>
    </xf>
    <xf numFmtId="0" fontId="25" fillId="4" borderId="11" xfId="0" applyFont="1" applyFill="1" applyBorder="1" applyAlignment="1">
      <alignment horizontal="right" vertical="center"/>
    </xf>
    <xf numFmtId="170" fontId="25" fillId="4" borderId="0" xfId="0" applyNumberFormat="1" applyFont="1" applyFill="1" applyBorder="1" applyAlignment="1">
      <alignment horizontal="left" vertical="top" wrapText="1"/>
    </xf>
    <xf numFmtId="0" fontId="27" fillId="4" borderId="0" xfId="0" applyFont="1" applyFill="1" applyBorder="1" applyAlignment="1">
      <alignment horizontal="center" vertical="center"/>
    </xf>
    <xf numFmtId="165" fontId="5" fillId="4" borderId="0" xfId="0" applyNumberFormat="1" applyFont="1" applyFill="1" applyBorder="1" applyAlignment="1">
      <alignment horizontal="center" vertical="center" wrapText="1"/>
    </xf>
    <xf numFmtId="0" fontId="28" fillId="4" borderId="11" xfId="0" applyFont="1" applyFill="1" applyBorder="1" applyAlignment="1">
      <alignment horizontal="center" vertical="center"/>
    </xf>
    <xf numFmtId="0" fontId="28" fillId="4" borderId="59" xfId="0" applyFont="1" applyFill="1" applyBorder="1" applyAlignment="1">
      <alignment horizontal="center" vertical="center"/>
    </xf>
    <xf numFmtId="0" fontId="4" fillId="4" borderId="0" xfId="0" applyFont="1" applyFill="1" applyBorder="1" applyAlignment="1">
      <alignment horizontal="center" vertical="center"/>
    </xf>
    <xf numFmtId="0" fontId="4" fillId="4" borderId="10" xfId="0" applyFont="1" applyFill="1" applyBorder="1" applyAlignment="1">
      <alignment horizontal="center" vertical="center"/>
    </xf>
    <xf numFmtId="0" fontId="25" fillId="4" borderId="61" xfId="0" applyFont="1" applyFill="1" applyBorder="1" applyAlignment="1">
      <alignment horizontal="right" vertical="center"/>
    </xf>
    <xf numFmtId="0" fontId="25" fillId="4" borderId="63" xfId="0" applyFont="1" applyFill="1" applyBorder="1" applyAlignment="1">
      <alignment horizontal="right" vertical="center"/>
    </xf>
    <xf numFmtId="0" fontId="25" fillId="0" borderId="11" xfId="0" applyFont="1" applyFill="1" applyBorder="1" applyAlignment="1">
      <alignment horizontal="right" vertical="center"/>
    </xf>
    <xf numFmtId="14" fontId="25" fillId="0" borderId="11" xfId="0" applyNumberFormat="1" applyFont="1" applyFill="1" applyBorder="1" applyAlignment="1">
      <alignment horizontal="center" vertical="center"/>
    </xf>
    <xf numFmtId="14" fontId="25" fillId="0" borderId="59" xfId="0" applyNumberFormat="1" applyFont="1" applyFill="1" applyBorder="1" applyAlignment="1">
      <alignment horizontal="center" vertical="center"/>
    </xf>
    <xf numFmtId="0" fontId="23" fillId="0" borderId="32" xfId="0" applyFont="1" applyBorder="1" applyAlignment="1">
      <alignment horizontal="center" vertical="center"/>
    </xf>
    <xf numFmtId="0" fontId="23" fillId="0" borderId="0" xfId="0" applyFont="1" applyBorder="1" applyAlignment="1">
      <alignment horizontal="center" vertical="center"/>
    </xf>
    <xf numFmtId="0" fontId="23" fillId="0" borderId="33" xfId="0" applyFont="1" applyBorder="1" applyAlignment="1">
      <alignment horizontal="center" vertical="center"/>
    </xf>
    <xf numFmtId="0" fontId="25" fillId="0" borderId="11" xfId="0" applyFont="1" applyFill="1" applyBorder="1" applyAlignment="1">
      <alignment horizontal="center" vertical="center"/>
    </xf>
    <xf numFmtId="0" fontId="25" fillId="0" borderId="59" xfId="0" applyFont="1" applyFill="1" applyBorder="1" applyAlignment="1">
      <alignment horizontal="center" vertical="center"/>
    </xf>
    <xf numFmtId="0" fontId="25" fillId="2" borderId="11" xfId="0" applyFont="1" applyFill="1" applyBorder="1" applyAlignment="1">
      <alignment horizontal="right" vertical="center"/>
    </xf>
    <xf numFmtId="0" fontId="25" fillId="2" borderId="11" xfId="0" applyFont="1" applyFill="1" applyBorder="1" applyAlignment="1">
      <alignment horizontal="center" vertical="center"/>
    </xf>
    <xf numFmtId="0" fontId="25" fillId="2" borderId="59" xfId="0" applyFont="1" applyFill="1" applyBorder="1" applyAlignment="1">
      <alignment horizontal="center" vertical="center"/>
    </xf>
    <xf numFmtId="164" fontId="25" fillId="0" borderId="61" xfId="0" applyNumberFormat="1" applyFont="1" applyFill="1" applyBorder="1" applyAlignment="1">
      <alignment vertical="center"/>
    </xf>
    <xf numFmtId="164" fontId="25" fillId="0" borderId="74" xfId="0" applyNumberFormat="1" applyFont="1" applyFill="1" applyBorder="1" applyAlignment="1">
      <alignment vertical="center"/>
    </xf>
    <xf numFmtId="164" fontId="25" fillId="0" borderId="11" xfId="0" applyNumberFormat="1" applyFont="1" applyFill="1" applyBorder="1" applyAlignment="1">
      <alignment horizontal="center" vertical="center"/>
    </xf>
    <xf numFmtId="0" fontId="25" fillId="0" borderId="61" xfId="0" applyFont="1" applyFill="1" applyBorder="1" applyAlignment="1">
      <alignment horizontal="right" vertical="center"/>
    </xf>
    <xf numFmtId="0" fontId="25" fillId="0" borderId="63" xfId="0" applyFont="1" applyFill="1" applyBorder="1" applyAlignment="1">
      <alignment horizontal="right" vertical="center"/>
    </xf>
    <xf numFmtId="164" fontId="25" fillId="0" borderId="61" xfId="0" applyNumberFormat="1" applyFont="1" applyFill="1" applyBorder="1" applyAlignment="1">
      <alignment horizontal="center" vertical="center"/>
    </xf>
    <xf numFmtId="164" fontId="25" fillId="0" borderId="74" xfId="0" applyNumberFormat="1" applyFont="1" applyFill="1" applyBorder="1" applyAlignment="1">
      <alignment horizontal="center" vertical="center"/>
    </xf>
    <xf numFmtId="0" fontId="4" fillId="2" borderId="72" xfId="0" applyFont="1" applyFill="1" applyBorder="1" applyAlignment="1">
      <alignment horizontal="center" vertical="center"/>
    </xf>
    <xf numFmtId="0" fontId="4" fillId="2" borderId="73" xfId="0" quotePrefix="1" applyFont="1" applyFill="1" applyBorder="1" applyAlignment="1">
      <alignment horizontal="center" vertical="center"/>
    </xf>
    <xf numFmtId="170" fontId="4" fillId="0" borderId="0" xfId="0" applyNumberFormat="1" applyFont="1" applyFill="1" applyBorder="1" applyAlignment="1">
      <alignment horizontal="left" vertical="top" wrapText="1"/>
    </xf>
    <xf numFmtId="170" fontId="4" fillId="0" borderId="33" xfId="0" applyNumberFormat="1" applyFont="1" applyFill="1" applyBorder="1" applyAlignment="1">
      <alignment horizontal="left" vertical="top" wrapText="1"/>
    </xf>
    <xf numFmtId="0" fontId="6" fillId="0" borderId="34" xfId="0" applyFont="1" applyFill="1" applyBorder="1" applyAlignment="1">
      <alignment horizontal="center" vertical="center"/>
    </xf>
    <xf numFmtId="0" fontId="6" fillId="0" borderId="1" xfId="0" applyFont="1" applyFill="1" applyBorder="1" applyAlignment="1">
      <alignment horizontal="center" vertical="center"/>
    </xf>
    <xf numFmtId="165" fontId="5" fillId="0" borderId="46" xfId="0" applyNumberFormat="1" applyFont="1" applyBorder="1" applyAlignment="1">
      <alignment horizontal="center" vertical="center" wrapText="1"/>
    </xf>
    <xf numFmtId="165" fontId="5" fillId="0" borderId="71" xfId="0" applyNumberFormat="1" applyFont="1" applyBorder="1" applyAlignment="1">
      <alignment horizontal="center" vertical="center" wrapText="1"/>
    </xf>
    <xf numFmtId="0" fontId="5" fillId="0" borderId="46" xfId="0" applyFont="1" applyBorder="1" applyAlignment="1">
      <alignment horizontal="center" vertical="center"/>
    </xf>
    <xf numFmtId="9" fontId="4" fillId="0" borderId="36" xfId="6" applyFont="1" applyBorder="1" applyAlignment="1">
      <alignment horizontal="center" vertical="center"/>
    </xf>
    <xf numFmtId="9" fontId="4" fillId="0" borderId="40" xfId="6" applyFont="1" applyBorder="1" applyAlignment="1">
      <alignment horizontal="center" vertical="center"/>
    </xf>
    <xf numFmtId="9" fontId="4" fillId="0" borderId="8" xfId="6" applyFont="1" applyBorder="1" applyAlignment="1">
      <alignment horizontal="center" vertical="center"/>
    </xf>
    <xf numFmtId="0" fontId="4" fillId="0" borderId="36" xfId="0" applyFont="1" applyBorder="1" applyAlignment="1">
      <alignment horizontal="center" vertical="center"/>
    </xf>
    <xf numFmtId="0" fontId="4" fillId="0" borderId="8" xfId="0" applyFont="1" applyBorder="1" applyAlignment="1">
      <alignment horizontal="center" vertical="center"/>
    </xf>
    <xf numFmtId="0" fontId="59" fillId="2" borderId="61" xfId="0" applyFont="1" applyFill="1" applyBorder="1" applyAlignment="1">
      <alignment horizontal="center" vertical="center"/>
    </xf>
    <xf numFmtId="0" fontId="60" fillId="2" borderId="62" xfId="0" applyFont="1" applyFill="1" applyBorder="1" applyAlignment="1">
      <alignment horizontal="center" vertical="center"/>
    </xf>
    <xf numFmtId="0" fontId="24" fillId="0" borderId="32" xfId="0" applyFont="1" applyBorder="1" applyAlignment="1">
      <alignment horizontal="left"/>
    </xf>
    <xf numFmtId="0" fontId="13" fillId="0" borderId="0" xfId="0" applyFont="1" applyBorder="1" applyAlignment="1">
      <alignment horizontal="left"/>
    </xf>
    <xf numFmtId="0" fontId="13" fillId="0" borderId="34" xfId="0" applyFont="1" applyBorder="1" applyAlignment="1">
      <alignment horizontal="left"/>
    </xf>
    <xf numFmtId="0" fontId="13" fillId="0" borderId="1" xfId="0" applyFont="1" applyBorder="1" applyAlignment="1">
      <alignment horizontal="left"/>
    </xf>
    <xf numFmtId="0" fontId="6" fillId="4" borderId="32" xfId="0" applyFont="1" applyFill="1" applyBorder="1" applyAlignment="1">
      <alignment horizontal="left" wrapText="1"/>
    </xf>
    <xf numFmtId="0" fontId="6" fillId="4" borderId="0" xfId="0" applyFont="1" applyFill="1" applyBorder="1" applyAlignment="1">
      <alignment horizontal="left" wrapText="1"/>
    </xf>
    <xf numFmtId="49" fontId="6" fillId="4" borderId="32" xfId="0" applyNumberFormat="1" applyFont="1" applyFill="1" applyBorder="1" applyAlignment="1">
      <alignment horizontal="left"/>
    </xf>
    <xf numFmtId="0" fontId="6" fillId="4" borderId="0" xfId="0" applyFont="1" applyFill="1" applyBorder="1" applyAlignment="1">
      <alignment horizontal="left"/>
    </xf>
    <xf numFmtId="49" fontId="6" fillId="0" borderId="32" xfId="0" applyNumberFormat="1" applyFont="1" applyBorder="1" applyAlignment="1">
      <alignment horizontal="left"/>
    </xf>
    <xf numFmtId="0" fontId="6" fillId="0" borderId="0" xfId="0" applyFont="1" applyBorder="1" applyAlignment="1">
      <alignment horizontal="left"/>
    </xf>
    <xf numFmtId="49" fontId="24" fillId="0" borderId="32" xfId="0" applyNumberFormat="1" applyFont="1" applyBorder="1" applyAlignment="1">
      <alignment horizontal="left"/>
    </xf>
    <xf numFmtId="0" fontId="24" fillId="0" borderId="0" xfId="0" applyFont="1" applyBorder="1" applyAlignment="1">
      <alignment horizontal="left"/>
    </xf>
    <xf numFmtId="0" fontId="4" fillId="0" borderId="0" xfId="0" applyFont="1" applyAlignment="1">
      <alignment horizontal="left" vertical="center" wrapText="1"/>
    </xf>
    <xf numFmtId="0" fontId="4" fillId="0" borderId="40" xfId="0" applyFont="1" applyBorder="1" applyAlignment="1">
      <alignment horizontal="center" vertical="center"/>
    </xf>
    <xf numFmtId="0" fontId="4" fillId="0" borderId="32" xfId="0" applyFont="1" applyBorder="1" applyAlignment="1">
      <alignment horizontal="center" vertical="center"/>
    </xf>
    <xf numFmtId="0" fontId="4" fillId="0" borderId="36" xfId="0" applyFont="1" applyBorder="1" applyAlignment="1">
      <alignment horizontal="center" vertical="center" wrapText="1"/>
    </xf>
    <xf numFmtId="0" fontId="4" fillId="0" borderId="8" xfId="0" applyFont="1" applyBorder="1" applyAlignment="1">
      <alignment horizontal="center" vertical="center" wrapText="1"/>
    </xf>
    <xf numFmtId="164" fontId="4" fillId="2" borderId="11" xfId="0" applyNumberFormat="1" applyFont="1" applyFill="1" applyBorder="1" applyAlignment="1">
      <alignment horizontal="right" vertical="center" wrapText="1"/>
    </xf>
    <xf numFmtId="0" fontId="66" fillId="4" borderId="0" xfId="0" applyFont="1" applyFill="1" applyAlignment="1">
      <alignment horizontal="left"/>
    </xf>
    <xf numFmtId="49" fontId="66" fillId="4" borderId="0" xfId="0" applyNumberFormat="1" applyFont="1" applyFill="1" applyAlignment="1">
      <alignment horizontal="left"/>
    </xf>
    <xf numFmtId="0" fontId="66" fillId="4" borderId="0" xfId="0" applyFont="1" applyFill="1" applyBorder="1" applyAlignment="1">
      <alignment horizontal="left"/>
    </xf>
    <xf numFmtId="0" fontId="63" fillId="4" borderId="0" xfId="0" applyFont="1" applyFill="1" applyBorder="1" applyAlignment="1">
      <alignment vertical="center"/>
    </xf>
    <xf numFmtId="49" fontId="66" fillId="4" borderId="0" xfId="0" applyNumberFormat="1" applyFont="1" applyFill="1" applyAlignment="1">
      <alignment horizontal="left" vertical="center" wrapText="1"/>
    </xf>
    <xf numFmtId="49" fontId="66" fillId="4" borderId="10" xfId="0" applyNumberFormat="1" applyFont="1" applyFill="1" applyBorder="1" applyAlignment="1">
      <alignment horizontal="left" vertical="center" wrapText="1"/>
    </xf>
    <xf numFmtId="10" fontId="2" fillId="0" borderId="11" xfId="6" applyNumberFormat="1" applyFont="1" applyBorder="1" applyAlignment="1">
      <alignment horizontal="center" vertical="center"/>
    </xf>
    <xf numFmtId="165" fontId="10" fillId="10" borderId="63" xfId="7" applyFont="1" applyFill="1" applyBorder="1" applyAlignment="1">
      <alignment horizontal="center" vertical="center"/>
    </xf>
    <xf numFmtId="165" fontId="10" fillId="10" borderId="11" xfId="7" applyFont="1" applyFill="1" applyBorder="1" applyAlignment="1">
      <alignment horizontal="center" vertical="center"/>
    </xf>
    <xf numFmtId="0" fontId="2" fillId="0" borderId="57" xfId="0" applyFont="1" applyBorder="1" applyAlignment="1">
      <alignment horizontal="center" vertical="center"/>
    </xf>
    <xf numFmtId="0" fontId="2" fillId="0" borderId="58" xfId="0" applyFont="1" applyBorder="1" applyAlignment="1">
      <alignment horizontal="center" vertical="center"/>
    </xf>
    <xf numFmtId="10" fontId="66" fillId="4" borderId="61" xfId="6" applyNumberFormat="1" applyFont="1" applyFill="1" applyBorder="1" applyAlignment="1">
      <alignment horizontal="center"/>
    </xf>
    <xf numFmtId="10" fontId="66" fillId="4" borderId="63" xfId="6" applyNumberFormat="1" applyFont="1" applyFill="1" applyBorder="1" applyAlignment="1">
      <alignment horizontal="center"/>
    </xf>
    <xf numFmtId="0" fontId="66" fillId="14" borderId="92" xfId="0" applyFont="1" applyFill="1" applyBorder="1" applyAlignment="1">
      <alignment horizontal="center" vertical="center" wrapText="1"/>
    </xf>
    <xf numFmtId="0" fontId="66" fillId="14" borderId="89" xfId="0" applyFont="1" applyFill="1" applyBorder="1" applyAlignment="1">
      <alignment horizontal="center" vertical="center" wrapText="1"/>
    </xf>
    <xf numFmtId="0" fontId="66" fillId="14" borderId="94" xfId="0" applyFont="1" applyFill="1" applyBorder="1" applyAlignment="1">
      <alignment horizontal="center" vertical="center" wrapText="1"/>
    </xf>
    <xf numFmtId="0" fontId="66" fillId="14" borderId="11" xfId="0" applyFont="1" applyFill="1" applyBorder="1" applyAlignment="1">
      <alignment horizontal="center" vertical="center" wrapText="1"/>
    </xf>
    <xf numFmtId="0" fontId="66" fillId="14" borderId="61" xfId="0" applyFont="1" applyFill="1" applyBorder="1" applyAlignment="1">
      <alignment horizontal="center" vertical="center" wrapText="1"/>
    </xf>
    <xf numFmtId="0" fontId="66" fillId="14" borderId="59" xfId="0" applyFont="1" applyFill="1" applyBorder="1" applyAlignment="1">
      <alignment horizontal="center" vertical="center" wrapText="1"/>
    </xf>
    <xf numFmtId="172" fontId="7" fillId="16" borderId="61" xfId="7" applyNumberFormat="1" applyFont="1" applyFill="1" applyBorder="1" applyAlignment="1" applyProtection="1">
      <alignment horizontal="right" vertical="center" wrapText="1"/>
    </xf>
    <xf numFmtId="172" fontId="7" fillId="16" borderId="62" xfId="7" applyNumberFormat="1" applyFont="1" applyFill="1" applyBorder="1" applyAlignment="1" applyProtection="1">
      <alignment horizontal="right" vertical="center" wrapText="1"/>
    </xf>
    <xf numFmtId="172" fontId="7" fillId="16" borderId="63" xfId="7" applyNumberFormat="1" applyFont="1" applyFill="1" applyBorder="1" applyAlignment="1" applyProtection="1">
      <alignment horizontal="right" vertical="center" wrapText="1"/>
    </xf>
    <xf numFmtId="0" fontId="75" fillId="13" borderId="0" xfId="0" applyFont="1" applyFill="1" applyBorder="1" applyAlignment="1">
      <alignment horizontal="center" vertical="center"/>
    </xf>
    <xf numFmtId="49" fontId="66" fillId="14" borderId="36" xfId="0" applyNumberFormat="1" applyFont="1" applyFill="1" applyBorder="1" applyAlignment="1">
      <alignment horizontal="center" vertical="center"/>
    </xf>
    <xf numFmtId="49" fontId="66" fillId="14" borderId="40" xfId="0" applyNumberFormat="1" applyFont="1" applyFill="1" applyBorder="1" applyAlignment="1">
      <alignment horizontal="center" vertical="center"/>
    </xf>
    <xf numFmtId="49" fontId="66" fillId="14" borderId="8" xfId="0" applyNumberFormat="1" applyFont="1" applyFill="1" applyBorder="1" applyAlignment="1">
      <alignment horizontal="center" vertical="center"/>
    </xf>
    <xf numFmtId="0" fontId="66" fillId="14" borderId="36" xfId="0" applyFont="1" applyFill="1" applyBorder="1" applyAlignment="1">
      <alignment horizontal="left" vertical="center"/>
    </xf>
    <xf numFmtId="0" fontId="63" fillId="14" borderId="40" xfId="0" applyFont="1" applyFill="1" applyBorder="1" applyAlignment="1">
      <alignment horizontal="left" vertical="center"/>
    </xf>
    <xf numFmtId="0" fontId="63" fillId="14" borderId="8" xfId="0" applyFont="1" applyFill="1" applyBorder="1" applyAlignment="1">
      <alignment horizontal="left" vertical="center"/>
    </xf>
    <xf numFmtId="0" fontId="66" fillId="14" borderId="36" xfId="0" applyFont="1" applyFill="1" applyBorder="1" applyAlignment="1">
      <alignment horizontal="center" vertical="center" wrapText="1"/>
    </xf>
    <xf numFmtId="0" fontId="66" fillId="14" borderId="40" xfId="0" applyFont="1" applyFill="1" applyBorder="1" applyAlignment="1">
      <alignment horizontal="center" vertical="center" wrapText="1"/>
    </xf>
    <xf numFmtId="0" fontId="66" fillId="14" borderId="8" xfId="0" applyFont="1" applyFill="1" applyBorder="1" applyAlignment="1">
      <alignment horizontal="center" vertical="center" wrapText="1"/>
    </xf>
    <xf numFmtId="0" fontId="66" fillId="14" borderId="29" xfId="0" applyFont="1" applyFill="1" applyBorder="1" applyAlignment="1">
      <alignment horizontal="center" vertical="center" wrapText="1"/>
    </xf>
    <xf numFmtId="0" fontId="66" fillId="14" borderId="32" xfId="0" applyFont="1" applyFill="1" applyBorder="1" applyAlignment="1">
      <alignment horizontal="center" vertical="center" wrapText="1"/>
    </xf>
    <xf numFmtId="0" fontId="66" fillId="14" borderId="34" xfId="0" applyFont="1" applyFill="1" applyBorder="1" applyAlignment="1">
      <alignment horizontal="center" vertical="center" wrapText="1"/>
    </xf>
    <xf numFmtId="0" fontId="64" fillId="12" borderId="36" xfId="0" applyFont="1" applyFill="1" applyBorder="1" applyAlignment="1">
      <alignment horizontal="center" vertical="center"/>
    </xf>
    <xf numFmtId="0" fontId="64" fillId="12" borderId="40" xfId="0" applyFont="1" applyFill="1" applyBorder="1" applyAlignment="1">
      <alignment horizontal="center" vertical="center"/>
    </xf>
    <xf numFmtId="0" fontId="64" fillId="12" borderId="8" xfId="0" applyFont="1" applyFill="1" applyBorder="1" applyAlignment="1">
      <alignment horizontal="center" vertical="center"/>
    </xf>
    <xf numFmtId="0" fontId="0" fillId="17" borderId="11" xfId="0" applyFill="1" applyBorder="1" applyAlignment="1">
      <alignment horizontal="left" wrapText="1"/>
    </xf>
    <xf numFmtId="0" fontId="10" fillId="17" borderId="11" xfId="0" applyFont="1" applyFill="1" applyBorder="1" applyAlignment="1">
      <alignment horizontal="center" wrapText="1"/>
    </xf>
    <xf numFmtId="0" fontId="2" fillId="0" borderId="11" xfId="0" applyFont="1" applyBorder="1" applyAlignment="1">
      <alignment horizontal="left" wrapText="1"/>
    </xf>
    <xf numFmtId="0" fontId="10" fillId="17" borderId="61" xfId="0" applyNumberFormat="1" applyFont="1" applyFill="1" applyBorder="1" applyAlignment="1">
      <alignment horizontal="center" vertical="center" wrapText="1"/>
    </xf>
    <xf numFmtId="0" fontId="10" fillId="17" borderId="63" xfId="0" applyNumberFormat="1" applyFont="1" applyFill="1" applyBorder="1" applyAlignment="1">
      <alignment horizontal="center" vertical="center" wrapText="1"/>
    </xf>
    <xf numFmtId="0" fontId="10" fillId="11" borderId="61" xfId="0" applyFont="1" applyFill="1" applyBorder="1" applyAlignment="1">
      <alignment horizontal="center" vertical="center"/>
    </xf>
    <xf numFmtId="0" fontId="10" fillId="11" borderId="63" xfId="0" applyFont="1" applyFill="1" applyBorder="1" applyAlignment="1">
      <alignment horizontal="center" vertical="center"/>
    </xf>
    <xf numFmtId="0" fontId="10" fillId="11" borderId="61" xfId="0" applyFont="1" applyFill="1" applyBorder="1" applyAlignment="1">
      <alignment horizontal="left" wrapText="1"/>
    </xf>
    <xf numFmtId="0" fontId="10" fillId="11" borderId="62" xfId="0" applyFont="1" applyFill="1" applyBorder="1" applyAlignment="1">
      <alignment horizontal="left" wrapText="1"/>
    </xf>
    <xf numFmtId="0" fontId="10" fillId="11" borderId="74" xfId="0" applyFont="1" applyFill="1" applyBorder="1" applyAlignment="1">
      <alignment horizontal="left" wrapText="1"/>
    </xf>
    <xf numFmtId="49" fontId="66" fillId="4" borderId="32" xfId="0" applyNumberFormat="1" applyFont="1" applyFill="1" applyBorder="1" applyAlignment="1">
      <alignment horizontal="left" vertical="center"/>
    </xf>
    <xf numFmtId="49" fontId="66" fillId="4" borderId="0" xfId="0" applyNumberFormat="1" applyFont="1" applyFill="1" applyBorder="1" applyAlignment="1">
      <alignment horizontal="left" vertical="center"/>
    </xf>
    <xf numFmtId="49" fontId="66" fillId="4" borderId="32" xfId="0" applyNumberFormat="1" applyFont="1" applyFill="1" applyBorder="1" applyAlignment="1">
      <alignment horizontal="left" vertical="center" wrapText="1"/>
    </xf>
    <xf numFmtId="49" fontId="66" fillId="4" borderId="0" xfId="0" applyNumberFormat="1" applyFont="1" applyFill="1" applyBorder="1" applyAlignment="1">
      <alignment horizontal="left" vertical="center" wrapText="1"/>
    </xf>
    <xf numFmtId="2" fontId="2" fillId="0" borderId="57" xfId="0" applyNumberFormat="1" applyFont="1" applyBorder="1" applyAlignment="1">
      <alignment horizontal="left" vertical="center"/>
    </xf>
    <xf numFmtId="2" fontId="2" fillId="0" borderId="58" xfId="0" applyNumberFormat="1" applyFont="1" applyBorder="1" applyAlignment="1">
      <alignment horizontal="left" vertical="center"/>
    </xf>
    <xf numFmtId="2" fontId="10" fillId="10" borderId="61" xfId="7" applyNumberFormat="1" applyFont="1" applyFill="1" applyBorder="1" applyAlignment="1">
      <alignment horizontal="center" vertical="center"/>
    </xf>
    <xf numFmtId="2" fontId="10" fillId="10" borderId="74" xfId="7" applyNumberFormat="1" applyFont="1" applyFill="1" applyBorder="1" applyAlignment="1">
      <alignment horizontal="center" vertical="center"/>
    </xf>
    <xf numFmtId="2" fontId="66" fillId="4" borderId="61" xfId="6" applyNumberFormat="1" applyFont="1" applyFill="1" applyBorder="1" applyAlignment="1">
      <alignment horizontal="center"/>
    </xf>
    <xf numFmtId="2" fontId="66" fillId="4" borderId="74" xfId="6" applyNumberFormat="1" applyFont="1" applyFill="1" applyBorder="1" applyAlignment="1">
      <alignment horizontal="center"/>
    </xf>
    <xf numFmtId="0" fontId="66" fillId="4" borderId="32" xfId="0" applyFont="1" applyFill="1" applyBorder="1" applyAlignment="1">
      <alignment horizontal="left" vertical="center"/>
    </xf>
    <xf numFmtId="0" fontId="66" fillId="4" borderId="0" xfId="0" applyFont="1" applyFill="1" applyBorder="1" applyAlignment="1">
      <alignment horizontal="left" vertical="center"/>
    </xf>
    <xf numFmtId="0" fontId="66" fillId="4" borderId="32" xfId="0" applyFont="1" applyFill="1" applyBorder="1" applyAlignment="1">
      <alignment horizontal="left"/>
    </xf>
    <xf numFmtId="10" fontId="2" fillId="0" borderId="61" xfId="6" applyNumberFormat="1" applyFont="1" applyBorder="1" applyAlignment="1">
      <alignment horizontal="center" vertical="center"/>
    </xf>
    <xf numFmtId="10" fontId="2" fillId="0" borderId="74" xfId="6" applyNumberFormat="1" applyFont="1" applyBorder="1" applyAlignment="1">
      <alignment horizontal="center" vertical="center"/>
    </xf>
    <xf numFmtId="0" fontId="0" fillId="11" borderId="103" xfId="0" applyFill="1" applyBorder="1" applyAlignment="1">
      <alignment horizontal="center" vertical="center" wrapText="1"/>
    </xf>
    <xf numFmtId="0" fontId="0" fillId="11" borderId="47" xfId="0" applyFill="1" applyBorder="1" applyAlignment="1">
      <alignment horizontal="center" vertical="center" wrapText="1"/>
    </xf>
    <xf numFmtId="0" fontId="0" fillId="11" borderId="56" xfId="0" applyFill="1" applyBorder="1" applyAlignment="1">
      <alignment horizontal="center" vertical="center" wrapText="1"/>
    </xf>
    <xf numFmtId="0" fontId="0" fillId="0" borderId="100" xfId="0" applyBorder="1" applyAlignment="1">
      <alignment horizontal="center" vertical="center" wrapText="1"/>
    </xf>
    <xf numFmtId="0" fontId="0" fillId="0" borderId="60" xfId="0" applyBorder="1" applyAlignment="1">
      <alignment horizontal="center" vertical="center" wrapText="1"/>
    </xf>
    <xf numFmtId="0" fontId="0" fillId="0" borderId="101" xfId="0" applyBorder="1" applyAlignment="1">
      <alignment horizontal="center" vertical="center" wrapText="1"/>
    </xf>
    <xf numFmtId="0" fontId="0" fillId="0" borderId="11" xfId="0" applyBorder="1" applyAlignment="1">
      <alignment horizontal="left" wrapText="1"/>
    </xf>
    <xf numFmtId="2" fontId="0" fillId="0" borderId="76" xfId="0" applyNumberFormat="1" applyBorder="1" applyAlignment="1">
      <alignment horizontal="right"/>
    </xf>
    <xf numFmtId="2" fontId="0" fillId="0" borderId="62" xfId="0" applyNumberFormat="1" applyBorder="1" applyAlignment="1">
      <alignment horizontal="right"/>
    </xf>
    <xf numFmtId="2" fontId="0" fillId="0" borderId="63" xfId="0" applyNumberFormat="1" applyBorder="1" applyAlignment="1">
      <alignment horizontal="right"/>
    </xf>
    <xf numFmtId="2" fontId="0" fillId="17" borderId="98" xfId="0" applyNumberFormat="1" applyFill="1" applyBorder="1" applyAlignment="1">
      <alignment horizontal="right"/>
    </xf>
    <xf numFmtId="2" fontId="0" fillId="17" borderId="96" xfId="0" applyNumberFormat="1" applyFill="1" applyBorder="1" applyAlignment="1">
      <alignment horizontal="right"/>
    </xf>
    <xf numFmtId="2" fontId="0" fillId="17" borderId="99" xfId="0" applyNumberFormat="1" applyFill="1" applyBorder="1" applyAlignment="1">
      <alignment horizontal="right"/>
    </xf>
    <xf numFmtId="0" fontId="2" fillId="11" borderId="103" xfId="0" applyFont="1" applyFill="1" applyBorder="1" applyAlignment="1">
      <alignment horizontal="center" vertical="center" wrapText="1"/>
    </xf>
    <xf numFmtId="0" fontId="0" fillId="0" borderId="76" xfId="0" applyBorder="1" applyAlignment="1">
      <alignment horizontal="center" vertical="center" wrapText="1"/>
    </xf>
    <xf numFmtId="0" fontId="0" fillId="0" borderId="62" xfId="0" applyBorder="1" applyAlignment="1">
      <alignment horizontal="center" vertical="center" wrapText="1"/>
    </xf>
    <xf numFmtId="0" fontId="0" fillId="0" borderId="74" xfId="0" applyBorder="1" applyAlignment="1">
      <alignment horizontal="center" vertical="center" wrapText="1"/>
    </xf>
    <xf numFmtId="0" fontId="0" fillId="0" borderId="11" xfId="0" applyBorder="1" applyAlignment="1">
      <alignment horizontal="left" vertical="center" wrapText="1"/>
    </xf>
    <xf numFmtId="0" fontId="10" fillId="11" borderId="63" xfId="0" applyFont="1" applyFill="1" applyBorder="1" applyAlignment="1">
      <alignment horizontal="left" wrapText="1"/>
    </xf>
    <xf numFmtId="0" fontId="10" fillId="11" borderId="61" xfId="0" applyFont="1" applyFill="1" applyBorder="1" applyAlignment="1">
      <alignment horizontal="center" wrapText="1"/>
    </xf>
    <xf numFmtId="0" fontId="10" fillId="11" borderId="63" xfId="0" applyFont="1" applyFill="1" applyBorder="1" applyAlignment="1">
      <alignment horizontal="center" wrapText="1"/>
    </xf>
    <xf numFmtId="0" fontId="2" fillId="0" borderId="61" xfId="0" applyFont="1" applyBorder="1" applyAlignment="1">
      <alignment horizontal="left" wrapText="1"/>
    </xf>
    <xf numFmtId="0" fontId="2" fillId="0" borderId="63" xfId="0" applyFont="1" applyBorder="1" applyAlignment="1">
      <alignment horizontal="left" wrapText="1"/>
    </xf>
    <xf numFmtId="0" fontId="2" fillId="0" borderId="61" xfId="0" applyFont="1" applyFill="1" applyBorder="1" applyAlignment="1">
      <alignment horizontal="left" wrapText="1"/>
    </xf>
    <xf numFmtId="0" fontId="2" fillId="0" borderId="63" xfId="0" applyFont="1" applyFill="1" applyBorder="1" applyAlignment="1">
      <alignment horizontal="left" wrapText="1"/>
    </xf>
    <xf numFmtId="2" fontId="10" fillId="17" borderId="112" xfId="0" applyNumberFormat="1" applyFont="1" applyFill="1" applyBorder="1" applyAlignment="1">
      <alignment horizontal="center" wrapText="1"/>
    </xf>
    <xf numFmtId="2" fontId="10" fillId="17" borderId="113" xfId="0" applyNumberFormat="1" applyFont="1" applyFill="1" applyBorder="1" applyAlignment="1">
      <alignment horizontal="center" wrapText="1"/>
    </xf>
    <xf numFmtId="2" fontId="10" fillId="17" borderId="61" xfId="0" applyNumberFormat="1" applyFont="1" applyFill="1" applyBorder="1" applyAlignment="1">
      <alignment horizontal="center" wrapText="1"/>
    </xf>
    <xf numFmtId="2" fontId="10" fillId="17" borderId="63" xfId="0" applyNumberFormat="1" applyFont="1" applyFill="1" applyBorder="1" applyAlignment="1">
      <alignment horizontal="center" wrapText="1"/>
    </xf>
    <xf numFmtId="0" fontId="10" fillId="11" borderId="64" xfId="0" applyFont="1" applyFill="1" applyBorder="1" applyAlignment="1">
      <alignment horizontal="left" wrapText="1"/>
    </xf>
    <xf numFmtId="0" fontId="10" fillId="11" borderId="60" xfId="0" applyFont="1" applyFill="1" applyBorder="1" applyAlignment="1">
      <alignment horizontal="left" wrapText="1"/>
    </xf>
    <xf numFmtId="0" fontId="10" fillId="11" borderId="115" xfId="0" applyFont="1" applyFill="1" applyBorder="1" applyAlignment="1">
      <alignment horizontal="left" wrapText="1"/>
    </xf>
    <xf numFmtId="0" fontId="2" fillId="17" borderId="61" xfId="0" applyFont="1" applyFill="1" applyBorder="1" applyAlignment="1">
      <alignment horizontal="center" wrapText="1"/>
    </xf>
    <xf numFmtId="0" fontId="2" fillId="17" borderId="63" xfId="0" applyFont="1" applyFill="1" applyBorder="1" applyAlignment="1">
      <alignment horizontal="center" wrapText="1"/>
    </xf>
    <xf numFmtId="0" fontId="15" fillId="0" borderId="0" xfId="0" applyFont="1" applyFill="1" applyAlignment="1">
      <alignment horizontal="center" vertical="center"/>
    </xf>
    <xf numFmtId="0" fontId="7" fillId="4" borderId="72" xfId="0" applyFont="1" applyFill="1" applyBorder="1" applyAlignment="1">
      <alignment horizontal="right" vertical="center"/>
    </xf>
    <xf numFmtId="0" fontId="7" fillId="4" borderId="75" xfId="0" applyFont="1" applyFill="1" applyBorder="1" applyAlignment="1">
      <alignment horizontal="right" vertical="center"/>
    </xf>
    <xf numFmtId="49" fontId="10" fillId="0" borderId="36" xfId="0" applyNumberFormat="1" applyFont="1" applyFill="1" applyBorder="1" applyAlignment="1">
      <alignment horizontal="center" vertical="center"/>
    </xf>
    <xf numFmtId="49" fontId="10" fillId="0" borderId="40" xfId="0" applyNumberFormat="1" applyFont="1" applyFill="1" applyBorder="1" applyAlignment="1">
      <alignment horizontal="center" vertical="center"/>
    </xf>
    <xf numFmtId="0" fontId="11" fillId="0" borderId="40" xfId="0" applyFont="1" applyBorder="1" applyAlignment="1">
      <alignment horizontal="center" vertical="center"/>
    </xf>
    <xf numFmtId="0" fontId="6" fillId="0" borderId="36" xfId="0" applyFont="1" applyFill="1" applyBorder="1" applyAlignment="1">
      <alignment horizontal="center" vertical="center"/>
    </xf>
    <xf numFmtId="0" fontId="6" fillId="0" borderId="40" xfId="0" applyFont="1" applyFill="1" applyBorder="1" applyAlignment="1">
      <alignment horizontal="center" vertical="center"/>
    </xf>
    <xf numFmtId="0" fontId="0" fillId="0" borderId="40" xfId="0" applyBorder="1" applyAlignment="1">
      <alignment horizontal="center" vertical="center"/>
    </xf>
    <xf numFmtId="0" fontId="6" fillId="0" borderId="2" xfId="0" applyFont="1" applyFill="1" applyBorder="1" applyAlignment="1">
      <alignment horizontal="center" vertical="center"/>
    </xf>
    <xf numFmtId="0" fontId="7" fillId="4" borderId="85" xfId="0" applyFont="1" applyFill="1" applyBorder="1" applyAlignment="1">
      <alignment horizontal="right" vertical="center"/>
    </xf>
    <xf numFmtId="0" fontId="7" fillId="4" borderId="88" xfId="0" applyFont="1" applyFill="1" applyBorder="1" applyAlignment="1">
      <alignment horizontal="right" vertical="center"/>
    </xf>
    <xf numFmtId="0" fontId="6" fillId="0" borderId="0" xfId="0" applyFont="1" applyFill="1" applyBorder="1" applyAlignment="1">
      <alignment horizontal="left" vertical="center" wrapText="1"/>
    </xf>
    <xf numFmtId="49" fontId="6" fillId="0" borderId="2" xfId="0" applyNumberFormat="1" applyFont="1" applyBorder="1" applyAlignment="1">
      <alignment horizontal="center" vertical="center"/>
    </xf>
    <xf numFmtId="0" fontId="6" fillId="0" borderId="67" xfId="0" applyFont="1" applyBorder="1" applyAlignment="1">
      <alignment horizontal="center" vertical="center"/>
    </xf>
    <xf numFmtId="0" fontId="6" fillId="0" borderId="47" xfId="0" applyFont="1" applyBorder="1" applyAlignment="1">
      <alignment horizontal="center" vertical="center"/>
    </xf>
    <xf numFmtId="0" fontId="6" fillId="0" borderId="56" xfId="0" applyFont="1" applyBorder="1" applyAlignment="1">
      <alignment horizontal="center" vertical="center"/>
    </xf>
    <xf numFmtId="0" fontId="7" fillId="0" borderId="67" xfId="0" applyFont="1" applyFill="1" applyBorder="1" applyAlignment="1">
      <alignment horizontal="center"/>
    </xf>
    <xf numFmtId="0" fontId="7" fillId="0" borderId="47" xfId="0" applyFont="1" applyFill="1" applyBorder="1" applyAlignment="1">
      <alignment horizontal="center"/>
    </xf>
    <xf numFmtId="0" fontId="7" fillId="0" borderId="56" xfId="0" applyFont="1" applyFill="1" applyBorder="1" applyAlignment="1">
      <alignment horizontal="center"/>
    </xf>
    <xf numFmtId="0" fontId="7" fillId="4" borderId="67" xfId="0" applyFont="1" applyFill="1" applyBorder="1" applyAlignment="1">
      <alignment horizontal="center" vertical="center"/>
    </xf>
    <xf numFmtId="0" fontId="7" fillId="4" borderId="47" xfId="0" applyFont="1" applyFill="1" applyBorder="1" applyAlignment="1">
      <alignment horizontal="center" vertical="center"/>
    </xf>
    <xf numFmtId="0" fontId="5" fillId="4" borderId="0" xfId="0" applyFont="1" applyFill="1" applyBorder="1" applyAlignment="1">
      <alignment horizontal="center" vertical="center"/>
    </xf>
    <xf numFmtId="0" fontId="83" fillId="0" borderId="107" xfId="10" applyFont="1" applyBorder="1" applyAlignment="1">
      <alignment horizontal="center" vertical="center"/>
    </xf>
    <xf numFmtId="0" fontId="80" fillId="0" borderId="111" xfId="10" applyFont="1" applyBorder="1" applyAlignment="1">
      <alignment horizontal="center"/>
    </xf>
    <xf numFmtId="0" fontId="77" fillId="0" borderId="0" xfId="10" applyFont="1" applyBorder="1" applyAlignment="1">
      <alignment horizontal="center"/>
    </xf>
    <xf numFmtId="0" fontId="77" fillId="0" borderId="104" xfId="10" applyFont="1" applyBorder="1" applyAlignment="1">
      <alignment horizontal="center" wrapText="1"/>
    </xf>
    <xf numFmtId="0" fontId="77" fillId="0" borderId="107" xfId="10" applyFont="1" applyBorder="1" applyAlignment="1">
      <alignment horizontal="center" vertical="center"/>
    </xf>
    <xf numFmtId="164" fontId="57" fillId="0" borderId="11" xfId="0" applyNumberFormat="1" applyFont="1" applyFill="1" applyBorder="1" applyAlignment="1">
      <alignment horizontal="center" vertical="center"/>
    </xf>
    <xf numFmtId="14" fontId="57" fillId="0" borderId="59" xfId="0" applyNumberFormat="1" applyFont="1" applyFill="1" applyBorder="1" applyAlignment="1">
      <alignment horizontal="center" vertical="center"/>
    </xf>
    <xf numFmtId="164" fontId="57" fillId="0" borderId="11" xfId="0" applyNumberFormat="1" applyFont="1" applyFill="1" applyBorder="1" applyAlignment="1">
      <alignment vertical="center"/>
    </xf>
    <xf numFmtId="164" fontId="57" fillId="0" borderId="58" xfId="0" applyNumberFormat="1" applyFont="1" applyFill="1" applyBorder="1" applyAlignment="1">
      <alignment horizontal="center" vertical="center"/>
    </xf>
    <xf numFmtId="14" fontId="57" fillId="0" borderId="82" xfId="0" applyNumberFormat="1" applyFont="1" applyFill="1" applyBorder="1" applyAlignment="1">
      <alignment horizontal="center" vertical="center"/>
    </xf>
    <xf numFmtId="164" fontId="57" fillId="0" borderId="61" xfId="0" applyNumberFormat="1" applyFont="1" applyFill="1" applyBorder="1" applyAlignment="1">
      <alignment horizontal="right" vertical="center"/>
    </xf>
    <xf numFmtId="164" fontId="57" fillId="0" borderId="63" xfId="0" applyNumberFormat="1" applyFont="1" applyFill="1" applyBorder="1" applyAlignment="1">
      <alignment horizontal="right" vertical="center"/>
    </xf>
    <xf numFmtId="14" fontId="69" fillId="0" borderId="11" xfId="0" applyNumberFormat="1" applyFont="1" applyFill="1" applyBorder="1" applyAlignment="1">
      <alignment horizontal="center" vertical="center"/>
    </xf>
    <xf numFmtId="170" fontId="4" fillId="4" borderId="0" xfId="0" applyNumberFormat="1" applyFont="1" applyFill="1" applyBorder="1" applyAlignment="1">
      <alignment horizontal="left" vertical="top" wrapText="1"/>
    </xf>
    <xf numFmtId="170" fontId="4" fillId="4" borderId="33" xfId="0" applyNumberFormat="1" applyFont="1" applyFill="1" applyBorder="1" applyAlignment="1">
      <alignment horizontal="left" vertical="top" wrapText="1"/>
    </xf>
    <xf numFmtId="0" fontId="57" fillId="2" borderId="36" xfId="0" applyFont="1" applyFill="1" applyBorder="1" applyAlignment="1">
      <alignment horizontal="center" vertical="center" wrapText="1"/>
    </xf>
    <xf numFmtId="0" fontId="57" fillId="2" borderId="40" xfId="0" applyFont="1" applyFill="1" applyBorder="1" applyAlignment="1">
      <alignment horizontal="center" vertical="center" wrapText="1"/>
    </xf>
    <xf numFmtId="0" fontId="57" fillId="2" borderId="31" xfId="0" applyFont="1" applyFill="1" applyBorder="1" applyAlignment="1">
      <alignment horizontal="center" vertical="center" wrapText="1"/>
    </xf>
    <xf numFmtId="0" fontId="57" fillId="2" borderId="33" xfId="0" applyFont="1" applyFill="1" applyBorder="1" applyAlignment="1">
      <alignment horizontal="center" vertical="center" wrapText="1"/>
    </xf>
    <xf numFmtId="0" fontId="57" fillId="2" borderId="72" xfId="0" applyFont="1" applyFill="1" applyBorder="1" applyAlignment="1">
      <alignment horizontal="center" vertical="center"/>
    </xf>
    <xf numFmtId="0" fontId="57" fillId="2" borderId="75" xfId="0" quotePrefix="1" applyFont="1" applyFill="1" applyBorder="1" applyAlignment="1">
      <alignment horizontal="center" vertical="center"/>
    </xf>
    <xf numFmtId="0" fontId="57" fillId="2" borderId="36" xfId="0" applyFont="1" applyFill="1" applyBorder="1" applyAlignment="1">
      <alignment horizontal="center" vertical="center"/>
    </xf>
    <xf numFmtId="0" fontId="57" fillId="2" borderId="40" xfId="0" applyFont="1" applyFill="1" applyBorder="1" applyAlignment="1">
      <alignment horizontal="center" vertical="center"/>
    </xf>
    <xf numFmtId="0" fontId="57" fillId="0" borderId="11" xfId="0" applyFont="1" applyFill="1" applyBorder="1" applyAlignment="1">
      <alignment horizontal="right" vertical="center"/>
    </xf>
    <xf numFmtId="0" fontId="57" fillId="0" borderId="58" xfId="0" applyFont="1" applyFill="1" applyBorder="1" applyAlignment="1">
      <alignment horizontal="right" vertical="center"/>
    </xf>
    <xf numFmtId="14" fontId="57" fillId="0" borderId="11" xfId="0" applyNumberFormat="1" applyFont="1" applyFill="1" applyBorder="1" applyAlignment="1">
      <alignment horizontal="center" vertical="center"/>
    </xf>
    <xf numFmtId="0" fontId="58" fillId="0" borderId="0" xfId="0" applyFont="1" applyFill="1" applyBorder="1" applyAlignment="1">
      <alignment horizontal="center" vertical="center"/>
    </xf>
    <xf numFmtId="0" fontId="57" fillId="0" borderId="32" xfId="0" applyFont="1" applyFill="1" applyBorder="1" applyAlignment="1">
      <alignment horizontal="left" vertical="center"/>
    </xf>
    <xf numFmtId="0" fontId="57" fillId="0" borderId="0" xfId="0" applyFont="1" applyFill="1" applyBorder="1" applyAlignment="1">
      <alignment horizontal="left" vertical="center"/>
    </xf>
    <xf numFmtId="0" fontId="68" fillId="0" borderId="0" xfId="0" applyFont="1" applyFill="1" applyBorder="1" applyAlignment="1">
      <alignment horizontal="right" vertical="center"/>
    </xf>
    <xf numFmtId="0" fontId="57" fillId="0" borderId="0" xfId="0" applyFont="1" applyFill="1" applyBorder="1" applyAlignment="1">
      <alignment horizontal="right" vertical="center"/>
    </xf>
    <xf numFmtId="0" fontId="69" fillId="0" borderId="0" xfId="0" applyFont="1" applyFill="1" applyBorder="1" applyAlignment="1">
      <alignment horizontal="center" vertical="center"/>
    </xf>
    <xf numFmtId="0" fontId="57" fillId="0" borderId="0" xfId="0" applyFont="1" applyFill="1" applyBorder="1" applyAlignment="1">
      <alignment horizontal="center" vertical="center"/>
    </xf>
    <xf numFmtId="0" fontId="27" fillId="4" borderId="46" xfId="0" applyFont="1" applyFill="1" applyBorder="1" applyAlignment="1">
      <alignment horizontal="center" vertical="center"/>
    </xf>
    <xf numFmtId="0" fontId="6" fillId="2" borderId="31" xfId="0" applyFont="1" applyFill="1" applyBorder="1" applyAlignment="1">
      <alignment horizontal="center" vertical="center" wrapText="1"/>
    </xf>
    <xf numFmtId="0" fontId="6" fillId="2" borderId="33" xfId="0" applyFont="1" applyFill="1" applyBorder="1" applyAlignment="1">
      <alignment horizontal="center" vertical="center" wrapText="1"/>
    </xf>
    <xf numFmtId="0" fontId="6" fillId="2" borderId="35" xfId="0" applyFont="1" applyFill="1" applyBorder="1" applyAlignment="1">
      <alignment horizontal="center" vertical="center" wrapText="1"/>
    </xf>
    <xf numFmtId="0" fontId="28" fillId="0" borderId="11" xfId="0" applyFont="1" applyFill="1" applyBorder="1" applyAlignment="1">
      <alignment horizontal="center" vertical="center"/>
    </xf>
    <xf numFmtId="0" fontId="28" fillId="0" borderId="59" xfId="0" applyFont="1" applyFill="1" applyBorder="1" applyAlignment="1">
      <alignment horizontal="center" vertical="center"/>
    </xf>
    <xf numFmtId="14" fontId="28" fillId="0" borderId="11" xfId="0" applyNumberFormat="1" applyFont="1" applyFill="1" applyBorder="1" applyAlignment="1">
      <alignment horizontal="center" vertical="center"/>
    </xf>
    <xf numFmtId="14" fontId="28" fillId="0" borderId="59" xfId="0" applyNumberFormat="1" applyFont="1" applyFill="1" applyBorder="1" applyAlignment="1">
      <alignment horizontal="center" vertical="center"/>
    </xf>
    <xf numFmtId="0" fontId="25" fillId="3" borderId="11" xfId="0" applyFont="1" applyFill="1" applyBorder="1" applyAlignment="1">
      <alignment horizontal="right" vertical="center"/>
    </xf>
    <xf numFmtId="164" fontId="25" fillId="3" borderId="61" xfId="0" applyNumberFormat="1" applyFont="1" applyFill="1" applyBorder="1" applyAlignment="1">
      <alignment vertical="center"/>
    </xf>
    <xf numFmtId="164" fontId="25" fillId="3" borderId="74" xfId="0" applyNumberFormat="1" applyFont="1" applyFill="1" applyBorder="1" applyAlignment="1">
      <alignment vertical="center"/>
    </xf>
    <xf numFmtId="0" fontId="48" fillId="0" borderId="0" xfId="0" applyFont="1" applyAlignment="1">
      <alignment horizontal="center" vertical="center"/>
    </xf>
    <xf numFmtId="0" fontId="55" fillId="0" borderId="0" xfId="0" applyFont="1" applyAlignment="1">
      <alignment horizontal="center" vertical="center"/>
    </xf>
    <xf numFmtId="0" fontId="41" fillId="7" borderId="67" xfId="0" applyFont="1" applyFill="1" applyBorder="1" applyAlignment="1">
      <alignment horizontal="center" vertical="center"/>
    </xf>
    <xf numFmtId="0" fontId="41" fillId="7" borderId="47" xfId="0" applyFont="1" applyFill="1" applyBorder="1" applyAlignment="1">
      <alignment horizontal="center" vertical="center"/>
    </xf>
    <xf numFmtId="0" fontId="41" fillId="7" borderId="56" xfId="0" applyFont="1" applyFill="1" applyBorder="1" applyAlignment="1">
      <alignment horizontal="center" vertical="center"/>
    </xf>
    <xf numFmtId="0" fontId="0" fillId="7" borderId="2" xfId="0" applyFill="1" applyBorder="1" applyAlignment="1">
      <alignment horizontal="center" vertical="center"/>
    </xf>
    <xf numFmtId="0" fontId="49" fillId="0" borderId="0" xfId="0" applyFont="1" applyAlignment="1">
      <alignment horizontal="center" vertical="center"/>
    </xf>
    <xf numFmtId="165" fontId="48" fillId="0" borderId="0" xfId="0" applyNumberFormat="1" applyFont="1" applyAlignment="1">
      <alignment horizontal="center" vertical="center"/>
    </xf>
    <xf numFmtId="0" fontId="51" fillId="0" borderId="0" xfId="0" applyFont="1" applyAlignment="1">
      <alignment horizontal="center" vertical="center"/>
    </xf>
    <xf numFmtId="165" fontId="49" fillId="0" borderId="0" xfId="0" applyNumberFormat="1" applyFont="1" applyAlignment="1">
      <alignment horizontal="center" vertical="center"/>
    </xf>
    <xf numFmtId="165" fontId="49" fillId="0" borderId="0" xfId="0" applyNumberFormat="1" applyFont="1" applyAlignment="1">
      <alignment horizontal="center" vertical="center" wrapText="1"/>
    </xf>
    <xf numFmtId="0" fontId="49" fillId="0" borderId="0" xfId="0" applyFont="1" applyAlignment="1">
      <alignment horizontal="center" vertical="center" wrapText="1"/>
    </xf>
    <xf numFmtId="0" fontId="6" fillId="5" borderId="2" xfId="0" applyFont="1" applyFill="1" applyBorder="1" applyAlignment="1">
      <alignment horizontal="center" vertical="center"/>
    </xf>
    <xf numFmtId="165" fontId="10" fillId="0" borderId="36" xfId="7" applyFont="1" applyFill="1" applyBorder="1" applyAlignment="1">
      <alignment horizontal="center" vertical="center" wrapText="1"/>
    </xf>
    <xf numFmtId="165" fontId="10" fillId="0" borderId="8" xfId="7" applyFont="1" applyFill="1" applyBorder="1" applyAlignment="1">
      <alignment horizontal="center" vertical="center" wrapText="1"/>
    </xf>
    <xf numFmtId="165" fontId="10" fillId="0" borderId="2" xfId="7" applyFont="1" applyFill="1" applyBorder="1" applyAlignment="1">
      <alignment horizontal="center" vertical="center"/>
    </xf>
    <xf numFmtId="165" fontId="7" fillId="0" borderId="9" xfId="7" applyFont="1" applyFill="1" applyBorder="1" applyAlignment="1">
      <alignment horizontal="center" vertical="center" wrapText="1"/>
    </xf>
    <xf numFmtId="165" fontId="7" fillId="0" borderId="3" xfId="7" applyFont="1" applyFill="1" applyBorder="1" applyAlignment="1">
      <alignment horizontal="center" vertical="center" wrapText="1"/>
    </xf>
    <xf numFmtId="0" fontId="6" fillId="9" borderId="2" xfId="0" applyFont="1" applyFill="1" applyBorder="1" applyAlignment="1">
      <alignment horizontal="center" vertical="center"/>
    </xf>
    <xf numFmtId="165" fontId="10" fillId="0" borderId="2" xfId="7" applyFont="1" applyFill="1" applyBorder="1" applyAlignment="1">
      <alignment horizontal="center" vertical="center" wrapText="1"/>
    </xf>
    <xf numFmtId="165" fontId="7" fillId="0" borderId="15" xfId="7" applyFont="1" applyFill="1" applyBorder="1" applyAlignment="1">
      <alignment horizontal="center" vertical="center" wrapText="1"/>
    </xf>
    <xf numFmtId="165" fontId="7" fillId="2" borderId="4" xfId="7" applyFont="1" applyFill="1" applyBorder="1" applyAlignment="1">
      <alignment horizontal="center" vertical="center" wrapText="1"/>
    </xf>
    <xf numFmtId="165" fontId="7" fillId="2" borderId="5" xfId="7" applyFont="1" applyFill="1" applyBorder="1" applyAlignment="1">
      <alignment horizontal="center" vertical="center" wrapText="1"/>
    </xf>
    <xf numFmtId="165" fontId="7" fillId="0" borderId="26" xfId="7" applyFont="1" applyFill="1" applyBorder="1" applyAlignment="1">
      <alignment horizontal="center" vertical="center" wrapText="1"/>
    </xf>
    <xf numFmtId="165" fontId="7" fillId="0" borderId="45" xfId="7" applyFont="1" applyFill="1" applyBorder="1" applyAlignment="1">
      <alignment horizontal="center" vertical="center" wrapText="1"/>
    </xf>
    <xf numFmtId="165" fontId="7" fillId="2" borderId="77" xfId="7" applyFont="1" applyFill="1" applyBorder="1" applyAlignment="1">
      <alignment horizontal="center" vertical="center" wrapText="1"/>
    </xf>
    <xf numFmtId="0" fontId="6" fillId="0" borderId="8" xfId="0" applyFont="1" applyFill="1" applyBorder="1" applyAlignment="1">
      <alignment horizontal="center" vertical="center"/>
    </xf>
    <xf numFmtId="0" fontId="6" fillId="0" borderId="36" xfId="0" applyFont="1" applyFill="1" applyBorder="1" applyAlignment="1">
      <alignment horizontal="center" vertical="center" wrapText="1"/>
    </xf>
    <xf numFmtId="0" fontId="6" fillId="0" borderId="40"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10" fillId="0" borderId="36" xfId="0" applyFont="1" applyFill="1" applyBorder="1" applyAlignment="1">
      <alignment horizontal="center" vertical="center" wrapText="1"/>
    </xf>
    <xf numFmtId="0" fontId="10" fillId="0" borderId="40" xfId="0" applyFont="1" applyFill="1" applyBorder="1" applyAlignment="1">
      <alignment horizontal="center" vertical="center" wrapText="1"/>
    </xf>
    <xf numFmtId="0" fontId="10" fillId="0" borderId="8" xfId="0" applyFont="1" applyFill="1" applyBorder="1" applyAlignment="1">
      <alignment horizontal="center" vertical="center" wrapText="1"/>
    </xf>
    <xf numFmtId="0" fontId="6" fillId="5" borderId="67" xfId="0" applyFont="1" applyFill="1" applyBorder="1" applyAlignment="1">
      <alignment horizontal="center" vertical="center"/>
    </xf>
    <xf numFmtId="0" fontId="6" fillId="5" borderId="47" xfId="0" applyFont="1" applyFill="1" applyBorder="1" applyAlignment="1">
      <alignment horizontal="center" vertical="center"/>
    </xf>
    <xf numFmtId="0" fontId="6" fillId="5" borderId="56" xfId="0" applyFont="1" applyFill="1" applyBorder="1" applyAlignment="1">
      <alignment horizontal="center" vertical="center"/>
    </xf>
    <xf numFmtId="0" fontId="6" fillId="0" borderId="0" xfId="0" applyFont="1" applyFill="1" applyBorder="1" applyAlignment="1">
      <alignment horizontal="center" vertical="center" wrapText="1"/>
    </xf>
    <xf numFmtId="10" fontId="44" fillId="3" borderId="1" xfId="6" applyNumberFormat="1" applyFont="1" applyFill="1" applyBorder="1" applyAlignment="1">
      <alignment horizontal="center"/>
    </xf>
    <xf numFmtId="0" fontId="6" fillId="0" borderId="29" xfId="0" applyFont="1" applyFill="1" applyBorder="1" applyAlignment="1">
      <alignment horizontal="center" vertical="center" wrapText="1"/>
    </xf>
    <xf numFmtId="0" fontId="6" fillId="0" borderId="30" xfId="0" applyFont="1" applyFill="1" applyBorder="1" applyAlignment="1">
      <alignment horizontal="center" vertical="center" wrapText="1"/>
    </xf>
    <xf numFmtId="0" fontId="6" fillId="0" borderId="31" xfId="0" applyFont="1" applyFill="1" applyBorder="1" applyAlignment="1">
      <alignment horizontal="center" vertical="center" wrapText="1"/>
    </xf>
    <xf numFmtId="0" fontId="6" fillId="0" borderId="34"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35" xfId="0" applyFont="1" applyFill="1" applyBorder="1" applyAlignment="1">
      <alignment horizontal="center" vertical="center" wrapText="1"/>
    </xf>
    <xf numFmtId="0" fontId="7" fillId="4" borderId="9" xfId="0" applyFont="1" applyFill="1" applyBorder="1" applyAlignment="1">
      <alignment horizontal="right" vertical="center"/>
    </xf>
    <xf numFmtId="0" fontId="7" fillId="4" borderId="3" xfId="0" applyFont="1" applyFill="1" applyBorder="1" applyAlignment="1">
      <alignment horizontal="right" vertical="center"/>
    </xf>
    <xf numFmtId="0" fontId="7" fillId="0" borderId="4" xfId="0" applyFont="1" applyFill="1" applyBorder="1" applyAlignment="1">
      <alignment horizontal="center"/>
    </xf>
    <xf numFmtId="0" fontId="7" fillId="0" borderId="5" xfId="0" applyFont="1" applyFill="1" applyBorder="1" applyAlignment="1">
      <alignment horizontal="center"/>
    </xf>
    <xf numFmtId="0" fontId="7" fillId="0" borderId="6" xfId="0" applyFont="1" applyFill="1" applyBorder="1" applyAlignment="1">
      <alignment horizontal="center"/>
    </xf>
    <xf numFmtId="0" fontId="0" fillId="0" borderId="1" xfId="0" applyBorder="1" applyAlignment="1">
      <alignment horizontal="center" vertical="center"/>
    </xf>
    <xf numFmtId="0" fontId="0" fillId="0" borderId="0" xfId="0" applyBorder="1" applyAlignment="1">
      <alignment horizontal="center" vertical="center"/>
    </xf>
    <xf numFmtId="0" fontId="11" fillId="0" borderId="8" xfId="0" applyFont="1" applyBorder="1" applyAlignment="1">
      <alignment horizontal="center" vertical="center"/>
    </xf>
    <xf numFmtId="0" fontId="0" fillId="0" borderId="8" xfId="0" applyBorder="1" applyAlignment="1">
      <alignment horizontal="center" vertical="center"/>
    </xf>
    <xf numFmtId="4" fontId="7" fillId="0" borderId="3" xfId="0" applyNumberFormat="1" applyFont="1" applyBorder="1" applyAlignment="1">
      <alignment horizontal="center" vertical="center"/>
    </xf>
    <xf numFmtId="165" fontId="7" fillId="2" borderId="5" xfId="0" applyNumberFormat="1" applyFont="1" applyFill="1" applyBorder="1" applyAlignment="1">
      <alignment horizontal="center" vertical="center" wrapText="1"/>
    </xf>
    <xf numFmtId="165" fontId="7" fillId="0" borderId="2" xfId="7" applyFont="1" applyFill="1" applyBorder="1" applyAlignment="1">
      <alignment horizontal="center" vertical="center" wrapText="1"/>
    </xf>
    <xf numFmtId="165" fontId="7" fillId="0" borderId="2" xfId="7" applyFont="1" applyFill="1" applyBorder="1" applyAlignment="1">
      <alignment horizontal="center" vertical="center"/>
    </xf>
    <xf numFmtId="4" fontId="7" fillId="0" borderId="9" xfId="0" applyNumberFormat="1" applyFont="1" applyBorder="1" applyAlignment="1">
      <alignment horizontal="center" vertical="center"/>
    </xf>
    <xf numFmtId="4" fontId="7" fillId="0" borderId="15" xfId="0" applyNumberFormat="1" applyFont="1" applyBorder="1" applyAlignment="1">
      <alignment horizontal="center" vertical="center"/>
    </xf>
    <xf numFmtId="0" fontId="6" fillId="0" borderId="78" xfId="0" applyFont="1" applyBorder="1" applyAlignment="1">
      <alignment horizontal="center" vertical="center"/>
    </xf>
    <xf numFmtId="0" fontId="6" fillId="0" borderId="76" xfId="0" applyFont="1" applyBorder="1" applyAlignment="1">
      <alignment horizontal="center" vertical="center"/>
    </xf>
    <xf numFmtId="0" fontId="6" fillId="0" borderId="79" xfId="0" applyFont="1" applyBorder="1" applyAlignment="1">
      <alignment horizontal="center" vertical="center"/>
    </xf>
    <xf numFmtId="0" fontId="7" fillId="0" borderId="2" xfId="0" applyFont="1" applyFill="1" applyBorder="1" applyAlignment="1">
      <alignment horizontal="center" vertical="center" wrapText="1"/>
    </xf>
    <xf numFmtId="0" fontId="7" fillId="0" borderId="36" xfId="0" applyFont="1" applyFill="1" applyBorder="1" applyAlignment="1">
      <alignment horizontal="center" vertical="center" wrapText="1"/>
    </xf>
    <xf numFmtId="0" fontId="7" fillId="0" borderId="40"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6" fillId="0" borderId="80" xfId="0" applyFont="1" applyBorder="1" applyAlignment="1">
      <alignment horizontal="center" vertical="center"/>
    </xf>
    <xf numFmtId="0" fontId="6" fillId="0" borderId="69" xfId="0" applyFont="1" applyBorder="1" applyAlignment="1">
      <alignment horizontal="center" vertical="center"/>
    </xf>
    <xf numFmtId="0" fontId="6" fillId="0" borderId="81" xfId="0" applyFont="1" applyBorder="1" applyAlignment="1">
      <alignment horizontal="center" vertical="center"/>
    </xf>
    <xf numFmtId="0" fontId="7" fillId="0" borderId="80" xfId="0" applyFont="1" applyBorder="1" applyAlignment="1">
      <alignment horizontal="center" vertical="center"/>
    </xf>
    <xf numFmtId="0" fontId="7" fillId="0" borderId="69" xfId="0" applyFont="1" applyBorder="1" applyAlignment="1">
      <alignment horizontal="center" vertical="center"/>
    </xf>
    <xf numFmtId="0" fontId="7" fillId="0" borderId="81" xfId="0" applyFont="1" applyBorder="1" applyAlignment="1">
      <alignment horizontal="center" vertical="center"/>
    </xf>
    <xf numFmtId="0" fontId="8" fillId="0" borderId="0" xfId="0" applyFont="1" applyFill="1" applyBorder="1" applyAlignment="1">
      <alignment horizontal="left"/>
    </xf>
    <xf numFmtId="0" fontId="4" fillId="0" borderId="0" xfId="0" applyFont="1" applyFill="1" applyBorder="1" applyAlignment="1">
      <alignment horizontal="center" vertical="center" wrapText="1"/>
    </xf>
    <xf numFmtId="165" fontId="7" fillId="2" borderId="4" xfId="0" applyNumberFormat="1" applyFont="1" applyFill="1" applyBorder="1" applyAlignment="1">
      <alignment horizontal="center" vertical="center" wrapText="1"/>
    </xf>
    <xf numFmtId="165" fontId="7" fillId="2" borderId="77" xfId="0" applyNumberFormat="1" applyFont="1" applyFill="1" applyBorder="1" applyAlignment="1">
      <alignment horizontal="center" vertical="center" wrapText="1"/>
    </xf>
    <xf numFmtId="165" fontId="7" fillId="4" borderId="5" xfId="0" applyNumberFormat="1" applyFont="1" applyFill="1" applyBorder="1" applyAlignment="1">
      <alignment horizontal="center" vertical="center" wrapText="1"/>
    </xf>
    <xf numFmtId="49" fontId="6" fillId="0" borderId="2" xfId="0" applyNumberFormat="1" applyFont="1" applyBorder="1" applyAlignment="1">
      <alignment horizontal="center"/>
    </xf>
    <xf numFmtId="165" fontId="30" fillId="2" borderId="11" xfId="7" quotePrefix="1" applyFont="1" applyFill="1" applyBorder="1" applyAlignment="1">
      <alignment horizontal="center" vertical="center"/>
    </xf>
    <xf numFmtId="0" fontId="30" fillId="2" borderId="11" xfId="0" quotePrefix="1" applyFont="1" applyFill="1" applyBorder="1" applyAlignment="1">
      <alignment horizontal="center" vertical="center" wrapText="1"/>
    </xf>
    <xf numFmtId="165" fontId="30" fillId="2" borderId="11" xfId="7" applyFont="1" applyFill="1" applyBorder="1" applyAlignment="1">
      <alignment horizontal="center" vertical="center"/>
    </xf>
    <xf numFmtId="0" fontId="10" fillId="2" borderId="11" xfId="0" applyFont="1" applyFill="1" applyBorder="1" applyAlignment="1">
      <alignment horizontal="center" vertical="center" wrapText="1"/>
    </xf>
    <xf numFmtId="0" fontId="30" fillId="2" borderId="61" xfId="0" quotePrefix="1" applyFont="1" applyFill="1" applyBorder="1" applyAlignment="1">
      <alignment horizontal="center" vertical="center" wrapText="1"/>
    </xf>
    <xf numFmtId="0" fontId="30" fillId="2" borderId="62" xfId="0" quotePrefix="1" applyFont="1" applyFill="1" applyBorder="1" applyAlignment="1">
      <alignment horizontal="center" vertical="center" wrapText="1"/>
    </xf>
    <xf numFmtId="0" fontId="30" fillId="2" borderId="63" xfId="0" quotePrefix="1" applyFont="1" applyFill="1" applyBorder="1" applyAlignment="1">
      <alignment horizontal="center" vertical="center" wrapText="1"/>
    </xf>
    <xf numFmtId="0" fontId="66" fillId="4" borderId="0" xfId="0" applyFont="1" applyFill="1" applyAlignment="1">
      <alignment horizontal="left" vertical="center"/>
    </xf>
    <xf numFmtId="165" fontId="4" fillId="0" borderId="0" xfId="0" applyNumberFormat="1" applyFont="1" applyBorder="1" applyAlignment="1">
      <alignment vertical="center"/>
    </xf>
    <xf numFmtId="10" fontId="4" fillId="0" borderId="0" xfId="0" applyNumberFormat="1" applyFont="1" applyBorder="1" applyAlignment="1">
      <alignment vertical="center"/>
    </xf>
    <xf numFmtId="0" fontId="5" fillId="0" borderId="60" xfId="0" applyNumberFormat="1" applyFont="1" applyFill="1" applyBorder="1" applyAlignment="1">
      <alignment horizontal="center" vertical="center" wrapText="1"/>
    </xf>
  </cellXfs>
  <cellStyles count="12">
    <cellStyle name="Euro" xfId="1"/>
    <cellStyle name="Excel Built-in Normal" xfId="10"/>
    <cellStyle name="Moeda" xfId="2" builtinId="4"/>
    <cellStyle name="Moeda_Medição_EE 13 de Maio reforma parcial prefeitura abril de 2007" xfId="3"/>
    <cellStyle name="Normal" xfId="0" builtinId="0"/>
    <cellStyle name="Normal 2" xfId="11"/>
    <cellStyle name="Normal 22" xfId="4"/>
    <cellStyle name="Normal 3" xfId="5"/>
    <cellStyle name="Porcentagem" xfId="6" builtinId="5"/>
    <cellStyle name="Saída" xfId="9" builtinId="21"/>
    <cellStyle name="Separador de milhares" xfId="7" builtinId="3"/>
    <cellStyle name="Separador de milhares 2" xfId="8"/>
  </cellStyles>
  <dxfs count="1">
    <dxf>
      <font>
        <b/>
        <i val="0"/>
        <condense val="0"/>
        <extend val="0"/>
        <color indexed="10"/>
      </font>
      <fill>
        <patternFill patternType="solid">
          <bgColor indexed="22"/>
        </patternFill>
      </fill>
    </dxf>
  </dxfs>
  <tableStyles count="0" defaultTableStyle="TableStyleMedium9" defaultPivotStyle="PivotStyleLight16"/>
  <colors>
    <mruColors>
      <color rgb="FF00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4.jpeg"/><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1" Type="http://schemas.openxmlformats.org/officeDocument/2006/relationships/image" Target="../media/image4.jpeg"/></Relationships>
</file>

<file path=xl/drawings/_rels/drawing12.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png"/></Relationships>
</file>

<file path=xl/drawings/_rels/drawing13.xml.rels><?xml version="1.0" encoding="UTF-8" standalone="yes"?>
<Relationships xmlns="http://schemas.openxmlformats.org/package/2006/relationships"><Relationship Id="rId2" Type="http://schemas.openxmlformats.org/officeDocument/2006/relationships/image" Target="../media/image9.jpeg"/><Relationship Id="rId1" Type="http://schemas.openxmlformats.org/officeDocument/2006/relationships/image" Target="../media/image8.jpeg"/></Relationships>
</file>

<file path=xl/drawings/_rels/drawing14.xml.rels><?xml version="1.0" encoding="UTF-8" standalone="yes"?>
<Relationships xmlns="http://schemas.openxmlformats.org/package/2006/relationships"><Relationship Id="rId3" Type="http://schemas.openxmlformats.org/officeDocument/2006/relationships/image" Target="../media/image11.jpeg"/><Relationship Id="rId2" Type="http://schemas.openxmlformats.org/officeDocument/2006/relationships/image" Target="../media/image3.png"/><Relationship Id="rId1" Type="http://schemas.openxmlformats.org/officeDocument/2006/relationships/image" Target="../media/image10.jpeg"/><Relationship Id="rId5" Type="http://schemas.openxmlformats.org/officeDocument/2006/relationships/image" Target="../media/image4.jpeg"/><Relationship Id="rId4" Type="http://schemas.openxmlformats.org/officeDocument/2006/relationships/image" Target="../media/image8.jpeg"/></Relationships>
</file>

<file path=xl/drawings/_rels/drawing15.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png"/></Relationships>
</file>

<file path=xl/drawings/_rels/drawing16.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8.jpeg"/></Relationships>
</file>

<file path=xl/drawings/_rels/drawing2.x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2" Type="http://schemas.openxmlformats.org/officeDocument/2006/relationships/image" Target="../media/image7.jpeg"/><Relationship Id="rId1" Type="http://schemas.openxmlformats.org/officeDocument/2006/relationships/image" Target="../media/image6.jpeg"/></Relationships>
</file>

<file path=xl/drawings/_rels/drawing8.xml.rels><?xml version="1.0" encoding="UTF-8" standalone="yes"?>
<Relationships xmlns="http://schemas.openxmlformats.org/package/2006/relationships"><Relationship Id="rId1" Type="http://schemas.openxmlformats.org/officeDocument/2006/relationships/image" Target="../media/image5.png"/></Relationships>
</file>

<file path=xl/drawings/_rels/drawing9.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xdr:col>
      <xdr:colOff>3676650</xdr:colOff>
      <xdr:row>0</xdr:row>
      <xdr:rowOff>171450</xdr:rowOff>
    </xdr:from>
    <xdr:to>
      <xdr:col>3</xdr:col>
      <xdr:colOff>6191250</xdr:colOff>
      <xdr:row>4</xdr:row>
      <xdr:rowOff>0</xdr:rowOff>
    </xdr:to>
    <xdr:pic>
      <xdr:nvPicPr>
        <xdr:cNvPr id="2049" name="Picture 1"/>
        <xdr:cNvPicPr>
          <a:picLocks noChangeAspect="1" noChangeArrowheads="1"/>
        </xdr:cNvPicPr>
      </xdr:nvPicPr>
      <xdr:blipFill>
        <a:blip xmlns:r="http://schemas.openxmlformats.org/officeDocument/2006/relationships" r:embed="rId1"/>
        <a:srcRect/>
        <a:stretch>
          <a:fillRect/>
        </a:stretch>
      </xdr:blipFill>
      <xdr:spPr bwMode="auto">
        <a:xfrm>
          <a:off x="6181725" y="171450"/>
          <a:ext cx="0" cy="857250"/>
        </a:xfrm>
        <a:prstGeom prst="rect">
          <a:avLst/>
        </a:prstGeom>
        <a:noFill/>
        <a:ln w="9525">
          <a:noFill/>
          <a:miter lim="800000"/>
          <a:headEnd/>
          <a:tailEnd/>
        </a:ln>
      </xdr:spPr>
    </xdr:pic>
    <xdr:clientData/>
  </xdr:twoCellAnchor>
</xdr:wsDr>
</file>

<file path=xl/drawings/drawing10.xml><?xml version="1.0" encoding="utf-8"?>
<xdr:wsDr xmlns:xdr="http://schemas.openxmlformats.org/drawingml/2006/spreadsheetDrawing" xmlns:a="http://schemas.openxmlformats.org/drawingml/2006/main">
  <xdr:twoCellAnchor>
    <xdr:from>
      <xdr:col>5</xdr:col>
      <xdr:colOff>523875</xdr:colOff>
      <xdr:row>19</xdr:row>
      <xdr:rowOff>0</xdr:rowOff>
    </xdr:from>
    <xdr:to>
      <xdr:col>6</xdr:col>
      <xdr:colOff>0</xdr:colOff>
      <xdr:row>19</xdr:row>
      <xdr:rowOff>0</xdr:rowOff>
    </xdr:to>
    <xdr:pic>
      <xdr:nvPicPr>
        <xdr:cNvPr id="5121" name="Picture 1"/>
        <xdr:cNvPicPr>
          <a:picLocks noChangeAspect="1" noChangeArrowheads="1"/>
        </xdr:cNvPicPr>
      </xdr:nvPicPr>
      <xdr:blipFill>
        <a:blip xmlns:r="http://schemas.openxmlformats.org/officeDocument/2006/relationships" r:embed="rId1"/>
        <a:srcRect/>
        <a:stretch>
          <a:fillRect/>
        </a:stretch>
      </xdr:blipFill>
      <xdr:spPr bwMode="auto">
        <a:xfrm>
          <a:off x="8924925" y="4124325"/>
          <a:ext cx="238125" cy="0"/>
        </a:xfrm>
        <a:prstGeom prst="rect">
          <a:avLst/>
        </a:prstGeom>
        <a:noFill/>
        <a:ln w="9525">
          <a:noFill/>
          <a:miter lim="800000"/>
          <a:headEnd/>
          <a:tailEnd/>
        </a:ln>
      </xdr:spPr>
    </xdr:pic>
    <xdr:clientData/>
  </xdr:twoCellAnchor>
  <xdr:twoCellAnchor>
    <xdr:from>
      <xdr:col>7</xdr:col>
      <xdr:colOff>523875</xdr:colOff>
      <xdr:row>19</xdr:row>
      <xdr:rowOff>0</xdr:rowOff>
    </xdr:from>
    <xdr:to>
      <xdr:col>8</xdr:col>
      <xdr:colOff>0</xdr:colOff>
      <xdr:row>19</xdr:row>
      <xdr:rowOff>0</xdr:rowOff>
    </xdr:to>
    <xdr:pic>
      <xdr:nvPicPr>
        <xdr:cNvPr id="5122" name="Picture 5"/>
        <xdr:cNvPicPr>
          <a:picLocks noChangeAspect="1" noChangeArrowheads="1"/>
        </xdr:cNvPicPr>
      </xdr:nvPicPr>
      <xdr:blipFill>
        <a:blip xmlns:r="http://schemas.openxmlformats.org/officeDocument/2006/relationships" r:embed="rId1"/>
        <a:srcRect/>
        <a:stretch>
          <a:fillRect/>
        </a:stretch>
      </xdr:blipFill>
      <xdr:spPr bwMode="auto">
        <a:xfrm>
          <a:off x="11106150" y="4124325"/>
          <a:ext cx="238125" cy="0"/>
        </a:xfrm>
        <a:prstGeom prst="rect">
          <a:avLst/>
        </a:prstGeom>
        <a:noFill/>
        <a:ln w="9525">
          <a:noFill/>
          <a:miter lim="800000"/>
          <a:headEnd/>
          <a:tailEnd/>
        </a:ln>
      </xdr:spPr>
    </xdr:pic>
    <xdr:clientData/>
  </xdr:twoCellAnchor>
  <xdr:twoCellAnchor>
    <xdr:from>
      <xdr:col>9</xdr:col>
      <xdr:colOff>523875</xdr:colOff>
      <xdr:row>19</xdr:row>
      <xdr:rowOff>0</xdr:rowOff>
    </xdr:from>
    <xdr:to>
      <xdr:col>10</xdr:col>
      <xdr:colOff>0</xdr:colOff>
      <xdr:row>19</xdr:row>
      <xdr:rowOff>0</xdr:rowOff>
    </xdr:to>
    <xdr:pic>
      <xdr:nvPicPr>
        <xdr:cNvPr id="5123" name="Picture 7"/>
        <xdr:cNvPicPr>
          <a:picLocks noChangeAspect="1" noChangeArrowheads="1"/>
        </xdr:cNvPicPr>
      </xdr:nvPicPr>
      <xdr:blipFill>
        <a:blip xmlns:r="http://schemas.openxmlformats.org/officeDocument/2006/relationships" r:embed="rId1"/>
        <a:srcRect/>
        <a:stretch>
          <a:fillRect/>
        </a:stretch>
      </xdr:blipFill>
      <xdr:spPr bwMode="auto">
        <a:xfrm>
          <a:off x="13287375" y="4124325"/>
          <a:ext cx="238125" cy="0"/>
        </a:xfrm>
        <a:prstGeom prst="rect">
          <a:avLst/>
        </a:prstGeom>
        <a:noFill/>
        <a:ln w="9525">
          <a:noFill/>
          <a:miter lim="800000"/>
          <a:headEnd/>
          <a:tailEnd/>
        </a:ln>
      </xdr:spPr>
    </xdr:pic>
    <xdr:clientData/>
  </xdr:twoCellAnchor>
  <xdr:twoCellAnchor editAs="oneCell">
    <xdr:from>
      <xdr:col>8</xdr:col>
      <xdr:colOff>609600</xdr:colOff>
      <xdr:row>1</xdr:row>
      <xdr:rowOff>161925</xdr:rowOff>
    </xdr:from>
    <xdr:to>
      <xdr:col>9</xdr:col>
      <xdr:colOff>676275</xdr:colOff>
      <xdr:row>5</xdr:row>
      <xdr:rowOff>47625</xdr:rowOff>
    </xdr:to>
    <xdr:pic>
      <xdr:nvPicPr>
        <xdr:cNvPr id="5124" name="Imagem 7" descr="logo do governo Silval.jpg"/>
        <xdr:cNvPicPr>
          <a:picLocks noChangeAspect="1"/>
        </xdr:cNvPicPr>
      </xdr:nvPicPr>
      <xdr:blipFill>
        <a:blip xmlns:r="http://schemas.openxmlformats.org/officeDocument/2006/relationships" r:embed="rId2" cstate="print"/>
        <a:srcRect l="5669" t="17422" r="5669" b="18764"/>
        <a:stretch>
          <a:fillRect/>
        </a:stretch>
      </xdr:blipFill>
      <xdr:spPr bwMode="auto">
        <a:xfrm>
          <a:off x="11953875" y="361950"/>
          <a:ext cx="1485900" cy="685800"/>
        </a:xfrm>
        <a:prstGeom prst="rect">
          <a:avLst/>
        </a:prstGeom>
        <a:noFill/>
        <a:ln w="9525">
          <a:noFill/>
          <a:miter lim="800000"/>
          <a:headEnd/>
          <a:tailEnd/>
        </a:ln>
      </xdr:spPr>
    </xdr:pic>
    <xdr:clientData/>
  </xdr:twoCellAnchor>
  <xdr:twoCellAnchor>
    <xdr:from>
      <xdr:col>0</xdr:col>
      <xdr:colOff>38100</xdr:colOff>
      <xdr:row>0</xdr:row>
      <xdr:rowOff>38100</xdr:rowOff>
    </xdr:from>
    <xdr:to>
      <xdr:col>0</xdr:col>
      <xdr:colOff>571500</xdr:colOff>
      <xdr:row>3</xdr:row>
      <xdr:rowOff>104775</xdr:rowOff>
    </xdr:to>
    <xdr:pic>
      <xdr:nvPicPr>
        <xdr:cNvPr id="5125" name="Picture 2" descr="BRASAO"/>
        <xdr:cNvPicPr>
          <a:picLocks noChangeAspect="1" noChangeArrowheads="1"/>
        </xdr:cNvPicPr>
      </xdr:nvPicPr>
      <xdr:blipFill>
        <a:blip xmlns:r="http://schemas.openxmlformats.org/officeDocument/2006/relationships" r:embed="rId3" cstate="print"/>
        <a:srcRect/>
        <a:stretch>
          <a:fillRect/>
        </a:stretch>
      </xdr:blipFill>
      <xdr:spPr bwMode="auto">
        <a:xfrm>
          <a:off x="38100" y="38100"/>
          <a:ext cx="533400" cy="666750"/>
        </a:xfrm>
        <a:prstGeom prst="rect">
          <a:avLst/>
        </a:prstGeom>
        <a:noFill/>
        <a:ln w="9525">
          <a:noFill/>
          <a:miter lim="800000"/>
          <a:headEnd/>
          <a:tailEnd/>
        </a:ln>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6</xdr:col>
      <xdr:colOff>95250</xdr:colOff>
      <xdr:row>0</xdr:row>
      <xdr:rowOff>66675</xdr:rowOff>
    </xdr:from>
    <xdr:to>
      <xdr:col>11</xdr:col>
      <xdr:colOff>590550</xdr:colOff>
      <xdr:row>3</xdr:row>
      <xdr:rowOff>238125</xdr:rowOff>
    </xdr:to>
    <xdr:pic>
      <xdr:nvPicPr>
        <xdr:cNvPr id="10241" name="Imagem 2" descr="logo do governo Silval.jpg"/>
        <xdr:cNvPicPr>
          <a:picLocks noChangeAspect="1"/>
        </xdr:cNvPicPr>
      </xdr:nvPicPr>
      <xdr:blipFill>
        <a:blip xmlns:r="http://schemas.openxmlformats.org/officeDocument/2006/relationships" r:embed="rId1" cstate="print"/>
        <a:srcRect l="5669" t="17422" r="5669" b="18764"/>
        <a:stretch>
          <a:fillRect/>
        </a:stretch>
      </xdr:blipFill>
      <xdr:spPr bwMode="auto">
        <a:xfrm>
          <a:off x="9801225" y="66675"/>
          <a:ext cx="1419225" cy="914400"/>
        </a:xfrm>
        <a:prstGeom prst="rect">
          <a:avLst/>
        </a:prstGeom>
        <a:noFill/>
        <a:ln w="9525">
          <a:noFill/>
          <a:miter lim="800000"/>
          <a:headEnd/>
          <a:tailEnd/>
        </a:ln>
      </xdr:spPr>
    </xdr:pic>
    <xdr:clientData/>
  </xdr:twoCellAnchor>
</xdr:wsDr>
</file>

<file path=xl/drawings/drawing12.xml><?xml version="1.0" encoding="utf-8"?>
<xdr:wsDr xmlns:xdr="http://schemas.openxmlformats.org/drawingml/2006/spreadsheetDrawing" xmlns:a="http://schemas.openxmlformats.org/drawingml/2006/main">
  <xdr:twoCellAnchor>
    <xdr:from>
      <xdr:col>1</xdr:col>
      <xdr:colOff>152400</xdr:colOff>
      <xdr:row>0</xdr:row>
      <xdr:rowOff>66675</xdr:rowOff>
    </xdr:from>
    <xdr:to>
      <xdr:col>1</xdr:col>
      <xdr:colOff>1047750</xdr:colOff>
      <xdr:row>3</xdr:row>
      <xdr:rowOff>285750</xdr:rowOff>
    </xdr:to>
    <xdr:pic>
      <xdr:nvPicPr>
        <xdr:cNvPr id="11265" name="Picture 3" descr="BRASAO"/>
        <xdr:cNvPicPr>
          <a:picLocks noChangeAspect="1" noChangeArrowheads="1"/>
        </xdr:cNvPicPr>
      </xdr:nvPicPr>
      <xdr:blipFill>
        <a:blip xmlns:r="http://schemas.openxmlformats.org/officeDocument/2006/relationships" r:embed="rId1" cstate="print"/>
        <a:srcRect/>
        <a:stretch>
          <a:fillRect/>
        </a:stretch>
      </xdr:blipFill>
      <xdr:spPr bwMode="auto">
        <a:xfrm>
          <a:off x="600075" y="66675"/>
          <a:ext cx="895350" cy="971550"/>
        </a:xfrm>
        <a:prstGeom prst="rect">
          <a:avLst/>
        </a:prstGeom>
        <a:noFill/>
        <a:ln w="9525">
          <a:noFill/>
          <a:miter lim="800000"/>
          <a:headEnd/>
          <a:tailEnd/>
        </a:ln>
      </xdr:spPr>
    </xdr:pic>
    <xdr:clientData/>
  </xdr:twoCellAnchor>
  <xdr:twoCellAnchor editAs="oneCell">
    <xdr:from>
      <xdr:col>8</xdr:col>
      <xdr:colOff>371475</xdr:colOff>
      <xdr:row>1</xdr:row>
      <xdr:rowOff>47625</xdr:rowOff>
    </xdr:from>
    <xdr:to>
      <xdr:col>10</xdr:col>
      <xdr:colOff>247650</xdr:colOff>
      <xdr:row>3</xdr:row>
      <xdr:rowOff>200025</xdr:rowOff>
    </xdr:to>
    <xdr:pic>
      <xdr:nvPicPr>
        <xdr:cNvPr id="11266" name="Imagem 2" descr="logo do governo Silval.jpg"/>
        <xdr:cNvPicPr>
          <a:picLocks noChangeAspect="1"/>
        </xdr:cNvPicPr>
      </xdr:nvPicPr>
      <xdr:blipFill>
        <a:blip xmlns:r="http://schemas.openxmlformats.org/officeDocument/2006/relationships" r:embed="rId2" cstate="print"/>
        <a:srcRect l="5669" t="17422" r="5669" b="18764"/>
        <a:stretch>
          <a:fillRect/>
        </a:stretch>
      </xdr:blipFill>
      <xdr:spPr bwMode="auto">
        <a:xfrm>
          <a:off x="6886575" y="209550"/>
          <a:ext cx="1114425" cy="742950"/>
        </a:xfrm>
        <a:prstGeom prst="rect">
          <a:avLst/>
        </a:prstGeom>
        <a:noFill/>
        <a:ln w="9525">
          <a:noFill/>
          <a:miter lim="800000"/>
          <a:headEnd/>
          <a:tailEnd/>
        </a:ln>
      </xdr:spPr>
    </xdr:pic>
    <xdr:clientData/>
  </xdr:twoCellAnchor>
</xdr:wsDr>
</file>

<file path=xl/drawings/drawing13.xml><?xml version="1.0" encoding="utf-8"?>
<xdr:wsDr xmlns:xdr="http://schemas.openxmlformats.org/drawingml/2006/spreadsheetDrawing" xmlns:a="http://schemas.openxmlformats.org/drawingml/2006/main">
  <xdr:twoCellAnchor>
    <xdr:from>
      <xdr:col>5</xdr:col>
      <xdr:colOff>371475</xdr:colOff>
      <xdr:row>0</xdr:row>
      <xdr:rowOff>0</xdr:rowOff>
    </xdr:from>
    <xdr:to>
      <xdr:col>5</xdr:col>
      <xdr:colOff>666750</xdr:colOff>
      <xdr:row>0</xdr:row>
      <xdr:rowOff>0</xdr:rowOff>
    </xdr:to>
    <xdr:sp macro="" textlink="">
      <xdr:nvSpPr>
        <xdr:cNvPr id="12289" name="Line 1"/>
        <xdr:cNvSpPr>
          <a:spLocks noChangeShapeType="1"/>
        </xdr:cNvSpPr>
      </xdr:nvSpPr>
      <xdr:spPr bwMode="auto">
        <a:xfrm>
          <a:off x="9677400" y="0"/>
          <a:ext cx="0" cy="0"/>
        </a:xfrm>
        <a:prstGeom prst="line">
          <a:avLst/>
        </a:prstGeom>
        <a:noFill/>
        <a:ln w="9525">
          <a:solidFill>
            <a:srgbClr val="000000"/>
          </a:solidFill>
          <a:round/>
          <a:headEnd/>
          <a:tailEnd/>
        </a:ln>
      </xdr:spPr>
    </xdr:sp>
    <xdr:clientData/>
  </xdr:twoCellAnchor>
  <xdr:twoCellAnchor>
    <xdr:from>
      <xdr:col>6</xdr:col>
      <xdr:colOff>371475</xdr:colOff>
      <xdr:row>0</xdr:row>
      <xdr:rowOff>0</xdr:rowOff>
    </xdr:from>
    <xdr:to>
      <xdr:col>6</xdr:col>
      <xdr:colOff>666750</xdr:colOff>
      <xdr:row>0</xdr:row>
      <xdr:rowOff>0</xdr:rowOff>
    </xdr:to>
    <xdr:sp macro="" textlink="">
      <xdr:nvSpPr>
        <xdr:cNvPr id="12290" name="Line 2"/>
        <xdr:cNvSpPr>
          <a:spLocks noChangeShapeType="1"/>
        </xdr:cNvSpPr>
      </xdr:nvSpPr>
      <xdr:spPr bwMode="auto">
        <a:xfrm>
          <a:off x="10048875" y="0"/>
          <a:ext cx="295275" cy="0"/>
        </a:xfrm>
        <a:prstGeom prst="line">
          <a:avLst/>
        </a:prstGeom>
        <a:noFill/>
        <a:ln w="9525">
          <a:solidFill>
            <a:srgbClr val="000000"/>
          </a:solidFill>
          <a:round/>
          <a:headEnd/>
          <a:tailEnd/>
        </a:ln>
      </xdr:spPr>
    </xdr:sp>
    <xdr:clientData/>
  </xdr:twoCellAnchor>
  <xdr:twoCellAnchor>
    <xdr:from>
      <xdr:col>6</xdr:col>
      <xdr:colOff>371475</xdr:colOff>
      <xdr:row>0</xdr:row>
      <xdr:rowOff>0</xdr:rowOff>
    </xdr:from>
    <xdr:to>
      <xdr:col>6</xdr:col>
      <xdr:colOff>666750</xdr:colOff>
      <xdr:row>0</xdr:row>
      <xdr:rowOff>0</xdr:rowOff>
    </xdr:to>
    <xdr:sp macro="" textlink="">
      <xdr:nvSpPr>
        <xdr:cNvPr id="12291" name="Line 3"/>
        <xdr:cNvSpPr>
          <a:spLocks noChangeShapeType="1"/>
        </xdr:cNvSpPr>
      </xdr:nvSpPr>
      <xdr:spPr bwMode="auto">
        <a:xfrm>
          <a:off x="10048875" y="0"/>
          <a:ext cx="295275" cy="0"/>
        </a:xfrm>
        <a:prstGeom prst="line">
          <a:avLst/>
        </a:prstGeom>
        <a:noFill/>
        <a:ln w="9525">
          <a:solidFill>
            <a:srgbClr val="000000"/>
          </a:solidFill>
          <a:round/>
          <a:headEnd/>
          <a:tailEnd/>
        </a:ln>
      </xdr:spPr>
    </xdr:sp>
    <xdr:clientData/>
  </xdr:twoCellAnchor>
  <xdr:twoCellAnchor>
    <xdr:from>
      <xdr:col>5</xdr:col>
      <xdr:colOff>371475</xdr:colOff>
      <xdr:row>0</xdr:row>
      <xdr:rowOff>0</xdr:rowOff>
    </xdr:from>
    <xdr:to>
      <xdr:col>5</xdr:col>
      <xdr:colOff>666750</xdr:colOff>
      <xdr:row>0</xdr:row>
      <xdr:rowOff>0</xdr:rowOff>
    </xdr:to>
    <xdr:sp macro="" textlink="">
      <xdr:nvSpPr>
        <xdr:cNvPr id="12292" name="Line 4"/>
        <xdr:cNvSpPr>
          <a:spLocks noChangeShapeType="1"/>
        </xdr:cNvSpPr>
      </xdr:nvSpPr>
      <xdr:spPr bwMode="auto">
        <a:xfrm>
          <a:off x="9677400" y="0"/>
          <a:ext cx="0" cy="0"/>
        </a:xfrm>
        <a:prstGeom prst="line">
          <a:avLst/>
        </a:prstGeom>
        <a:noFill/>
        <a:ln w="9525">
          <a:solidFill>
            <a:srgbClr val="000000"/>
          </a:solidFill>
          <a:round/>
          <a:headEnd/>
          <a:tailEnd/>
        </a:ln>
      </xdr:spPr>
    </xdr:sp>
    <xdr:clientData/>
  </xdr:twoCellAnchor>
  <xdr:twoCellAnchor>
    <xdr:from>
      <xdr:col>5</xdr:col>
      <xdr:colOff>371475</xdr:colOff>
      <xdr:row>0</xdr:row>
      <xdr:rowOff>0</xdr:rowOff>
    </xdr:from>
    <xdr:to>
      <xdr:col>5</xdr:col>
      <xdr:colOff>666750</xdr:colOff>
      <xdr:row>0</xdr:row>
      <xdr:rowOff>0</xdr:rowOff>
    </xdr:to>
    <xdr:sp macro="" textlink="">
      <xdr:nvSpPr>
        <xdr:cNvPr id="12293" name="Line 5"/>
        <xdr:cNvSpPr>
          <a:spLocks noChangeShapeType="1"/>
        </xdr:cNvSpPr>
      </xdr:nvSpPr>
      <xdr:spPr bwMode="auto">
        <a:xfrm>
          <a:off x="9677400" y="0"/>
          <a:ext cx="0" cy="0"/>
        </a:xfrm>
        <a:prstGeom prst="line">
          <a:avLst/>
        </a:prstGeom>
        <a:noFill/>
        <a:ln w="9525">
          <a:solidFill>
            <a:srgbClr val="000000"/>
          </a:solidFill>
          <a:round/>
          <a:headEnd/>
          <a:tailEnd/>
        </a:ln>
      </xdr:spPr>
    </xdr:sp>
    <xdr:clientData/>
  </xdr:twoCellAnchor>
  <xdr:twoCellAnchor>
    <xdr:from>
      <xdr:col>6</xdr:col>
      <xdr:colOff>371475</xdr:colOff>
      <xdr:row>0</xdr:row>
      <xdr:rowOff>0</xdr:rowOff>
    </xdr:from>
    <xdr:to>
      <xdr:col>6</xdr:col>
      <xdr:colOff>666750</xdr:colOff>
      <xdr:row>0</xdr:row>
      <xdr:rowOff>0</xdr:rowOff>
    </xdr:to>
    <xdr:sp macro="" textlink="">
      <xdr:nvSpPr>
        <xdr:cNvPr id="12294" name="Line 6"/>
        <xdr:cNvSpPr>
          <a:spLocks noChangeShapeType="1"/>
        </xdr:cNvSpPr>
      </xdr:nvSpPr>
      <xdr:spPr bwMode="auto">
        <a:xfrm>
          <a:off x="10048875" y="0"/>
          <a:ext cx="295275" cy="0"/>
        </a:xfrm>
        <a:prstGeom prst="line">
          <a:avLst/>
        </a:prstGeom>
        <a:noFill/>
        <a:ln w="9525">
          <a:solidFill>
            <a:srgbClr val="000000"/>
          </a:solidFill>
          <a:round/>
          <a:headEnd/>
          <a:tailEnd/>
        </a:ln>
      </xdr:spPr>
    </xdr:sp>
    <xdr:clientData/>
  </xdr:twoCellAnchor>
  <xdr:twoCellAnchor>
    <xdr:from>
      <xdr:col>6</xdr:col>
      <xdr:colOff>371475</xdr:colOff>
      <xdr:row>0</xdr:row>
      <xdr:rowOff>0</xdr:rowOff>
    </xdr:from>
    <xdr:to>
      <xdr:col>6</xdr:col>
      <xdr:colOff>666750</xdr:colOff>
      <xdr:row>0</xdr:row>
      <xdr:rowOff>0</xdr:rowOff>
    </xdr:to>
    <xdr:sp macro="" textlink="">
      <xdr:nvSpPr>
        <xdr:cNvPr id="12295" name="Line 7"/>
        <xdr:cNvSpPr>
          <a:spLocks noChangeShapeType="1"/>
        </xdr:cNvSpPr>
      </xdr:nvSpPr>
      <xdr:spPr bwMode="auto">
        <a:xfrm>
          <a:off x="10048875" y="0"/>
          <a:ext cx="295275" cy="0"/>
        </a:xfrm>
        <a:prstGeom prst="line">
          <a:avLst/>
        </a:prstGeom>
        <a:noFill/>
        <a:ln w="9525">
          <a:solidFill>
            <a:srgbClr val="000000"/>
          </a:solidFill>
          <a:round/>
          <a:headEnd/>
          <a:tailEnd/>
        </a:ln>
      </xdr:spPr>
    </xdr:sp>
    <xdr:clientData/>
  </xdr:twoCellAnchor>
  <xdr:twoCellAnchor>
    <xdr:from>
      <xdr:col>5</xdr:col>
      <xdr:colOff>371475</xdr:colOff>
      <xdr:row>0</xdr:row>
      <xdr:rowOff>0</xdr:rowOff>
    </xdr:from>
    <xdr:to>
      <xdr:col>5</xdr:col>
      <xdr:colOff>666750</xdr:colOff>
      <xdr:row>0</xdr:row>
      <xdr:rowOff>0</xdr:rowOff>
    </xdr:to>
    <xdr:sp macro="" textlink="">
      <xdr:nvSpPr>
        <xdr:cNvPr id="12296" name="Line 8"/>
        <xdr:cNvSpPr>
          <a:spLocks noChangeShapeType="1"/>
        </xdr:cNvSpPr>
      </xdr:nvSpPr>
      <xdr:spPr bwMode="auto">
        <a:xfrm>
          <a:off x="9677400" y="0"/>
          <a:ext cx="0" cy="0"/>
        </a:xfrm>
        <a:prstGeom prst="line">
          <a:avLst/>
        </a:prstGeom>
        <a:noFill/>
        <a:ln w="9525">
          <a:solidFill>
            <a:srgbClr val="000000"/>
          </a:solidFill>
          <a:round/>
          <a:headEnd/>
          <a:tailEnd/>
        </a:ln>
      </xdr:spPr>
    </xdr:sp>
    <xdr:clientData/>
  </xdr:twoCellAnchor>
  <xdr:twoCellAnchor>
    <xdr:from>
      <xdr:col>5</xdr:col>
      <xdr:colOff>371475</xdr:colOff>
      <xdr:row>0</xdr:row>
      <xdr:rowOff>0</xdr:rowOff>
    </xdr:from>
    <xdr:to>
      <xdr:col>5</xdr:col>
      <xdr:colOff>666750</xdr:colOff>
      <xdr:row>0</xdr:row>
      <xdr:rowOff>0</xdr:rowOff>
    </xdr:to>
    <xdr:sp macro="" textlink="">
      <xdr:nvSpPr>
        <xdr:cNvPr id="12297" name="Line 9"/>
        <xdr:cNvSpPr>
          <a:spLocks noChangeShapeType="1"/>
        </xdr:cNvSpPr>
      </xdr:nvSpPr>
      <xdr:spPr bwMode="auto">
        <a:xfrm>
          <a:off x="9677400" y="0"/>
          <a:ext cx="0" cy="0"/>
        </a:xfrm>
        <a:prstGeom prst="line">
          <a:avLst/>
        </a:prstGeom>
        <a:noFill/>
        <a:ln w="9525">
          <a:solidFill>
            <a:srgbClr val="000000"/>
          </a:solidFill>
          <a:round/>
          <a:headEnd/>
          <a:tailEnd/>
        </a:ln>
      </xdr:spPr>
    </xdr:sp>
    <xdr:clientData/>
  </xdr:twoCellAnchor>
  <xdr:twoCellAnchor>
    <xdr:from>
      <xdr:col>6</xdr:col>
      <xdr:colOff>371475</xdr:colOff>
      <xdr:row>0</xdr:row>
      <xdr:rowOff>0</xdr:rowOff>
    </xdr:from>
    <xdr:to>
      <xdr:col>6</xdr:col>
      <xdr:colOff>666750</xdr:colOff>
      <xdr:row>0</xdr:row>
      <xdr:rowOff>0</xdr:rowOff>
    </xdr:to>
    <xdr:sp macro="" textlink="">
      <xdr:nvSpPr>
        <xdr:cNvPr id="12298" name="Line 10"/>
        <xdr:cNvSpPr>
          <a:spLocks noChangeShapeType="1"/>
        </xdr:cNvSpPr>
      </xdr:nvSpPr>
      <xdr:spPr bwMode="auto">
        <a:xfrm>
          <a:off x="10048875" y="0"/>
          <a:ext cx="295275" cy="0"/>
        </a:xfrm>
        <a:prstGeom prst="line">
          <a:avLst/>
        </a:prstGeom>
        <a:noFill/>
        <a:ln w="9525">
          <a:solidFill>
            <a:srgbClr val="000000"/>
          </a:solidFill>
          <a:round/>
          <a:headEnd/>
          <a:tailEnd/>
        </a:ln>
      </xdr:spPr>
    </xdr:sp>
    <xdr:clientData/>
  </xdr:twoCellAnchor>
  <xdr:twoCellAnchor>
    <xdr:from>
      <xdr:col>6</xdr:col>
      <xdr:colOff>371475</xdr:colOff>
      <xdr:row>0</xdr:row>
      <xdr:rowOff>0</xdr:rowOff>
    </xdr:from>
    <xdr:to>
      <xdr:col>6</xdr:col>
      <xdr:colOff>666750</xdr:colOff>
      <xdr:row>0</xdr:row>
      <xdr:rowOff>0</xdr:rowOff>
    </xdr:to>
    <xdr:sp macro="" textlink="">
      <xdr:nvSpPr>
        <xdr:cNvPr id="12299" name="Line 11"/>
        <xdr:cNvSpPr>
          <a:spLocks noChangeShapeType="1"/>
        </xdr:cNvSpPr>
      </xdr:nvSpPr>
      <xdr:spPr bwMode="auto">
        <a:xfrm>
          <a:off x="10048875" y="0"/>
          <a:ext cx="295275" cy="0"/>
        </a:xfrm>
        <a:prstGeom prst="line">
          <a:avLst/>
        </a:prstGeom>
        <a:noFill/>
        <a:ln w="9525">
          <a:solidFill>
            <a:srgbClr val="000000"/>
          </a:solidFill>
          <a:round/>
          <a:headEnd/>
          <a:tailEnd/>
        </a:ln>
      </xdr:spPr>
    </xdr:sp>
    <xdr:clientData/>
  </xdr:twoCellAnchor>
  <xdr:twoCellAnchor>
    <xdr:from>
      <xdr:col>5</xdr:col>
      <xdr:colOff>371475</xdr:colOff>
      <xdr:row>0</xdr:row>
      <xdr:rowOff>0</xdr:rowOff>
    </xdr:from>
    <xdr:to>
      <xdr:col>5</xdr:col>
      <xdr:colOff>666750</xdr:colOff>
      <xdr:row>0</xdr:row>
      <xdr:rowOff>0</xdr:rowOff>
    </xdr:to>
    <xdr:sp macro="" textlink="">
      <xdr:nvSpPr>
        <xdr:cNvPr id="12300" name="Line 12"/>
        <xdr:cNvSpPr>
          <a:spLocks noChangeShapeType="1"/>
        </xdr:cNvSpPr>
      </xdr:nvSpPr>
      <xdr:spPr bwMode="auto">
        <a:xfrm>
          <a:off x="9677400" y="0"/>
          <a:ext cx="0" cy="0"/>
        </a:xfrm>
        <a:prstGeom prst="line">
          <a:avLst/>
        </a:prstGeom>
        <a:noFill/>
        <a:ln w="9525">
          <a:solidFill>
            <a:srgbClr val="000000"/>
          </a:solidFill>
          <a:round/>
          <a:headEnd/>
          <a:tailEnd/>
        </a:ln>
      </xdr:spPr>
    </xdr:sp>
    <xdr:clientData/>
  </xdr:twoCellAnchor>
  <xdr:twoCellAnchor>
    <xdr:from>
      <xdr:col>11</xdr:col>
      <xdr:colOff>180975</xdr:colOff>
      <xdr:row>0</xdr:row>
      <xdr:rowOff>0</xdr:rowOff>
    </xdr:from>
    <xdr:to>
      <xdr:col>11</xdr:col>
      <xdr:colOff>828675</xdr:colOff>
      <xdr:row>0</xdr:row>
      <xdr:rowOff>0</xdr:rowOff>
    </xdr:to>
    <xdr:pic>
      <xdr:nvPicPr>
        <xdr:cNvPr id="12301" name="Picture 16" descr="imagem1"/>
        <xdr:cNvPicPr>
          <a:picLocks noChangeAspect="1" noChangeArrowheads="1"/>
        </xdr:cNvPicPr>
      </xdr:nvPicPr>
      <xdr:blipFill>
        <a:blip xmlns:r="http://schemas.openxmlformats.org/officeDocument/2006/relationships" r:embed="rId1"/>
        <a:srcRect/>
        <a:stretch>
          <a:fillRect/>
        </a:stretch>
      </xdr:blipFill>
      <xdr:spPr bwMode="auto">
        <a:xfrm>
          <a:off x="10782300" y="0"/>
          <a:ext cx="647700" cy="0"/>
        </a:xfrm>
        <a:prstGeom prst="rect">
          <a:avLst/>
        </a:prstGeom>
        <a:noFill/>
        <a:ln w="9525">
          <a:noFill/>
          <a:miter lim="800000"/>
          <a:headEnd/>
          <a:tailEnd/>
        </a:ln>
      </xdr:spPr>
    </xdr:pic>
    <xdr:clientData/>
  </xdr:twoCellAnchor>
  <xdr:twoCellAnchor>
    <xdr:from>
      <xdr:col>6</xdr:col>
      <xdr:colOff>371475</xdr:colOff>
      <xdr:row>0</xdr:row>
      <xdr:rowOff>0</xdr:rowOff>
    </xdr:from>
    <xdr:to>
      <xdr:col>6</xdr:col>
      <xdr:colOff>666750</xdr:colOff>
      <xdr:row>0</xdr:row>
      <xdr:rowOff>0</xdr:rowOff>
    </xdr:to>
    <xdr:sp macro="" textlink="">
      <xdr:nvSpPr>
        <xdr:cNvPr id="12302" name="Line 17"/>
        <xdr:cNvSpPr>
          <a:spLocks noChangeShapeType="1"/>
        </xdr:cNvSpPr>
      </xdr:nvSpPr>
      <xdr:spPr bwMode="auto">
        <a:xfrm>
          <a:off x="10048875" y="0"/>
          <a:ext cx="295275" cy="0"/>
        </a:xfrm>
        <a:prstGeom prst="line">
          <a:avLst/>
        </a:prstGeom>
        <a:noFill/>
        <a:ln w="9525">
          <a:solidFill>
            <a:srgbClr val="000000"/>
          </a:solidFill>
          <a:round/>
          <a:headEnd/>
          <a:tailEnd/>
        </a:ln>
      </xdr:spPr>
    </xdr:sp>
    <xdr:clientData/>
  </xdr:twoCellAnchor>
  <xdr:twoCellAnchor>
    <xdr:from>
      <xdr:col>8</xdr:col>
      <xdr:colOff>371475</xdr:colOff>
      <xdr:row>0</xdr:row>
      <xdr:rowOff>0</xdr:rowOff>
    </xdr:from>
    <xdr:to>
      <xdr:col>8</xdr:col>
      <xdr:colOff>666750</xdr:colOff>
      <xdr:row>0</xdr:row>
      <xdr:rowOff>0</xdr:rowOff>
    </xdr:to>
    <xdr:sp macro="" textlink="">
      <xdr:nvSpPr>
        <xdr:cNvPr id="12303" name="Line 18"/>
        <xdr:cNvSpPr>
          <a:spLocks noChangeShapeType="1"/>
        </xdr:cNvSpPr>
      </xdr:nvSpPr>
      <xdr:spPr bwMode="auto">
        <a:xfrm>
          <a:off x="10601325" y="0"/>
          <a:ext cx="0" cy="0"/>
        </a:xfrm>
        <a:prstGeom prst="line">
          <a:avLst/>
        </a:prstGeom>
        <a:noFill/>
        <a:ln w="9525">
          <a:solidFill>
            <a:srgbClr val="000000"/>
          </a:solidFill>
          <a:round/>
          <a:headEnd/>
          <a:tailEnd/>
        </a:ln>
      </xdr:spPr>
    </xdr:sp>
    <xdr:clientData/>
  </xdr:twoCellAnchor>
  <xdr:twoCellAnchor>
    <xdr:from>
      <xdr:col>8</xdr:col>
      <xdr:colOff>371475</xdr:colOff>
      <xdr:row>0</xdr:row>
      <xdr:rowOff>0</xdr:rowOff>
    </xdr:from>
    <xdr:to>
      <xdr:col>8</xdr:col>
      <xdr:colOff>666750</xdr:colOff>
      <xdr:row>0</xdr:row>
      <xdr:rowOff>0</xdr:rowOff>
    </xdr:to>
    <xdr:sp macro="" textlink="">
      <xdr:nvSpPr>
        <xdr:cNvPr id="12304" name="Line 19"/>
        <xdr:cNvSpPr>
          <a:spLocks noChangeShapeType="1"/>
        </xdr:cNvSpPr>
      </xdr:nvSpPr>
      <xdr:spPr bwMode="auto">
        <a:xfrm>
          <a:off x="10601325" y="0"/>
          <a:ext cx="0" cy="0"/>
        </a:xfrm>
        <a:prstGeom prst="line">
          <a:avLst/>
        </a:prstGeom>
        <a:noFill/>
        <a:ln w="9525">
          <a:solidFill>
            <a:srgbClr val="000000"/>
          </a:solidFill>
          <a:round/>
          <a:headEnd/>
          <a:tailEnd/>
        </a:ln>
      </xdr:spPr>
    </xdr:sp>
    <xdr:clientData/>
  </xdr:twoCellAnchor>
  <xdr:twoCellAnchor>
    <xdr:from>
      <xdr:col>6</xdr:col>
      <xdr:colOff>371475</xdr:colOff>
      <xdr:row>0</xdr:row>
      <xdr:rowOff>0</xdr:rowOff>
    </xdr:from>
    <xdr:to>
      <xdr:col>6</xdr:col>
      <xdr:colOff>666750</xdr:colOff>
      <xdr:row>0</xdr:row>
      <xdr:rowOff>0</xdr:rowOff>
    </xdr:to>
    <xdr:sp macro="" textlink="">
      <xdr:nvSpPr>
        <xdr:cNvPr id="12305" name="Line 20"/>
        <xdr:cNvSpPr>
          <a:spLocks noChangeShapeType="1"/>
        </xdr:cNvSpPr>
      </xdr:nvSpPr>
      <xdr:spPr bwMode="auto">
        <a:xfrm>
          <a:off x="10048875" y="0"/>
          <a:ext cx="295275" cy="0"/>
        </a:xfrm>
        <a:prstGeom prst="line">
          <a:avLst/>
        </a:prstGeom>
        <a:noFill/>
        <a:ln w="9525">
          <a:solidFill>
            <a:srgbClr val="000000"/>
          </a:solidFill>
          <a:round/>
          <a:headEnd/>
          <a:tailEnd/>
        </a:ln>
      </xdr:spPr>
    </xdr:sp>
    <xdr:clientData/>
  </xdr:twoCellAnchor>
  <xdr:twoCellAnchor>
    <xdr:from>
      <xdr:col>6</xdr:col>
      <xdr:colOff>371475</xdr:colOff>
      <xdr:row>0</xdr:row>
      <xdr:rowOff>0</xdr:rowOff>
    </xdr:from>
    <xdr:to>
      <xdr:col>6</xdr:col>
      <xdr:colOff>666750</xdr:colOff>
      <xdr:row>0</xdr:row>
      <xdr:rowOff>0</xdr:rowOff>
    </xdr:to>
    <xdr:sp macro="" textlink="">
      <xdr:nvSpPr>
        <xdr:cNvPr id="12306" name="Line 21"/>
        <xdr:cNvSpPr>
          <a:spLocks noChangeShapeType="1"/>
        </xdr:cNvSpPr>
      </xdr:nvSpPr>
      <xdr:spPr bwMode="auto">
        <a:xfrm>
          <a:off x="10048875" y="0"/>
          <a:ext cx="295275" cy="0"/>
        </a:xfrm>
        <a:prstGeom prst="line">
          <a:avLst/>
        </a:prstGeom>
        <a:noFill/>
        <a:ln w="9525">
          <a:solidFill>
            <a:srgbClr val="000000"/>
          </a:solidFill>
          <a:round/>
          <a:headEnd/>
          <a:tailEnd/>
        </a:ln>
      </xdr:spPr>
    </xdr:sp>
    <xdr:clientData/>
  </xdr:twoCellAnchor>
  <xdr:twoCellAnchor>
    <xdr:from>
      <xdr:col>8</xdr:col>
      <xdr:colOff>371475</xdr:colOff>
      <xdr:row>0</xdr:row>
      <xdr:rowOff>0</xdr:rowOff>
    </xdr:from>
    <xdr:to>
      <xdr:col>8</xdr:col>
      <xdr:colOff>666750</xdr:colOff>
      <xdr:row>0</xdr:row>
      <xdr:rowOff>0</xdr:rowOff>
    </xdr:to>
    <xdr:sp macro="" textlink="">
      <xdr:nvSpPr>
        <xdr:cNvPr id="12307" name="Line 22"/>
        <xdr:cNvSpPr>
          <a:spLocks noChangeShapeType="1"/>
        </xdr:cNvSpPr>
      </xdr:nvSpPr>
      <xdr:spPr bwMode="auto">
        <a:xfrm>
          <a:off x="10601325" y="0"/>
          <a:ext cx="0" cy="0"/>
        </a:xfrm>
        <a:prstGeom prst="line">
          <a:avLst/>
        </a:prstGeom>
        <a:noFill/>
        <a:ln w="9525">
          <a:solidFill>
            <a:srgbClr val="000000"/>
          </a:solidFill>
          <a:round/>
          <a:headEnd/>
          <a:tailEnd/>
        </a:ln>
      </xdr:spPr>
    </xdr:sp>
    <xdr:clientData/>
  </xdr:twoCellAnchor>
  <xdr:twoCellAnchor>
    <xdr:from>
      <xdr:col>8</xdr:col>
      <xdr:colOff>371475</xdr:colOff>
      <xdr:row>0</xdr:row>
      <xdr:rowOff>0</xdr:rowOff>
    </xdr:from>
    <xdr:to>
      <xdr:col>8</xdr:col>
      <xdr:colOff>666750</xdr:colOff>
      <xdr:row>0</xdr:row>
      <xdr:rowOff>0</xdr:rowOff>
    </xdr:to>
    <xdr:sp macro="" textlink="">
      <xdr:nvSpPr>
        <xdr:cNvPr id="12308" name="Line 23"/>
        <xdr:cNvSpPr>
          <a:spLocks noChangeShapeType="1"/>
        </xdr:cNvSpPr>
      </xdr:nvSpPr>
      <xdr:spPr bwMode="auto">
        <a:xfrm>
          <a:off x="10601325" y="0"/>
          <a:ext cx="0" cy="0"/>
        </a:xfrm>
        <a:prstGeom prst="line">
          <a:avLst/>
        </a:prstGeom>
        <a:noFill/>
        <a:ln w="9525">
          <a:solidFill>
            <a:srgbClr val="000000"/>
          </a:solidFill>
          <a:round/>
          <a:headEnd/>
          <a:tailEnd/>
        </a:ln>
      </xdr:spPr>
    </xdr:sp>
    <xdr:clientData/>
  </xdr:twoCellAnchor>
  <xdr:twoCellAnchor>
    <xdr:from>
      <xdr:col>6</xdr:col>
      <xdr:colOff>371475</xdr:colOff>
      <xdr:row>0</xdr:row>
      <xdr:rowOff>0</xdr:rowOff>
    </xdr:from>
    <xdr:to>
      <xdr:col>6</xdr:col>
      <xdr:colOff>666750</xdr:colOff>
      <xdr:row>0</xdr:row>
      <xdr:rowOff>0</xdr:rowOff>
    </xdr:to>
    <xdr:sp macro="" textlink="">
      <xdr:nvSpPr>
        <xdr:cNvPr id="12309" name="Line 24"/>
        <xdr:cNvSpPr>
          <a:spLocks noChangeShapeType="1"/>
        </xdr:cNvSpPr>
      </xdr:nvSpPr>
      <xdr:spPr bwMode="auto">
        <a:xfrm>
          <a:off x="10048875" y="0"/>
          <a:ext cx="295275" cy="0"/>
        </a:xfrm>
        <a:prstGeom prst="line">
          <a:avLst/>
        </a:prstGeom>
        <a:noFill/>
        <a:ln w="9525">
          <a:solidFill>
            <a:srgbClr val="000000"/>
          </a:solidFill>
          <a:round/>
          <a:headEnd/>
          <a:tailEnd/>
        </a:ln>
      </xdr:spPr>
    </xdr:sp>
    <xdr:clientData/>
  </xdr:twoCellAnchor>
  <xdr:twoCellAnchor>
    <xdr:from>
      <xdr:col>6</xdr:col>
      <xdr:colOff>371475</xdr:colOff>
      <xdr:row>0</xdr:row>
      <xdr:rowOff>0</xdr:rowOff>
    </xdr:from>
    <xdr:to>
      <xdr:col>6</xdr:col>
      <xdr:colOff>666750</xdr:colOff>
      <xdr:row>0</xdr:row>
      <xdr:rowOff>0</xdr:rowOff>
    </xdr:to>
    <xdr:sp macro="" textlink="">
      <xdr:nvSpPr>
        <xdr:cNvPr id="12310" name="Line 25"/>
        <xdr:cNvSpPr>
          <a:spLocks noChangeShapeType="1"/>
        </xdr:cNvSpPr>
      </xdr:nvSpPr>
      <xdr:spPr bwMode="auto">
        <a:xfrm>
          <a:off x="10048875" y="0"/>
          <a:ext cx="295275" cy="0"/>
        </a:xfrm>
        <a:prstGeom prst="line">
          <a:avLst/>
        </a:prstGeom>
        <a:noFill/>
        <a:ln w="9525">
          <a:solidFill>
            <a:srgbClr val="000000"/>
          </a:solidFill>
          <a:round/>
          <a:headEnd/>
          <a:tailEnd/>
        </a:ln>
      </xdr:spPr>
    </xdr:sp>
    <xdr:clientData/>
  </xdr:twoCellAnchor>
  <xdr:twoCellAnchor>
    <xdr:from>
      <xdr:col>8</xdr:col>
      <xdr:colOff>371475</xdr:colOff>
      <xdr:row>0</xdr:row>
      <xdr:rowOff>0</xdr:rowOff>
    </xdr:from>
    <xdr:to>
      <xdr:col>8</xdr:col>
      <xdr:colOff>666750</xdr:colOff>
      <xdr:row>0</xdr:row>
      <xdr:rowOff>0</xdr:rowOff>
    </xdr:to>
    <xdr:sp macro="" textlink="">
      <xdr:nvSpPr>
        <xdr:cNvPr id="12311" name="Line 26"/>
        <xdr:cNvSpPr>
          <a:spLocks noChangeShapeType="1"/>
        </xdr:cNvSpPr>
      </xdr:nvSpPr>
      <xdr:spPr bwMode="auto">
        <a:xfrm>
          <a:off x="10601325" y="0"/>
          <a:ext cx="0" cy="0"/>
        </a:xfrm>
        <a:prstGeom prst="line">
          <a:avLst/>
        </a:prstGeom>
        <a:noFill/>
        <a:ln w="9525">
          <a:solidFill>
            <a:srgbClr val="000000"/>
          </a:solidFill>
          <a:round/>
          <a:headEnd/>
          <a:tailEnd/>
        </a:ln>
      </xdr:spPr>
    </xdr:sp>
    <xdr:clientData/>
  </xdr:twoCellAnchor>
  <xdr:twoCellAnchor>
    <xdr:from>
      <xdr:col>8</xdr:col>
      <xdr:colOff>371475</xdr:colOff>
      <xdr:row>0</xdr:row>
      <xdr:rowOff>0</xdr:rowOff>
    </xdr:from>
    <xdr:to>
      <xdr:col>8</xdr:col>
      <xdr:colOff>666750</xdr:colOff>
      <xdr:row>0</xdr:row>
      <xdr:rowOff>0</xdr:rowOff>
    </xdr:to>
    <xdr:sp macro="" textlink="">
      <xdr:nvSpPr>
        <xdr:cNvPr id="12312" name="Line 27"/>
        <xdr:cNvSpPr>
          <a:spLocks noChangeShapeType="1"/>
        </xdr:cNvSpPr>
      </xdr:nvSpPr>
      <xdr:spPr bwMode="auto">
        <a:xfrm>
          <a:off x="10601325" y="0"/>
          <a:ext cx="0" cy="0"/>
        </a:xfrm>
        <a:prstGeom prst="line">
          <a:avLst/>
        </a:prstGeom>
        <a:noFill/>
        <a:ln w="9525">
          <a:solidFill>
            <a:srgbClr val="000000"/>
          </a:solidFill>
          <a:round/>
          <a:headEnd/>
          <a:tailEnd/>
        </a:ln>
      </xdr:spPr>
    </xdr:sp>
    <xdr:clientData/>
  </xdr:twoCellAnchor>
  <xdr:twoCellAnchor>
    <xdr:from>
      <xdr:col>6</xdr:col>
      <xdr:colOff>371475</xdr:colOff>
      <xdr:row>0</xdr:row>
      <xdr:rowOff>0</xdr:rowOff>
    </xdr:from>
    <xdr:to>
      <xdr:col>6</xdr:col>
      <xdr:colOff>666750</xdr:colOff>
      <xdr:row>0</xdr:row>
      <xdr:rowOff>0</xdr:rowOff>
    </xdr:to>
    <xdr:sp macro="" textlink="">
      <xdr:nvSpPr>
        <xdr:cNvPr id="12313" name="Line 28"/>
        <xdr:cNvSpPr>
          <a:spLocks noChangeShapeType="1"/>
        </xdr:cNvSpPr>
      </xdr:nvSpPr>
      <xdr:spPr bwMode="auto">
        <a:xfrm>
          <a:off x="10048875" y="0"/>
          <a:ext cx="295275" cy="0"/>
        </a:xfrm>
        <a:prstGeom prst="line">
          <a:avLst/>
        </a:prstGeom>
        <a:noFill/>
        <a:ln w="9525">
          <a:solidFill>
            <a:srgbClr val="000000"/>
          </a:solidFill>
          <a:round/>
          <a:headEnd/>
          <a:tailEnd/>
        </a:ln>
      </xdr:spPr>
    </xdr:sp>
    <xdr:clientData/>
  </xdr:twoCellAnchor>
  <xdr:twoCellAnchor editAs="oneCell">
    <xdr:from>
      <xdr:col>3</xdr:col>
      <xdr:colOff>4343400</xdr:colOff>
      <xdr:row>0</xdr:row>
      <xdr:rowOff>76200</xdr:rowOff>
    </xdr:from>
    <xdr:to>
      <xdr:col>3</xdr:col>
      <xdr:colOff>5353050</xdr:colOff>
      <xdr:row>2</xdr:row>
      <xdr:rowOff>171450</xdr:rowOff>
    </xdr:to>
    <xdr:pic>
      <xdr:nvPicPr>
        <xdr:cNvPr id="12314" name="Imagem 27" descr="logo do governo Silval.jpg"/>
        <xdr:cNvPicPr>
          <a:picLocks noChangeAspect="1"/>
        </xdr:cNvPicPr>
      </xdr:nvPicPr>
      <xdr:blipFill>
        <a:blip xmlns:r="http://schemas.openxmlformats.org/officeDocument/2006/relationships" r:embed="rId2" cstate="print"/>
        <a:srcRect l="5669" t="17422" r="5669" b="18764"/>
        <a:stretch>
          <a:fillRect/>
        </a:stretch>
      </xdr:blipFill>
      <xdr:spPr bwMode="auto">
        <a:xfrm>
          <a:off x="7458075" y="76200"/>
          <a:ext cx="1009650" cy="571500"/>
        </a:xfrm>
        <a:prstGeom prst="rect">
          <a:avLst/>
        </a:prstGeom>
        <a:noFill/>
        <a:ln w="9525">
          <a:noFill/>
          <a:miter lim="800000"/>
          <a:headEnd/>
          <a:tailEnd/>
        </a:ln>
      </xdr:spPr>
    </xdr:pic>
    <xdr:clientData/>
  </xdr:twoCellAnchor>
</xdr:wsDr>
</file>

<file path=xl/drawings/drawing14.xml><?xml version="1.0" encoding="utf-8"?>
<xdr:wsDr xmlns:xdr="http://schemas.openxmlformats.org/drawingml/2006/spreadsheetDrawing" xmlns:a="http://schemas.openxmlformats.org/drawingml/2006/main">
  <xdr:twoCellAnchor>
    <xdr:from>
      <xdr:col>3</xdr:col>
      <xdr:colOff>6162675</xdr:colOff>
      <xdr:row>0</xdr:row>
      <xdr:rowOff>0</xdr:rowOff>
    </xdr:from>
    <xdr:to>
      <xdr:col>4</xdr:col>
      <xdr:colOff>0</xdr:colOff>
      <xdr:row>0</xdr:row>
      <xdr:rowOff>0</xdr:rowOff>
    </xdr:to>
    <xdr:pic>
      <xdr:nvPicPr>
        <xdr:cNvPr id="13313" name="Picture 1" descr="LOGO GOVERNO FINAL1"/>
        <xdr:cNvPicPr>
          <a:picLocks noChangeAspect="1" noChangeArrowheads="1"/>
        </xdr:cNvPicPr>
      </xdr:nvPicPr>
      <xdr:blipFill>
        <a:blip xmlns:r="http://schemas.openxmlformats.org/officeDocument/2006/relationships" r:embed="rId1"/>
        <a:srcRect l="-1135" t="20328" r="85934" b="46599"/>
        <a:stretch>
          <a:fillRect/>
        </a:stretch>
      </xdr:blipFill>
      <xdr:spPr bwMode="auto">
        <a:xfrm>
          <a:off x="3724275" y="0"/>
          <a:ext cx="0" cy="0"/>
        </a:xfrm>
        <a:prstGeom prst="rect">
          <a:avLst/>
        </a:prstGeom>
        <a:noFill/>
        <a:ln w="9525">
          <a:noFill/>
          <a:miter lim="800000"/>
          <a:headEnd/>
          <a:tailEnd/>
        </a:ln>
      </xdr:spPr>
    </xdr:pic>
    <xdr:clientData/>
  </xdr:twoCellAnchor>
  <xdr:twoCellAnchor>
    <xdr:from>
      <xdr:col>0</xdr:col>
      <xdr:colOff>47625</xdr:colOff>
      <xdr:row>0</xdr:row>
      <xdr:rowOff>0</xdr:rowOff>
    </xdr:from>
    <xdr:to>
      <xdr:col>0</xdr:col>
      <xdr:colOff>438150</xdr:colOff>
      <xdr:row>0</xdr:row>
      <xdr:rowOff>0</xdr:rowOff>
    </xdr:to>
    <xdr:pic>
      <xdr:nvPicPr>
        <xdr:cNvPr id="13314" name="Picture 2" descr="BRASAO"/>
        <xdr:cNvPicPr>
          <a:picLocks noChangeAspect="1" noChangeArrowheads="1"/>
        </xdr:cNvPicPr>
      </xdr:nvPicPr>
      <xdr:blipFill>
        <a:blip xmlns:r="http://schemas.openxmlformats.org/officeDocument/2006/relationships" r:embed="rId2"/>
        <a:srcRect/>
        <a:stretch>
          <a:fillRect/>
        </a:stretch>
      </xdr:blipFill>
      <xdr:spPr bwMode="auto">
        <a:xfrm>
          <a:off x="47625" y="0"/>
          <a:ext cx="390525" cy="0"/>
        </a:xfrm>
        <a:prstGeom prst="rect">
          <a:avLst/>
        </a:prstGeom>
        <a:noFill/>
        <a:ln w="9525">
          <a:noFill/>
          <a:miter lim="800000"/>
          <a:headEnd/>
          <a:tailEnd/>
        </a:ln>
      </xdr:spPr>
    </xdr:pic>
    <xdr:clientData/>
  </xdr:twoCellAnchor>
  <xdr:twoCellAnchor>
    <xdr:from>
      <xdr:col>7</xdr:col>
      <xdr:colOff>66675</xdr:colOff>
      <xdr:row>0</xdr:row>
      <xdr:rowOff>0</xdr:rowOff>
    </xdr:from>
    <xdr:to>
      <xdr:col>8</xdr:col>
      <xdr:colOff>219075</xdr:colOff>
      <xdr:row>0</xdr:row>
      <xdr:rowOff>0</xdr:rowOff>
    </xdr:to>
    <xdr:pic>
      <xdr:nvPicPr>
        <xdr:cNvPr id="13315" name="Picture 5" descr="imagem"/>
        <xdr:cNvPicPr>
          <a:picLocks noChangeAspect="1" noChangeArrowheads="1"/>
        </xdr:cNvPicPr>
      </xdr:nvPicPr>
      <xdr:blipFill>
        <a:blip xmlns:r="http://schemas.openxmlformats.org/officeDocument/2006/relationships" r:embed="rId3"/>
        <a:srcRect/>
        <a:stretch>
          <a:fillRect/>
        </a:stretch>
      </xdr:blipFill>
      <xdr:spPr bwMode="auto">
        <a:xfrm>
          <a:off x="5695950" y="0"/>
          <a:ext cx="609600" cy="0"/>
        </a:xfrm>
        <a:prstGeom prst="rect">
          <a:avLst/>
        </a:prstGeom>
        <a:noFill/>
        <a:ln w="9525">
          <a:noFill/>
          <a:miter lim="800000"/>
          <a:headEnd/>
          <a:tailEnd/>
        </a:ln>
      </xdr:spPr>
    </xdr:pic>
    <xdr:clientData/>
  </xdr:twoCellAnchor>
  <xdr:twoCellAnchor>
    <xdr:from>
      <xdr:col>8</xdr:col>
      <xdr:colOff>676275</xdr:colOff>
      <xdr:row>0</xdr:row>
      <xdr:rowOff>0</xdr:rowOff>
    </xdr:from>
    <xdr:to>
      <xdr:col>9</xdr:col>
      <xdr:colOff>400050</xdr:colOff>
      <xdr:row>0</xdr:row>
      <xdr:rowOff>0</xdr:rowOff>
    </xdr:to>
    <xdr:pic>
      <xdr:nvPicPr>
        <xdr:cNvPr id="13316" name="Picture 6" descr="imagem1"/>
        <xdr:cNvPicPr>
          <a:picLocks noChangeAspect="1" noChangeArrowheads="1"/>
        </xdr:cNvPicPr>
      </xdr:nvPicPr>
      <xdr:blipFill>
        <a:blip xmlns:r="http://schemas.openxmlformats.org/officeDocument/2006/relationships" r:embed="rId4"/>
        <a:srcRect/>
        <a:stretch>
          <a:fillRect/>
        </a:stretch>
      </xdr:blipFill>
      <xdr:spPr bwMode="auto">
        <a:xfrm>
          <a:off x="6762750" y="0"/>
          <a:ext cx="552450" cy="0"/>
        </a:xfrm>
        <a:prstGeom prst="rect">
          <a:avLst/>
        </a:prstGeom>
        <a:noFill/>
        <a:ln w="9525">
          <a:noFill/>
          <a:miter lim="800000"/>
          <a:headEnd/>
          <a:tailEnd/>
        </a:ln>
      </xdr:spPr>
    </xdr:pic>
    <xdr:clientData/>
  </xdr:twoCellAnchor>
  <xdr:twoCellAnchor>
    <xdr:from>
      <xdr:col>3</xdr:col>
      <xdr:colOff>6162675</xdr:colOff>
      <xdr:row>0</xdr:row>
      <xdr:rowOff>0</xdr:rowOff>
    </xdr:from>
    <xdr:to>
      <xdr:col>4</xdr:col>
      <xdr:colOff>0</xdr:colOff>
      <xdr:row>0</xdr:row>
      <xdr:rowOff>0</xdr:rowOff>
    </xdr:to>
    <xdr:pic>
      <xdr:nvPicPr>
        <xdr:cNvPr id="13317" name="Picture 7" descr="LOGO GOVERNO FINAL1"/>
        <xdr:cNvPicPr>
          <a:picLocks noChangeAspect="1" noChangeArrowheads="1"/>
        </xdr:cNvPicPr>
      </xdr:nvPicPr>
      <xdr:blipFill>
        <a:blip xmlns:r="http://schemas.openxmlformats.org/officeDocument/2006/relationships" r:embed="rId1"/>
        <a:srcRect l="-1135" t="20328" r="85934" b="46599"/>
        <a:stretch>
          <a:fillRect/>
        </a:stretch>
      </xdr:blipFill>
      <xdr:spPr bwMode="auto">
        <a:xfrm>
          <a:off x="3724275" y="0"/>
          <a:ext cx="0" cy="0"/>
        </a:xfrm>
        <a:prstGeom prst="rect">
          <a:avLst/>
        </a:prstGeom>
        <a:noFill/>
        <a:ln w="9525">
          <a:noFill/>
          <a:miter lim="800000"/>
          <a:headEnd/>
          <a:tailEnd/>
        </a:ln>
      </xdr:spPr>
    </xdr:pic>
    <xdr:clientData/>
  </xdr:twoCellAnchor>
  <xdr:twoCellAnchor>
    <xdr:from>
      <xdr:col>0</xdr:col>
      <xdr:colOff>47625</xdr:colOff>
      <xdr:row>0</xdr:row>
      <xdr:rowOff>0</xdr:rowOff>
    </xdr:from>
    <xdr:to>
      <xdr:col>0</xdr:col>
      <xdr:colOff>438150</xdr:colOff>
      <xdr:row>0</xdr:row>
      <xdr:rowOff>0</xdr:rowOff>
    </xdr:to>
    <xdr:pic>
      <xdr:nvPicPr>
        <xdr:cNvPr id="13318" name="Picture 8" descr="BRASAO"/>
        <xdr:cNvPicPr>
          <a:picLocks noChangeAspect="1" noChangeArrowheads="1"/>
        </xdr:cNvPicPr>
      </xdr:nvPicPr>
      <xdr:blipFill>
        <a:blip xmlns:r="http://schemas.openxmlformats.org/officeDocument/2006/relationships" r:embed="rId2"/>
        <a:srcRect/>
        <a:stretch>
          <a:fillRect/>
        </a:stretch>
      </xdr:blipFill>
      <xdr:spPr bwMode="auto">
        <a:xfrm>
          <a:off x="47625" y="0"/>
          <a:ext cx="390525" cy="0"/>
        </a:xfrm>
        <a:prstGeom prst="rect">
          <a:avLst/>
        </a:prstGeom>
        <a:noFill/>
        <a:ln w="9525">
          <a:noFill/>
          <a:miter lim="800000"/>
          <a:headEnd/>
          <a:tailEnd/>
        </a:ln>
      </xdr:spPr>
    </xdr:pic>
    <xdr:clientData/>
  </xdr:twoCellAnchor>
  <xdr:twoCellAnchor>
    <xdr:from>
      <xdr:col>6</xdr:col>
      <xdr:colOff>714375</xdr:colOff>
      <xdr:row>0</xdr:row>
      <xdr:rowOff>0</xdr:rowOff>
    </xdr:from>
    <xdr:to>
      <xdr:col>8</xdr:col>
      <xdr:colOff>66675</xdr:colOff>
      <xdr:row>0</xdr:row>
      <xdr:rowOff>0</xdr:rowOff>
    </xdr:to>
    <xdr:pic>
      <xdr:nvPicPr>
        <xdr:cNvPr id="13319" name="Picture 9" descr="imagem"/>
        <xdr:cNvPicPr>
          <a:picLocks noChangeAspect="1" noChangeArrowheads="1"/>
        </xdr:cNvPicPr>
      </xdr:nvPicPr>
      <xdr:blipFill>
        <a:blip xmlns:r="http://schemas.openxmlformats.org/officeDocument/2006/relationships" r:embed="rId3"/>
        <a:srcRect/>
        <a:stretch>
          <a:fillRect/>
        </a:stretch>
      </xdr:blipFill>
      <xdr:spPr bwMode="auto">
        <a:xfrm>
          <a:off x="5619750" y="0"/>
          <a:ext cx="533400" cy="0"/>
        </a:xfrm>
        <a:prstGeom prst="rect">
          <a:avLst/>
        </a:prstGeom>
        <a:noFill/>
        <a:ln w="9525">
          <a:noFill/>
          <a:miter lim="800000"/>
          <a:headEnd/>
          <a:tailEnd/>
        </a:ln>
      </xdr:spPr>
    </xdr:pic>
    <xdr:clientData/>
  </xdr:twoCellAnchor>
  <xdr:twoCellAnchor>
    <xdr:from>
      <xdr:col>8</xdr:col>
      <xdr:colOff>523875</xdr:colOff>
      <xdr:row>0</xdr:row>
      <xdr:rowOff>0</xdr:rowOff>
    </xdr:from>
    <xdr:to>
      <xdr:col>9</xdr:col>
      <xdr:colOff>247650</xdr:colOff>
      <xdr:row>0</xdr:row>
      <xdr:rowOff>0</xdr:rowOff>
    </xdr:to>
    <xdr:pic>
      <xdr:nvPicPr>
        <xdr:cNvPr id="13320" name="Picture 10" descr="imagem1"/>
        <xdr:cNvPicPr>
          <a:picLocks noChangeAspect="1" noChangeArrowheads="1"/>
        </xdr:cNvPicPr>
      </xdr:nvPicPr>
      <xdr:blipFill>
        <a:blip xmlns:r="http://schemas.openxmlformats.org/officeDocument/2006/relationships" r:embed="rId4"/>
        <a:srcRect/>
        <a:stretch>
          <a:fillRect/>
        </a:stretch>
      </xdr:blipFill>
      <xdr:spPr bwMode="auto">
        <a:xfrm>
          <a:off x="6610350" y="0"/>
          <a:ext cx="552450" cy="0"/>
        </a:xfrm>
        <a:prstGeom prst="rect">
          <a:avLst/>
        </a:prstGeom>
        <a:noFill/>
        <a:ln w="9525">
          <a:noFill/>
          <a:miter lim="800000"/>
          <a:headEnd/>
          <a:tailEnd/>
        </a:ln>
      </xdr:spPr>
    </xdr:pic>
    <xdr:clientData/>
  </xdr:twoCellAnchor>
  <xdr:twoCellAnchor>
    <xdr:from>
      <xdr:col>12</xdr:col>
      <xdr:colOff>180975</xdr:colOff>
      <xdr:row>0</xdr:row>
      <xdr:rowOff>0</xdr:rowOff>
    </xdr:from>
    <xdr:to>
      <xdr:col>13</xdr:col>
      <xdr:colOff>171450</xdr:colOff>
      <xdr:row>0</xdr:row>
      <xdr:rowOff>0</xdr:rowOff>
    </xdr:to>
    <xdr:pic>
      <xdr:nvPicPr>
        <xdr:cNvPr id="13321" name="Picture 15" descr="imagem"/>
        <xdr:cNvPicPr>
          <a:picLocks noChangeAspect="1" noChangeArrowheads="1"/>
        </xdr:cNvPicPr>
      </xdr:nvPicPr>
      <xdr:blipFill>
        <a:blip xmlns:r="http://schemas.openxmlformats.org/officeDocument/2006/relationships" r:embed="rId3"/>
        <a:srcRect/>
        <a:stretch>
          <a:fillRect/>
        </a:stretch>
      </xdr:blipFill>
      <xdr:spPr bwMode="auto">
        <a:xfrm>
          <a:off x="8839200" y="0"/>
          <a:ext cx="819150" cy="0"/>
        </a:xfrm>
        <a:prstGeom prst="rect">
          <a:avLst/>
        </a:prstGeom>
        <a:noFill/>
        <a:ln w="9525">
          <a:noFill/>
          <a:miter lim="800000"/>
          <a:headEnd/>
          <a:tailEnd/>
        </a:ln>
      </xdr:spPr>
    </xdr:pic>
    <xdr:clientData/>
  </xdr:twoCellAnchor>
  <xdr:twoCellAnchor>
    <xdr:from>
      <xdr:col>14</xdr:col>
      <xdr:colOff>28575</xdr:colOff>
      <xdr:row>0</xdr:row>
      <xdr:rowOff>0</xdr:rowOff>
    </xdr:from>
    <xdr:to>
      <xdr:col>14</xdr:col>
      <xdr:colOff>676275</xdr:colOff>
      <xdr:row>0</xdr:row>
      <xdr:rowOff>0</xdr:rowOff>
    </xdr:to>
    <xdr:pic>
      <xdr:nvPicPr>
        <xdr:cNvPr id="13322" name="Picture 16" descr="imagem1"/>
        <xdr:cNvPicPr>
          <a:picLocks noChangeAspect="1" noChangeArrowheads="1"/>
        </xdr:cNvPicPr>
      </xdr:nvPicPr>
      <xdr:blipFill>
        <a:blip xmlns:r="http://schemas.openxmlformats.org/officeDocument/2006/relationships" r:embed="rId4"/>
        <a:srcRect/>
        <a:stretch>
          <a:fillRect/>
        </a:stretch>
      </xdr:blipFill>
      <xdr:spPr bwMode="auto">
        <a:xfrm>
          <a:off x="9972675" y="0"/>
          <a:ext cx="647700" cy="0"/>
        </a:xfrm>
        <a:prstGeom prst="rect">
          <a:avLst/>
        </a:prstGeom>
        <a:noFill/>
        <a:ln w="9525">
          <a:noFill/>
          <a:miter lim="800000"/>
          <a:headEnd/>
          <a:tailEnd/>
        </a:ln>
      </xdr:spPr>
    </xdr:pic>
    <xdr:clientData/>
  </xdr:twoCellAnchor>
  <xdr:twoCellAnchor>
    <xdr:from>
      <xdr:col>0</xdr:col>
      <xdr:colOff>66675</xdr:colOff>
      <xdr:row>0</xdr:row>
      <xdr:rowOff>0</xdr:rowOff>
    </xdr:from>
    <xdr:to>
      <xdr:col>0</xdr:col>
      <xdr:colOff>438150</xdr:colOff>
      <xdr:row>0</xdr:row>
      <xdr:rowOff>0</xdr:rowOff>
    </xdr:to>
    <xdr:pic>
      <xdr:nvPicPr>
        <xdr:cNvPr id="13323" name="Picture 17" descr="BRASAO"/>
        <xdr:cNvPicPr>
          <a:picLocks noChangeAspect="1" noChangeArrowheads="1"/>
        </xdr:cNvPicPr>
      </xdr:nvPicPr>
      <xdr:blipFill>
        <a:blip xmlns:r="http://schemas.openxmlformats.org/officeDocument/2006/relationships" r:embed="rId2"/>
        <a:srcRect/>
        <a:stretch>
          <a:fillRect/>
        </a:stretch>
      </xdr:blipFill>
      <xdr:spPr bwMode="auto">
        <a:xfrm>
          <a:off x="66675" y="0"/>
          <a:ext cx="371475" cy="0"/>
        </a:xfrm>
        <a:prstGeom prst="rect">
          <a:avLst/>
        </a:prstGeom>
        <a:noFill/>
        <a:ln w="9525">
          <a:noFill/>
          <a:miter lim="800000"/>
          <a:headEnd/>
          <a:tailEnd/>
        </a:ln>
      </xdr:spPr>
    </xdr:pic>
    <xdr:clientData/>
  </xdr:twoCellAnchor>
  <xdr:twoCellAnchor>
    <xdr:from>
      <xdr:col>3</xdr:col>
      <xdr:colOff>6162675</xdr:colOff>
      <xdr:row>0</xdr:row>
      <xdr:rowOff>0</xdr:rowOff>
    </xdr:from>
    <xdr:to>
      <xdr:col>4</xdr:col>
      <xdr:colOff>0</xdr:colOff>
      <xdr:row>0</xdr:row>
      <xdr:rowOff>0</xdr:rowOff>
    </xdr:to>
    <xdr:pic>
      <xdr:nvPicPr>
        <xdr:cNvPr id="13324" name="Picture 18" descr="LOGO GOVERNO FINAL1"/>
        <xdr:cNvPicPr>
          <a:picLocks noChangeAspect="1" noChangeArrowheads="1"/>
        </xdr:cNvPicPr>
      </xdr:nvPicPr>
      <xdr:blipFill>
        <a:blip xmlns:r="http://schemas.openxmlformats.org/officeDocument/2006/relationships" r:embed="rId1"/>
        <a:srcRect l="-1135" t="20328" r="85934" b="46599"/>
        <a:stretch>
          <a:fillRect/>
        </a:stretch>
      </xdr:blipFill>
      <xdr:spPr bwMode="auto">
        <a:xfrm>
          <a:off x="3724275" y="0"/>
          <a:ext cx="0" cy="0"/>
        </a:xfrm>
        <a:prstGeom prst="rect">
          <a:avLst/>
        </a:prstGeom>
        <a:noFill/>
        <a:ln w="9525">
          <a:noFill/>
          <a:miter lim="800000"/>
          <a:headEnd/>
          <a:tailEnd/>
        </a:ln>
      </xdr:spPr>
    </xdr:pic>
    <xdr:clientData/>
  </xdr:twoCellAnchor>
  <xdr:twoCellAnchor>
    <xdr:from>
      <xdr:col>0</xdr:col>
      <xdr:colOff>47625</xdr:colOff>
      <xdr:row>0</xdr:row>
      <xdr:rowOff>0</xdr:rowOff>
    </xdr:from>
    <xdr:to>
      <xdr:col>0</xdr:col>
      <xdr:colOff>438150</xdr:colOff>
      <xdr:row>0</xdr:row>
      <xdr:rowOff>0</xdr:rowOff>
    </xdr:to>
    <xdr:pic>
      <xdr:nvPicPr>
        <xdr:cNvPr id="13325" name="Picture 19" descr="BRASAO"/>
        <xdr:cNvPicPr>
          <a:picLocks noChangeAspect="1" noChangeArrowheads="1"/>
        </xdr:cNvPicPr>
      </xdr:nvPicPr>
      <xdr:blipFill>
        <a:blip xmlns:r="http://schemas.openxmlformats.org/officeDocument/2006/relationships" r:embed="rId2"/>
        <a:srcRect/>
        <a:stretch>
          <a:fillRect/>
        </a:stretch>
      </xdr:blipFill>
      <xdr:spPr bwMode="auto">
        <a:xfrm>
          <a:off x="47625" y="0"/>
          <a:ext cx="390525" cy="0"/>
        </a:xfrm>
        <a:prstGeom prst="rect">
          <a:avLst/>
        </a:prstGeom>
        <a:noFill/>
        <a:ln w="9525">
          <a:noFill/>
          <a:miter lim="800000"/>
          <a:headEnd/>
          <a:tailEnd/>
        </a:ln>
      </xdr:spPr>
    </xdr:pic>
    <xdr:clientData/>
  </xdr:twoCellAnchor>
  <xdr:twoCellAnchor>
    <xdr:from>
      <xdr:col>6</xdr:col>
      <xdr:colOff>714375</xdr:colOff>
      <xdr:row>0</xdr:row>
      <xdr:rowOff>0</xdr:rowOff>
    </xdr:from>
    <xdr:to>
      <xdr:col>8</xdr:col>
      <xdr:colOff>66675</xdr:colOff>
      <xdr:row>0</xdr:row>
      <xdr:rowOff>0</xdr:rowOff>
    </xdr:to>
    <xdr:pic>
      <xdr:nvPicPr>
        <xdr:cNvPr id="13326" name="Picture 20" descr="imagem"/>
        <xdr:cNvPicPr>
          <a:picLocks noChangeAspect="1" noChangeArrowheads="1"/>
        </xdr:cNvPicPr>
      </xdr:nvPicPr>
      <xdr:blipFill>
        <a:blip xmlns:r="http://schemas.openxmlformats.org/officeDocument/2006/relationships" r:embed="rId3"/>
        <a:srcRect/>
        <a:stretch>
          <a:fillRect/>
        </a:stretch>
      </xdr:blipFill>
      <xdr:spPr bwMode="auto">
        <a:xfrm>
          <a:off x="5619750" y="0"/>
          <a:ext cx="533400" cy="0"/>
        </a:xfrm>
        <a:prstGeom prst="rect">
          <a:avLst/>
        </a:prstGeom>
        <a:noFill/>
        <a:ln w="9525">
          <a:noFill/>
          <a:miter lim="800000"/>
          <a:headEnd/>
          <a:tailEnd/>
        </a:ln>
      </xdr:spPr>
    </xdr:pic>
    <xdr:clientData/>
  </xdr:twoCellAnchor>
  <xdr:twoCellAnchor>
    <xdr:from>
      <xdr:col>8</xdr:col>
      <xdr:colOff>523875</xdr:colOff>
      <xdr:row>0</xdr:row>
      <xdr:rowOff>0</xdr:rowOff>
    </xdr:from>
    <xdr:to>
      <xdr:col>9</xdr:col>
      <xdr:colOff>247650</xdr:colOff>
      <xdr:row>0</xdr:row>
      <xdr:rowOff>0</xdr:rowOff>
    </xdr:to>
    <xdr:pic>
      <xdr:nvPicPr>
        <xdr:cNvPr id="13327" name="Picture 21" descr="imagem1"/>
        <xdr:cNvPicPr>
          <a:picLocks noChangeAspect="1" noChangeArrowheads="1"/>
        </xdr:cNvPicPr>
      </xdr:nvPicPr>
      <xdr:blipFill>
        <a:blip xmlns:r="http://schemas.openxmlformats.org/officeDocument/2006/relationships" r:embed="rId4"/>
        <a:srcRect/>
        <a:stretch>
          <a:fillRect/>
        </a:stretch>
      </xdr:blipFill>
      <xdr:spPr bwMode="auto">
        <a:xfrm>
          <a:off x="6610350" y="0"/>
          <a:ext cx="552450" cy="0"/>
        </a:xfrm>
        <a:prstGeom prst="rect">
          <a:avLst/>
        </a:prstGeom>
        <a:noFill/>
        <a:ln w="9525">
          <a:noFill/>
          <a:miter lim="800000"/>
          <a:headEnd/>
          <a:tailEnd/>
        </a:ln>
      </xdr:spPr>
    </xdr:pic>
    <xdr:clientData/>
  </xdr:twoCellAnchor>
  <xdr:twoCellAnchor>
    <xdr:from>
      <xdr:col>12</xdr:col>
      <xdr:colOff>142875</xdr:colOff>
      <xdr:row>0</xdr:row>
      <xdr:rowOff>0</xdr:rowOff>
    </xdr:from>
    <xdr:to>
      <xdr:col>13</xdr:col>
      <xdr:colOff>142875</xdr:colOff>
      <xdr:row>0</xdr:row>
      <xdr:rowOff>0</xdr:rowOff>
    </xdr:to>
    <xdr:pic>
      <xdr:nvPicPr>
        <xdr:cNvPr id="13328" name="Picture 22" descr="imagem"/>
        <xdr:cNvPicPr>
          <a:picLocks noChangeAspect="1" noChangeArrowheads="1"/>
        </xdr:cNvPicPr>
      </xdr:nvPicPr>
      <xdr:blipFill>
        <a:blip xmlns:r="http://schemas.openxmlformats.org/officeDocument/2006/relationships" r:embed="rId3"/>
        <a:srcRect/>
        <a:stretch>
          <a:fillRect/>
        </a:stretch>
      </xdr:blipFill>
      <xdr:spPr bwMode="auto">
        <a:xfrm>
          <a:off x="8801100" y="0"/>
          <a:ext cx="828675" cy="0"/>
        </a:xfrm>
        <a:prstGeom prst="rect">
          <a:avLst/>
        </a:prstGeom>
        <a:noFill/>
        <a:ln w="9525">
          <a:noFill/>
          <a:miter lim="800000"/>
          <a:headEnd/>
          <a:tailEnd/>
        </a:ln>
      </xdr:spPr>
    </xdr:pic>
    <xdr:clientData/>
  </xdr:twoCellAnchor>
  <xdr:twoCellAnchor>
    <xdr:from>
      <xdr:col>14</xdr:col>
      <xdr:colOff>47625</xdr:colOff>
      <xdr:row>0</xdr:row>
      <xdr:rowOff>0</xdr:rowOff>
    </xdr:from>
    <xdr:to>
      <xdr:col>14</xdr:col>
      <xdr:colOff>695325</xdr:colOff>
      <xdr:row>0</xdr:row>
      <xdr:rowOff>0</xdr:rowOff>
    </xdr:to>
    <xdr:pic>
      <xdr:nvPicPr>
        <xdr:cNvPr id="13329" name="Picture 23" descr="imagem1"/>
        <xdr:cNvPicPr>
          <a:picLocks noChangeAspect="1" noChangeArrowheads="1"/>
        </xdr:cNvPicPr>
      </xdr:nvPicPr>
      <xdr:blipFill>
        <a:blip xmlns:r="http://schemas.openxmlformats.org/officeDocument/2006/relationships" r:embed="rId4"/>
        <a:srcRect/>
        <a:stretch>
          <a:fillRect/>
        </a:stretch>
      </xdr:blipFill>
      <xdr:spPr bwMode="auto">
        <a:xfrm>
          <a:off x="9991725" y="0"/>
          <a:ext cx="647700" cy="0"/>
        </a:xfrm>
        <a:prstGeom prst="rect">
          <a:avLst/>
        </a:prstGeom>
        <a:noFill/>
        <a:ln w="9525">
          <a:noFill/>
          <a:miter lim="800000"/>
          <a:headEnd/>
          <a:tailEnd/>
        </a:ln>
      </xdr:spPr>
    </xdr:pic>
    <xdr:clientData/>
  </xdr:twoCellAnchor>
  <xdr:twoCellAnchor>
    <xdr:from>
      <xdr:col>0</xdr:col>
      <xdr:colOff>95250</xdr:colOff>
      <xdr:row>0</xdr:row>
      <xdr:rowOff>0</xdr:rowOff>
    </xdr:from>
    <xdr:to>
      <xdr:col>0</xdr:col>
      <xdr:colOff>438150</xdr:colOff>
      <xdr:row>0</xdr:row>
      <xdr:rowOff>0</xdr:rowOff>
    </xdr:to>
    <xdr:pic>
      <xdr:nvPicPr>
        <xdr:cNvPr id="13330" name="Picture 24" descr="BRASAO"/>
        <xdr:cNvPicPr>
          <a:picLocks noChangeAspect="1" noChangeArrowheads="1"/>
        </xdr:cNvPicPr>
      </xdr:nvPicPr>
      <xdr:blipFill>
        <a:blip xmlns:r="http://schemas.openxmlformats.org/officeDocument/2006/relationships" r:embed="rId2"/>
        <a:srcRect/>
        <a:stretch>
          <a:fillRect/>
        </a:stretch>
      </xdr:blipFill>
      <xdr:spPr bwMode="auto">
        <a:xfrm>
          <a:off x="95250" y="0"/>
          <a:ext cx="342900" cy="0"/>
        </a:xfrm>
        <a:prstGeom prst="rect">
          <a:avLst/>
        </a:prstGeom>
        <a:noFill/>
        <a:ln w="9525">
          <a:noFill/>
          <a:miter lim="800000"/>
          <a:headEnd/>
          <a:tailEnd/>
        </a:ln>
      </xdr:spPr>
    </xdr:pic>
    <xdr:clientData/>
  </xdr:twoCellAnchor>
  <xdr:twoCellAnchor>
    <xdr:from>
      <xdr:col>1</xdr:col>
      <xdr:colOff>152400</xdr:colOff>
      <xdr:row>0</xdr:row>
      <xdr:rowOff>66675</xdr:rowOff>
    </xdr:from>
    <xdr:to>
      <xdr:col>1</xdr:col>
      <xdr:colOff>1047750</xdr:colOff>
      <xdr:row>3</xdr:row>
      <xdr:rowOff>285750</xdr:rowOff>
    </xdr:to>
    <xdr:pic>
      <xdr:nvPicPr>
        <xdr:cNvPr id="13331" name="Picture 27" descr="BRASAO"/>
        <xdr:cNvPicPr>
          <a:picLocks noChangeAspect="1" noChangeArrowheads="1"/>
        </xdr:cNvPicPr>
      </xdr:nvPicPr>
      <xdr:blipFill>
        <a:blip xmlns:r="http://schemas.openxmlformats.org/officeDocument/2006/relationships" r:embed="rId2" cstate="print"/>
        <a:srcRect/>
        <a:stretch>
          <a:fillRect/>
        </a:stretch>
      </xdr:blipFill>
      <xdr:spPr bwMode="auto">
        <a:xfrm>
          <a:off x="590550" y="66675"/>
          <a:ext cx="895350" cy="971550"/>
        </a:xfrm>
        <a:prstGeom prst="rect">
          <a:avLst/>
        </a:prstGeom>
        <a:noFill/>
        <a:ln w="9525">
          <a:noFill/>
          <a:miter lim="800000"/>
          <a:headEnd/>
          <a:tailEnd/>
        </a:ln>
      </xdr:spPr>
    </xdr:pic>
    <xdr:clientData/>
  </xdr:twoCellAnchor>
  <xdr:twoCellAnchor editAs="oneCell">
    <xdr:from>
      <xdr:col>8</xdr:col>
      <xdr:colOff>95250</xdr:colOff>
      <xdr:row>1</xdr:row>
      <xdr:rowOff>28575</xdr:rowOff>
    </xdr:from>
    <xdr:to>
      <xdr:col>10</xdr:col>
      <xdr:colOff>66675</xdr:colOff>
      <xdr:row>3</xdr:row>
      <xdr:rowOff>171450</xdr:rowOff>
    </xdr:to>
    <xdr:pic>
      <xdr:nvPicPr>
        <xdr:cNvPr id="13332" name="Imagem 27" descr="logo do governo Silval.jpg"/>
        <xdr:cNvPicPr>
          <a:picLocks noChangeAspect="1"/>
        </xdr:cNvPicPr>
      </xdr:nvPicPr>
      <xdr:blipFill>
        <a:blip xmlns:r="http://schemas.openxmlformats.org/officeDocument/2006/relationships" r:embed="rId5" cstate="print"/>
        <a:srcRect l="5669" t="17422" r="5669" b="18764"/>
        <a:stretch>
          <a:fillRect/>
        </a:stretch>
      </xdr:blipFill>
      <xdr:spPr bwMode="auto">
        <a:xfrm>
          <a:off x="6181725" y="190500"/>
          <a:ext cx="1257300" cy="733425"/>
        </a:xfrm>
        <a:prstGeom prst="rect">
          <a:avLst/>
        </a:prstGeom>
        <a:noFill/>
        <a:ln w="9525">
          <a:noFill/>
          <a:miter lim="800000"/>
          <a:headEnd/>
          <a:tailEnd/>
        </a:ln>
      </xdr:spPr>
    </xdr:pic>
    <xdr:clientData/>
  </xdr:twoCellAnchor>
</xdr:wsDr>
</file>

<file path=xl/drawings/drawing15.xml><?xml version="1.0" encoding="utf-8"?>
<xdr:wsDr xmlns:xdr="http://schemas.openxmlformats.org/drawingml/2006/spreadsheetDrawing" xmlns:a="http://schemas.openxmlformats.org/drawingml/2006/main">
  <xdr:twoCellAnchor>
    <xdr:from>
      <xdr:col>1</xdr:col>
      <xdr:colOff>152400</xdr:colOff>
      <xdr:row>0</xdr:row>
      <xdr:rowOff>66675</xdr:rowOff>
    </xdr:from>
    <xdr:to>
      <xdr:col>1</xdr:col>
      <xdr:colOff>1047750</xdr:colOff>
      <xdr:row>3</xdr:row>
      <xdr:rowOff>285750</xdr:rowOff>
    </xdr:to>
    <xdr:pic>
      <xdr:nvPicPr>
        <xdr:cNvPr id="14337" name="Picture 3" descr="BRASAO"/>
        <xdr:cNvPicPr>
          <a:picLocks noChangeAspect="1" noChangeArrowheads="1"/>
        </xdr:cNvPicPr>
      </xdr:nvPicPr>
      <xdr:blipFill>
        <a:blip xmlns:r="http://schemas.openxmlformats.org/officeDocument/2006/relationships" r:embed="rId1" cstate="print"/>
        <a:srcRect/>
        <a:stretch>
          <a:fillRect/>
        </a:stretch>
      </xdr:blipFill>
      <xdr:spPr bwMode="auto">
        <a:xfrm>
          <a:off x="600075" y="66675"/>
          <a:ext cx="895350" cy="971550"/>
        </a:xfrm>
        <a:prstGeom prst="rect">
          <a:avLst/>
        </a:prstGeom>
        <a:noFill/>
        <a:ln w="9525">
          <a:noFill/>
          <a:miter lim="800000"/>
          <a:headEnd/>
          <a:tailEnd/>
        </a:ln>
      </xdr:spPr>
    </xdr:pic>
    <xdr:clientData/>
  </xdr:twoCellAnchor>
  <xdr:twoCellAnchor editAs="oneCell">
    <xdr:from>
      <xdr:col>8</xdr:col>
      <xdr:colOff>304800</xdr:colOff>
      <xdr:row>0</xdr:row>
      <xdr:rowOff>152400</xdr:rowOff>
    </xdr:from>
    <xdr:to>
      <xdr:col>10</xdr:col>
      <xdr:colOff>228600</xdr:colOff>
      <xdr:row>3</xdr:row>
      <xdr:rowOff>228600</xdr:rowOff>
    </xdr:to>
    <xdr:pic>
      <xdr:nvPicPr>
        <xdr:cNvPr id="14338" name="Imagem 2" descr="logo do governo Silval.jpg"/>
        <xdr:cNvPicPr>
          <a:picLocks noChangeAspect="1"/>
        </xdr:cNvPicPr>
      </xdr:nvPicPr>
      <xdr:blipFill>
        <a:blip xmlns:r="http://schemas.openxmlformats.org/officeDocument/2006/relationships" r:embed="rId2" cstate="print"/>
        <a:srcRect l="5669" t="17422" r="5669" b="18764"/>
        <a:stretch>
          <a:fillRect/>
        </a:stretch>
      </xdr:blipFill>
      <xdr:spPr bwMode="auto">
        <a:xfrm>
          <a:off x="6696075" y="152400"/>
          <a:ext cx="1247775" cy="828675"/>
        </a:xfrm>
        <a:prstGeom prst="rect">
          <a:avLst/>
        </a:prstGeom>
        <a:noFill/>
        <a:ln w="9525">
          <a:noFill/>
          <a:miter lim="800000"/>
          <a:headEnd/>
          <a:tailEnd/>
        </a:ln>
      </xdr:spPr>
    </xdr:pic>
    <xdr:clientData/>
  </xdr:twoCellAnchor>
</xdr:wsDr>
</file>

<file path=xl/drawings/drawing16.xml><?xml version="1.0" encoding="utf-8"?>
<xdr:wsDr xmlns:xdr="http://schemas.openxmlformats.org/drawingml/2006/spreadsheetDrawing" xmlns:a="http://schemas.openxmlformats.org/drawingml/2006/main">
  <xdr:twoCellAnchor>
    <xdr:from>
      <xdr:col>26</xdr:col>
      <xdr:colOff>371475</xdr:colOff>
      <xdr:row>0</xdr:row>
      <xdr:rowOff>142875</xdr:rowOff>
    </xdr:from>
    <xdr:to>
      <xdr:col>27</xdr:col>
      <xdr:colOff>381000</xdr:colOff>
      <xdr:row>5</xdr:row>
      <xdr:rowOff>19050</xdr:rowOff>
    </xdr:to>
    <xdr:pic>
      <xdr:nvPicPr>
        <xdr:cNvPr id="15361" name="Picture 3" descr="imagem1"/>
        <xdr:cNvPicPr>
          <a:picLocks noChangeAspect="1" noChangeArrowheads="1"/>
        </xdr:cNvPicPr>
      </xdr:nvPicPr>
      <xdr:blipFill>
        <a:blip xmlns:r="http://schemas.openxmlformats.org/officeDocument/2006/relationships" r:embed="rId1" cstate="print"/>
        <a:srcRect/>
        <a:stretch>
          <a:fillRect/>
        </a:stretch>
      </xdr:blipFill>
      <xdr:spPr bwMode="auto">
        <a:xfrm>
          <a:off x="19116675" y="142875"/>
          <a:ext cx="885825" cy="1219200"/>
        </a:xfrm>
        <a:prstGeom prst="rect">
          <a:avLst/>
        </a:prstGeom>
        <a:noFill/>
        <a:ln w="9525">
          <a:noFill/>
          <a:miter lim="800000"/>
          <a:headEnd/>
          <a:tailEnd/>
        </a:ln>
      </xdr:spPr>
    </xdr:pic>
    <xdr:clientData/>
  </xdr:twoCellAnchor>
  <xdr:twoCellAnchor>
    <xdr:from>
      <xdr:col>1</xdr:col>
      <xdr:colOff>152400</xdr:colOff>
      <xdr:row>0</xdr:row>
      <xdr:rowOff>66675</xdr:rowOff>
    </xdr:from>
    <xdr:to>
      <xdr:col>1</xdr:col>
      <xdr:colOff>1047750</xdr:colOff>
      <xdr:row>3</xdr:row>
      <xdr:rowOff>285750</xdr:rowOff>
    </xdr:to>
    <xdr:pic>
      <xdr:nvPicPr>
        <xdr:cNvPr id="15362" name="Picture 5" descr="BRASAO"/>
        <xdr:cNvPicPr>
          <a:picLocks noChangeAspect="1" noChangeArrowheads="1"/>
        </xdr:cNvPicPr>
      </xdr:nvPicPr>
      <xdr:blipFill>
        <a:blip xmlns:r="http://schemas.openxmlformats.org/officeDocument/2006/relationships" r:embed="rId2" cstate="print"/>
        <a:srcRect/>
        <a:stretch>
          <a:fillRect/>
        </a:stretch>
      </xdr:blipFill>
      <xdr:spPr bwMode="auto">
        <a:xfrm>
          <a:off x="600075" y="66675"/>
          <a:ext cx="895350" cy="971550"/>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5</xdr:col>
      <xdr:colOff>523875</xdr:colOff>
      <xdr:row>19</xdr:row>
      <xdr:rowOff>0</xdr:rowOff>
    </xdr:from>
    <xdr:to>
      <xdr:col>6</xdr:col>
      <xdr:colOff>0</xdr:colOff>
      <xdr:row>19</xdr:row>
      <xdr:rowOff>0</xdr:rowOff>
    </xdr:to>
    <xdr:pic>
      <xdr:nvPicPr>
        <xdr:cNvPr id="3073" name="Picture 1"/>
        <xdr:cNvPicPr>
          <a:picLocks noChangeAspect="1" noChangeArrowheads="1"/>
        </xdr:cNvPicPr>
      </xdr:nvPicPr>
      <xdr:blipFill>
        <a:blip xmlns:r="http://schemas.openxmlformats.org/officeDocument/2006/relationships" r:embed="rId1"/>
        <a:srcRect/>
        <a:stretch>
          <a:fillRect/>
        </a:stretch>
      </xdr:blipFill>
      <xdr:spPr bwMode="auto">
        <a:xfrm>
          <a:off x="8924925" y="4124325"/>
          <a:ext cx="238125" cy="0"/>
        </a:xfrm>
        <a:prstGeom prst="rect">
          <a:avLst/>
        </a:prstGeom>
        <a:noFill/>
        <a:ln w="9525">
          <a:noFill/>
          <a:miter lim="800000"/>
          <a:headEnd/>
          <a:tailEnd/>
        </a:ln>
      </xdr:spPr>
    </xdr:pic>
    <xdr:clientData/>
  </xdr:twoCellAnchor>
  <xdr:twoCellAnchor>
    <xdr:from>
      <xdr:col>7</xdr:col>
      <xdr:colOff>523875</xdr:colOff>
      <xdr:row>19</xdr:row>
      <xdr:rowOff>0</xdr:rowOff>
    </xdr:from>
    <xdr:to>
      <xdr:col>8</xdr:col>
      <xdr:colOff>0</xdr:colOff>
      <xdr:row>19</xdr:row>
      <xdr:rowOff>0</xdr:rowOff>
    </xdr:to>
    <xdr:pic>
      <xdr:nvPicPr>
        <xdr:cNvPr id="3074" name="Picture 5"/>
        <xdr:cNvPicPr>
          <a:picLocks noChangeAspect="1" noChangeArrowheads="1"/>
        </xdr:cNvPicPr>
      </xdr:nvPicPr>
      <xdr:blipFill>
        <a:blip xmlns:r="http://schemas.openxmlformats.org/officeDocument/2006/relationships" r:embed="rId1"/>
        <a:srcRect/>
        <a:stretch>
          <a:fillRect/>
        </a:stretch>
      </xdr:blipFill>
      <xdr:spPr bwMode="auto">
        <a:xfrm>
          <a:off x="11106150" y="4124325"/>
          <a:ext cx="238125" cy="0"/>
        </a:xfrm>
        <a:prstGeom prst="rect">
          <a:avLst/>
        </a:prstGeom>
        <a:noFill/>
        <a:ln w="9525">
          <a:noFill/>
          <a:miter lim="800000"/>
          <a:headEnd/>
          <a:tailEnd/>
        </a:ln>
      </xdr:spPr>
    </xdr:pic>
    <xdr:clientData/>
  </xdr:twoCellAnchor>
  <xdr:twoCellAnchor>
    <xdr:from>
      <xdr:col>9</xdr:col>
      <xdr:colOff>523875</xdr:colOff>
      <xdr:row>19</xdr:row>
      <xdr:rowOff>0</xdr:rowOff>
    </xdr:from>
    <xdr:to>
      <xdr:col>10</xdr:col>
      <xdr:colOff>0</xdr:colOff>
      <xdr:row>19</xdr:row>
      <xdr:rowOff>0</xdr:rowOff>
    </xdr:to>
    <xdr:pic>
      <xdr:nvPicPr>
        <xdr:cNvPr id="3075" name="Picture 6"/>
        <xdr:cNvPicPr>
          <a:picLocks noChangeAspect="1" noChangeArrowheads="1"/>
        </xdr:cNvPicPr>
      </xdr:nvPicPr>
      <xdr:blipFill>
        <a:blip xmlns:r="http://schemas.openxmlformats.org/officeDocument/2006/relationships" r:embed="rId1"/>
        <a:srcRect/>
        <a:stretch>
          <a:fillRect/>
        </a:stretch>
      </xdr:blipFill>
      <xdr:spPr bwMode="auto">
        <a:xfrm>
          <a:off x="13287375" y="4124325"/>
          <a:ext cx="238125" cy="0"/>
        </a:xfrm>
        <a:prstGeom prst="rect">
          <a:avLst/>
        </a:prstGeom>
        <a:noFill/>
        <a:ln w="9525">
          <a:noFill/>
          <a:miter lim="800000"/>
          <a:headEnd/>
          <a:tailEnd/>
        </a:ln>
      </xdr:spPr>
    </xdr:pic>
    <xdr:clientData/>
  </xdr:twoCellAnchor>
  <xdr:twoCellAnchor>
    <xdr:from>
      <xdr:col>0</xdr:col>
      <xdr:colOff>38100</xdr:colOff>
      <xdr:row>0</xdr:row>
      <xdr:rowOff>38100</xdr:rowOff>
    </xdr:from>
    <xdr:to>
      <xdr:col>0</xdr:col>
      <xdr:colOff>571500</xdr:colOff>
      <xdr:row>3</xdr:row>
      <xdr:rowOff>95250</xdr:rowOff>
    </xdr:to>
    <xdr:pic>
      <xdr:nvPicPr>
        <xdr:cNvPr id="3076" name="Picture 2" descr="BRASAO"/>
        <xdr:cNvPicPr>
          <a:picLocks noChangeAspect="1" noChangeArrowheads="1"/>
        </xdr:cNvPicPr>
      </xdr:nvPicPr>
      <xdr:blipFill>
        <a:blip xmlns:r="http://schemas.openxmlformats.org/officeDocument/2006/relationships" r:embed="rId2" cstate="print"/>
        <a:srcRect/>
        <a:stretch>
          <a:fillRect/>
        </a:stretch>
      </xdr:blipFill>
      <xdr:spPr bwMode="auto">
        <a:xfrm>
          <a:off x="38100" y="38100"/>
          <a:ext cx="533400" cy="657225"/>
        </a:xfrm>
        <a:prstGeom prst="rect">
          <a:avLst/>
        </a:prstGeom>
        <a:noFill/>
        <a:ln w="9525">
          <a:noFill/>
          <a:miter lim="800000"/>
          <a:headEnd/>
          <a:tailEnd/>
        </a:ln>
      </xdr:spPr>
    </xdr:pic>
    <xdr:clientData/>
  </xdr:twoCellAnchor>
  <xdr:twoCellAnchor editAs="oneCell">
    <xdr:from>
      <xdr:col>8</xdr:col>
      <xdr:colOff>581025</xdr:colOff>
      <xdr:row>1</xdr:row>
      <xdr:rowOff>171450</xdr:rowOff>
    </xdr:from>
    <xdr:to>
      <xdr:col>9</xdr:col>
      <xdr:colOff>647700</xdr:colOff>
      <xdr:row>5</xdr:row>
      <xdr:rowOff>57150</xdr:rowOff>
    </xdr:to>
    <xdr:pic>
      <xdr:nvPicPr>
        <xdr:cNvPr id="3077" name="Imagem 7" descr="logo do governo Silval.jpg"/>
        <xdr:cNvPicPr>
          <a:picLocks noChangeAspect="1"/>
        </xdr:cNvPicPr>
      </xdr:nvPicPr>
      <xdr:blipFill>
        <a:blip xmlns:r="http://schemas.openxmlformats.org/officeDocument/2006/relationships" r:embed="rId3" cstate="print"/>
        <a:srcRect l="5669" t="17422" r="5669" b="18764"/>
        <a:stretch>
          <a:fillRect/>
        </a:stretch>
      </xdr:blipFill>
      <xdr:spPr bwMode="auto">
        <a:xfrm>
          <a:off x="11925300" y="371475"/>
          <a:ext cx="1485900" cy="685800"/>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276225</xdr:colOff>
      <xdr:row>2</xdr:row>
      <xdr:rowOff>112</xdr:rowOff>
    </xdr:from>
    <xdr:to>
      <xdr:col>2</xdr:col>
      <xdr:colOff>2776009</xdr:colOff>
      <xdr:row>6</xdr:row>
      <xdr:rowOff>23231</xdr:rowOff>
    </xdr:to>
    <xdr:pic>
      <xdr:nvPicPr>
        <xdr:cNvPr id="6145" name="Imagem 1" descr="123.bmp"/>
        <xdr:cNvPicPr>
          <a:picLocks noChangeAspect="1"/>
        </xdr:cNvPicPr>
      </xdr:nvPicPr>
      <xdr:blipFill>
        <a:blip xmlns:r="http://schemas.openxmlformats.org/officeDocument/2006/relationships" r:embed="rId1" cstate="print"/>
        <a:srcRect/>
        <a:stretch>
          <a:fillRect/>
        </a:stretch>
      </xdr:blipFill>
      <xdr:spPr bwMode="auto">
        <a:xfrm>
          <a:off x="7345892" y="465779"/>
          <a:ext cx="2499784" cy="795702"/>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6</xdr:col>
      <xdr:colOff>245807</xdr:colOff>
      <xdr:row>0</xdr:row>
      <xdr:rowOff>182833</xdr:rowOff>
    </xdr:from>
    <xdr:to>
      <xdr:col>7</xdr:col>
      <xdr:colOff>1413387</xdr:colOff>
      <xdr:row>4</xdr:row>
      <xdr:rowOff>206322</xdr:rowOff>
    </xdr:to>
    <xdr:pic>
      <xdr:nvPicPr>
        <xdr:cNvPr id="7169" name="Imagem 1" descr="123.bmp"/>
        <xdr:cNvPicPr>
          <a:picLocks noChangeAspect="1"/>
        </xdr:cNvPicPr>
      </xdr:nvPicPr>
      <xdr:blipFill>
        <a:blip xmlns:r="http://schemas.openxmlformats.org/officeDocument/2006/relationships" r:embed="rId1" cstate="print"/>
        <a:srcRect/>
        <a:stretch>
          <a:fillRect/>
        </a:stretch>
      </xdr:blipFill>
      <xdr:spPr bwMode="auto">
        <a:xfrm>
          <a:off x="9402097" y="182833"/>
          <a:ext cx="2734596" cy="929900"/>
        </a:xfrm>
        <a:prstGeom prst="rect">
          <a:avLst/>
        </a:prstGeom>
        <a:noFill/>
        <a:ln w="9525">
          <a:noFill/>
          <a:miter lim="800000"/>
          <a:headEnd/>
          <a:tailEnd/>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8</xdr:col>
      <xdr:colOff>200024</xdr:colOff>
      <xdr:row>0</xdr:row>
      <xdr:rowOff>68533</xdr:rowOff>
    </xdr:from>
    <xdr:to>
      <xdr:col>10</xdr:col>
      <xdr:colOff>567079</xdr:colOff>
      <xdr:row>3</xdr:row>
      <xdr:rowOff>123824</xdr:rowOff>
    </xdr:to>
    <xdr:pic>
      <xdr:nvPicPr>
        <xdr:cNvPr id="2" name="Imagem 1" descr="123.bmp"/>
        <xdr:cNvPicPr>
          <a:picLocks noChangeAspect="1"/>
        </xdr:cNvPicPr>
      </xdr:nvPicPr>
      <xdr:blipFill>
        <a:blip xmlns:r="http://schemas.openxmlformats.org/officeDocument/2006/relationships" r:embed="rId1" cstate="print"/>
        <a:srcRect/>
        <a:stretch>
          <a:fillRect/>
        </a:stretch>
      </xdr:blipFill>
      <xdr:spPr bwMode="auto">
        <a:xfrm>
          <a:off x="5076824" y="68533"/>
          <a:ext cx="1586255" cy="626791"/>
        </a:xfrm>
        <a:prstGeom prst="rect">
          <a:avLst/>
        </a:prstGeom>
        <a:noFill/>
        <a:ln w="9525">
          <a:noFill/>
          <a:miter lim="800000"/>
          <a:headEnd/>
          <a:tailEnd/>
        </a:ln>
      </xdr:spPr>
    </xdr:pic>
    <xdr:clientData/>
  </xdr:twoCellAnchor>
  <xdr:oneCellAnchor>
    <xdr:from>
      <xdr:col>2</xdr:col>
      <xdr:colOff>1628775</xdr:colOff>
      <xdr:row>32</xdr:row>
      <xdr:rowOff>0</xdr:rowOff>
    </xdr:from>
    <xdr:ext cx="184731" cy="264560"/>
    <xdr:sp macro="" textlink="">
      <xdr:nvSpPr>
        <xdr:cNvPr id="3" name="CaixaDeTexto 2">
          <a:extLst>
            <a:ext uri="{FF2B5EF4-FFF2-40B4-BE49-F238E27FC236}">
              <a16:creationId xmlns:a16="http://schemas.microsoft.com/office/drawing/2014/main" xmlns="" id="{00000000-0008-0000-0300-000015000000}"/>
            </a:ext>
          </a:extLst>
        </xdr:cNvPr>
        <xdr:cNvSpPr txBox="1"/>
      </xdr:nvSpPr>
      <xdr:spPr>
        <a:xfrm>
          <a:off x="3867150" y="106965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32</xdr:row>
      <xdr:rowOff>0</xdr:rowOff>
    </xdr:from>
    <xdr:ext cx="184731" cy="264560"/>
    <xdr:sp macro="" textlink="">
      <xdr:nvSpPr>
        <xdr:cNvPr id="4" name="CaixaDeTexto 3">
          <a:extLst>
            <a:ext uri="{FF2B5EF4-FFF2-40B4-BE49-F238E27FC236}">
              <a16:creationId xmlns:a16="http://schemas.microsoft.com/office/drawing/2014/main" xmlns="" id="{00000000-0008-0000-0300-000016000000}"/>
            </a:ext>
          </a:extLst>
        </xdr:cNvPr>
        <xdr:cNvSpPr txBox="1"/>
      </xdr:nvSpPr>
      <xdr:spPr>
        <a:xfrm>
          <a:off x="3867150" y="106965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52</xdr:row>
      <xdr:rowOff>0</xdr:rowOff>
    </xdr:from>
    <xdr:ext cx="184731" cy="264560"/>
    <xdr:sp macro="" textlink="">
      <xdr:nvSpPr>
        <xdr:cNvPr id="5" name="CaixaDeTexto 4">
          <a:extLst>
            <a:ext uri="{FF2B5EF4-FFF2-40B4-BE49-F238E27FC236}">
              <a16:creationId xmlns:a16="http://schemas.microsoft.com/office/drawing/2014/main" xmlns="" id="{00000000-0008-0000-0300-000017000000}"/>
            </a:ext>
          </a:extLst>
        </xdr:cNvPr>
        <xdr:cNvSpPr txBox="1"/>
      </xdr:nvSpPr>
      <xdr:spPr>
        <a:xfrm>
          <a:off x="3867150" y="113395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62</xdr:row>
      <xdr:rowOff>0</xdr:rowOff>
    </xdr:from>
    <xdr:ext cx="184731" cy="264560"/>
    <xdr:sp macro="" textlink="">
      <xdr:nvSpPr>
        <xdr:cNvPr id="6" name="CaixaDeTexto 5">
          <a:extLst>
            <a:ext uri="{FF2B5EF4-FFF2-40B4-BE49-F238E27FC236}">
              <a16:creationId xmlns:a16="http://schemas.microsoft.com/office/drawing/2014/main" xmlns="" id="{00000000-0008-0000-0300-000018000000}"/>
            </a:ext>
          </a:extLst>
        </xdr:cNvPr>
        <xdr:cNvSpPr txBox="1"/>
      </xdr:nvSpPr>
      <xdr:spPr>
        <a:xfrm>
          <a:off x="3867150" y="11633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42</xdr:row>
      <xdr:rowOff>0</xdr:rowOff>
    </xdr:from>
    <xdr:ext cx="184731" cy="264560"/>
    <xdr:sp macro="" textlink="">
      <xdr:nvSpPr>
        <xdr:cNvPr id="7" name="CaixaDeTexto 6">
          <a:extLst>
            <a:ext uri="{FF2B5EF4-FFF2-40B4-BE49-F238E27FC236}">
              <a16:creationId xmlns:a16="http://schemas.microsoft.com/office/drawing/2014/main" xmlns="" id="{00000000-0008-0000-0300-00001D000000}"/>
            </a:ext>
          </a:extLst>
        </xdr:cNvPr>
        <xdr:cNvSpPr txBox="1"/>
      </xdr:nvSpPr>
      <xdr:spPr>
        <a:xfrm>
          <a:off x="3867150" y="110270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42</xdr:row>
      <xdr:rowOff>0</xdr:rowOff>
    </xdr:from>
    <xdr:ext cx="184731" cy="264560"/>
    <xdr:sp macro="" textlink="">
      <xdr:nvSpPr>
        <xdr:cNvPr id="8" name="CaixaDeTexto 7">
          <a:extLst>
            <a:ext uri="{FF2B5EF4-FFF2-40B4-BE49-F238E27FC236}">
              <a16:creationId xmlns:a16="http://schemas.microsoft.com/office/drawing/2014/main" xmlns="" id="{00000000-0008-0000-0300-00001E000000}"/>
            </a:ext>
          </a:extLst>
        </xdr:cNvPr>
        <xdr:cNvSpPr txBox="1"/>
      </xdr:nvSpPr>
      <xdr:spPr>
        <a:xfrm>
          <a:off x="3867150" y="110270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33</xdr:row>
      <xdr:rowOff>0</xdr:rowOff>
    </xdr:from>
    <xdr:ext cx="184731" cy="264560"/>
    <xdr:sp macro="" textlink="">
      <xdr:nvSpPr>
        <xdr:cNvPr id="9" name="CaixaDeTexto 8">
          <a:extLst>
            <a:ext uri="{FF2B5EF4-FFF2-40B4-BE49-F238E27FC236}">
              <a16:creationId xmlns:a16="http://schemas.microsoft.com/office/drawing/2014/main" xmlns="" id="{8FB6FC85-6242-451C-B908-2DECA8BC4F0E}"/>
            </a:ext>
          </a:extLst>
        </xdr:cNvPr>
        <xdr:cNvSpPr txBox="1"/>
      </xdr:nvSpPr>
      <xdr:spPr>
        <a:xfrm>
          <a:off x="5495925" y="107327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33</xdr:row>
      <xdr:rowOff>0</xdr:rowOff>
    </xdr:from>
    <xdr:ext cx="184731" cy="264560"/>
    <xdr:sp macro="" textlink="">
      <xdr:nvSpPr>
        <xdr:cNvPr id="10" name="CaixaDeTexto 9">
          <a:extLst>
            <a:ext uri="{FF2B5EF4-FFF2-40B4-BE49-F238E27FC236}">
              <a16:creationId xmlns:a16="http://schemas.microsoft.com/office/drawing/2014/main" xmlns="" id="{D148D7AC-3292-46C4-BE26-09315B507DEA}"/>
            </a:ext>
          </a:extLst>
        </xdr:cNvPr>
        <xdr:cNvSpPr txBox="1"/>
      </xdr:nvSpPr>
      <xdr:spPr>
        <a:xfrm>
          <a:off x="3867150" y="107327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33</xdr:row>
      <xdr:rowOff>0</xdr:rowOff>
    </xdr:from>
    <xdr:ext cx="184731" cy="264560"/>
    <xdr:sp macro="" textlink="">
      <xdr:nvSpPr>
        <xdr:cNvPr id="11" name="CaixaDeTexto 10">
          <a:extLst>
            <a:ext uri="{FF2B5EF4-FFF2-40B4-BE49-F238E27FC236}">
              <a16:creationId xmlns:a16="http://schemas.microsoft.com/office/drawing/2014/main" xmlns="" id="{6E36F6CF-70CE-4BB0-B541-B370A5665DE1}"/>
            </a:ext>
          </a:extLst>
        </xdr:cNvPr>
        <xdr:cNvSpPr txBox="1"/>
      </xdr:nvSpPr>
      <xdr:spPr>
        <a:xfrm>
          <a:off x="5495925" y="107327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33</xdr:row>
      <xdr:rowOff>0</xdr:rowOff>
    </xdr:from>
    <xdr:ext cx="184731" cy="264560"/>
    <xdr:sp macro="" textlink="">
      <xdr:nvSpPr>
        <xdr:cNvPr id="12" name="CaixaDeTexto 11">
          <a:extLst>
            <a:ext uri="{FF2B5EF4-FFF2-40B4-BE49-F238E27FC236}">
              <a16:creationId xmlns:a16="http://schemas.microsoft.com/office/drawing/2014/main" xmlns="" id="{63470C57-ECC5-4FF3-B1E8-F9029E94BEEE}"/>
            </a:ext>
          </a:extLst>
        </xdr:cNvPr>
        <xdr:cNvSpPr txBox="1"/>
      </xdr:nvSpPr>
      <xdr:spPr>
        <a:xfrm>
          <a:off x="3867150" y="107327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33</xdr:row>
      <xdr:rowOff>0</xdr:rowOff>
    </xdr:from>
    <xdr:ext cx="184731" cy="264560"/>
    <xdr:sp macro="" textlink="">
      <xdr:nvSpPr>
        <xdr:cNvPr id="13" name="CaixaDeTexto 12">
          <a:extLst>
            <a:ext uri="{FF2B5EF4-FFF2-40B4-BE49-F238E27FC236}">
              <a16:creationId xmlns:a16="http://schemas.microsoft.com/office/drawing/2014/main" xmlns="" id="{45B2DFC5-9893-422A-B70A-7563E02BC4B6}"/>
            </a:ext>
          </a:extLst>
        </xdr:cNvPr>
        <xdr:cNvSpPr txBox="1"/>
      </xdr:nvSpPr>
      <xdr:spPr>
        <a:xfrm>
          <a:off x="5495925" y="107327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33</xdr:row>
      <xdr:rowOff>0</xdr:rowOff>
    </xdr:from>
    <xdr:ext cx="184731" cy="264560"/>
    <xdr:sp macro="" textlink="">
      <xdr:nvSpPr>
        <xdr:cNvPr id="14" name="CaixaDeTexto 13">
          <a:extLst>
            <a:ext uri="{FF2B5EF4-FFF2-40B4-BE49-F238E27FC236}">
              <a16:creationId xmlns:a16="http://schemas.microsoft.com/office/drawing/2014/main" xmlns="" id="{7A474756-A34B-47F9-BA96-FF547E319D8B}"/>
            </a:ext>
          </a:extLst>
        </xdr:cNvPr>
        <xdr:cNvSpPr txBox="1"/>
      </xdr:nvSpPr>
      <xdr:spPr>
        <a:xfrm>
          <a:off x="3867150" y="107327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34</xdr:row>
      <xdr:rowOff>0</xdr:rowOff>
    </xdr:from>
    <xdr:ext cx="184731" cy="264560"/>
    <xdr:sp macro="" textlink="">
      <xdr:nvSpPr>
        <xdr:cNvPr id="15" name="CaixaDeTexto 14">
          <a:extLst>
            <a:ext uri="{FF2B5EF4-FFF2-40B4-BE49-F238E27FC236}">
              <a16:creationId xmlns:a16="http://schemas.microsoft.com/office/drawing/2014/main" xmlns="" id="{D6046459-F00C-444C-9572-37CFE7BDA12D}"/>
            </a:ext>
          </a:extLst>
        </xdr:cNvPr>
        <xdr:cNvSpPr txBox="1"/>
      </xdr:nvSpPr>
      <xdr:spPr>
        <a:xfrm>
          <a:off x="5495925" y="107651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34</xdr:row>
      <xdr:rowOff>0</xdr:rowOff>
    </xdr:from>
    <xdr:ext cx="184731" cy="264560"/>
    <xdr:sp macro="" textlink="">
      <xdr:nvSpPr>
        <xdr:cNvPr id="16" name="CaixaDeTexto 15">
          <a:extLst>
            <a:ext uri="{FF2B5EF4-FFF2-40B4-BE49-F238E27FC236}">
              <a16:creationId xmlns:a16="http://schemas.microsoft.com/office/drawing/2014/main" xmlns="" id="{71FA20AA-7330-44FC-9D91-B40423D265AC}"/>
            </a:ext>
          </a:extLst>
        </xdr:cNvPr>
        <xdr:cNvSpPr txBox="1"/>
      </xdr:nvSpPr>
      <xdr:spPr>
        <a:xfrm>
          <a:off x="3867150" y="107651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34</xdr:row>
      <xdr:rowOff>0</xdr:rowOff>
    </xdr:from>
    <xdr:ext cx="184731" cy="264560"/>
    <xdr:sp macro="" textlink="">
      <xdr:nvSpPr>
        <xdr:cNvPr id="17" name="CaixaDeTexto 16">
          <a:extLst>
            <a:ext uri="{FF2B5EF4-FFF2-40B4-BE49-F238E27FC236}">
              <a16:creationId xmlns:a16="http://schemas.microsoft.com/office/drawing/2014/main" xmlns="" id="{CE07C67B-E7D8-413B-82E7-F7DF79596378}"/>
            </a:ext>
          </a:extLst>
        </xdr:cNvPr>
        <xdr:cNvSpPr txBox="1"/>
      </xdr:nvSpPr>
      <xdr:spPr>
        <a:xfrm>
          <a:off x="5495925" y="107651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34</xdr:row>
      <xdr:rowOff>0</xdr:rowOff>
    </xdr:from>
    <xdr:ext cx="184731" cy="264560"/>
    <xdr:sp macro="" textlink="">
      <xdr:nvSpPr>
        <xdr:cNvPr id="18" name="CaixaDeTexto 17">
          <a:extLst>
            <a:ext uri="{FF2B5EF4-FFF2-40B4-BE49-F238E27FC236}">
              <a16:creationId xmlns:a16="http://schemas.microsoft.com/office/drawing/2014/main" xmlns="" id="{A37D5339-67F3-49CA-BF42-336A058CAEBD}"/>
            </a:ext>
          </a:extLst>
        </xdr:cNvPr>
        <xdr:cNvSpPr txBox="1"/>
      </xdr:nvSpPr>
      <xdr:spPr>
        <a:xfrm>
          <a:off x="3867150" y="107651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34</xdr:row>
      <xdr:rowOff>0</xdr:rowOff>
    </xdr:from>
    <xdr:ext cx="184731" cy="264560"/>
    <xdr:sp macro="" textlink="">
      <xdr:nvSpPr>
        <xdr:cNvPr id="19" name="CaixaDeTexto 18">
          <a:extLst>
            <a:ext uri="{FF2B5EF4-FFF2-40B4-BE49-F238E27FC236}">
              <a16:creationId xmlns:a16="http://schemas.microsoft.com/office/drawing/2014/main" xmlns="" id="{59AB3F06-DD3E-4F85-B26C-41788138571F}"/>
            </a:ext>
          </a:extLst>
        </xdr:cNvPr>
        <xdr:cNvSpPr txBox="1"/>
      </xdr:nvSpPr>
      <xdr:spPr>
        <a:xfrm>
          <a:off x="5495925" y="107651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34</xdr:row>
      <xdr:rowOff>0</xdr:rowOff>
    </xdr:from>
    <xdr:ext cx="184731" cy="264560"/>
    <xdr:sp macro="" textlink="">
      <xdr:nvSpPr>
        <xdr:cNvPr id="20" name="CaixaDeTexto 19">
          <a:extLst>
            <a:ext uri="{FF2B5EF4-FFF2-40B4-BE49-F238E27FC236}">
              <a16:creationId xmlns:a16="http://schemas.microsoft.com/office/drawing/2014/main" xmlns="" id="{11C1535B-6F59-472C-B094-FC3493FAE043}"/>
            </a:ext>
          </a:extLst>
        </xdr:cNvPr>
        <xdr:cNvSpPr txBox="1"/>
      </xdr:nvSpPr>
      <xdr:spPr>
        <a:xfrm>
          <a:off x="3867150" y="107651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34</xdr:row>
      <xdr:rowOff>0</xdr:rowOff>
    </xdr:from>
    <xdr:ext cx="184731" cy="264560"/>
    <xdr:sp macro="" textlink="">
      <xdr:nvSpPr>
        <xdr:cNvPr id="21" name="CaixaDeTexto 20">
          <a:extLst>
            <a:ext uri="{FF2B5EF4-FFF2-40B4-BE49-F238E27FC236}">
              <a16:creationId xmlns:a16="http://schemas.microsoft.com/office/drawing/2014/main" xmlns="" id="{A25E5AC8-CBD5-417B-BEEC-D567EBDF6E97}"/>
            </a:ext>
          </a:extLst>
        </xdr:cNvPr>
        <xdr:cNvSpPr txBox="1"/>
      </xdr:nvSpPr>
      <xdr:spPr>
        <a:xfrm>
          <a:off x="5495925" y="107651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34</xdr:row>
      <xdr:rowOff>0</xdr:rowOff>
    </xdr:from>
    <xdr:ext cx="184731" cy="264560"/>
    <xdr:sp macro="" textlink="">
      <xdr:nvSpPr>
        <xdr:cNvPr id="22" name="CaixaDeTexto 21">
          <a:extLst>
            <a:ext uri="{FF2B5EF4-FFF2-40B4-BE49-F238E27FC236}">
              <a16:creationId xmlns:a16="http://schemas.microsoft.com/office/drawing/2014/main" xmlns="" id="{CCBC39C3-A17C-4CEF-879D-4B44C5E3CF1F}"/>
            </a:ext>
          </a:extLst>
        </xdr:cNvPr>
        <xdr:cNvSpPr txBox="1"/>
      </xdr:nvSpPr>
      <xdr:spPr>
        <a:xfrm>
          <a:off x="3867150" y="107651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35</xdr:row>
      <xdr:rowOff>0</xdr:rowOff>
    </xdr:from>
    <xdr:ext cx="184731" cy="264560"/>
    <xdr:sp macro="" textlink="">
      <xdr:nvSpPr>
        <xdr:cNvPr id="23" name="CaixaDeTexto 22">
          <a:extLst>
            <a:ext uri="{FF2B5EF4-FFF2-40B4-BE49-F238E27FC236}">
              <a16:creationId xmlns:a16="http://schemas.microsoft.com/office/drawing/2014/main" xmlns="" id="{5E5B935D-FD18-45C0-99E6-CB4D17B7ED42}"/>
            </a:ext>
          </a:extLst>
        </xdr:cNvPr>
        <xdr:cNvSpPr txBox="1"/>
      </xdr:nvSpPr>
      <xdr:spPr>
        <a:xfrm>
          <a:off x="5495925" y="107813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35</xdr:row>
      <xdr:rowOff>0</xdr:rowOff>
    </xdr:from>
    <xdr:ext cx="184731" cy="264560"/>
    <xdr:sp macro="" textlink="">
      <xdr:nvSpPr>
        <xdr:cNvPr id="24" name="CaixaDeTexto 23">
          <a:extLst>
            <a:ext uri="{FF2B5EF4-FFF2-40B4-BE49-F238E27FC236}">
              <a16:creationId xmlns:a16="http://schemas.microsoft.com/office/drawing/2014/main" xmlns="" id="{033B73CB-0B09-4274-A74E-0A30F3F53B14}"/>
            </a:ext>
          </a:extLst>
        </xdr:cNvPr>
        <xdr:cNvSpPr txBox="1"/>
      </xdr:nvSpPr>
      <xdr:spPr>
        <a:xfrm>
          <a:off x="3867150" y="107813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35</xdr:row>
      <xdr:rowOff>0</xdr:rowOff>
    </xdr:from>
    <xdr:ext cx="184731" cy="264560"/>
    <xdr:sp macro="" textlink="">
      <xdr:nvSpPr>
        <xdr:cNvPr id="25" name="CaixaDeTexto 24">
          <a:extLst>
            <a:ext uri="{FF2B5EF4-FFF2-40B4-BE49-F238E27FC236}">
              <a16:creationId xmlns:a16="http://schemas.microsoft.com/office/drawing/2014/main" xmlns="" id="{8C10D09C-4643-4452-AD11-9A6D029F4F84}"/>
            </a:ext>
          </a:extLst>
        </xdr:cNvPr>
        <xdr:cNvSpPr txBox="1"/>
      </xdr:nvSpPr>
      <xdr:spPr>
        <a:xfrm>
          <a:off x="5495925" y="107813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35</xdr:row>
      <xdr:rowOff>0</xdr:rowOff>
    </xdr:from>
    <xdr:ext cx="184731" cy="264560"/>
    <xdr:sp macro="" textlink="">
      <xdr:nvSpPr>
        <xdr:cNvPr id="26" name="CaixaDeTexto 25">
          <a:extLst>
            <a:ext uri="{FF2B5EF4-FFF2-40B4-BE49-F238E27FC236}">
              <a16:creationId xmlns:a16="http://schemas.microsoft.com/office/drawing/2014/main" xmlns="" id="{A69358CE-CA03-4564-8A14-F6B5D3DB30A3}"/>
            </a:ext>
          </a:extLst>
        </xdr:cNvPr>
        <xdr:cNvSpPr txBox="1"/>
      </xdr:nvSpPr>
      <xdr:spPr>
        <a:xfrm>
          <a:off x="3867150" y="107813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35</xdr:row>
      <xdr:rowOff>0</xdr:rowOff>
    </xdr:from>
    <xdr:ext cx="184731" cy="264560"/>
    <xdr:sp macro="" textlink="">
      <xdr:nvSpPr>
        <xdr:cNvPr id="27" name="CaixaDeTexto 26">
          <a:extLst>
            <a:ext uri="{FF2B5EF4-FFF2-40B4-BE49-F238E27FC236}">
              <a16:creationId xmlns:a16="http://schemas.microsoft.com/office/drawing/2014/main" xmlns="" id="{13D93D85-53A0-44DA-BB23-50E7AAEBA723}"/>
            </a:ext>
          </a:extLst>
        </xdr:cNvPr>
        <xdr:cNvSpPr txBox="1"/>
      </xdr:nvSpPr>
      <xdr:spPr>
        <a:xfrm>
          <a:off x="5495925" y="107813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35</xdr:row>
      <xdr:rowOff>0</xdr:rowOff>
    </xdr:from>
    <xdr:ext cx="184731" cy="264560"/>
    <xdr:sp macro="" textlink="">
      <xdr:nvSpPr>
        <xdr:cNvPr id="28" name="CaixaDeTexto 27">
          <a:extLst>
            <a:ext uri="{FF2B5EF4-FFF2-40B4-BE49-F238E27FC236}">
              <a16:creationId xmlns:a16="http://schemas.microsoft.com/office/drawing/2014/main" xmlns="" id="{E0FE7DCA-E870-4E05-9DE7-BE691CADBEA1}"/>
            </a:ext>
          </a:extLst>
        </xdr:cNvPr>
        <xdr:cNvSpPr txBox="1"/>
      </xdr:nvSpPr>
      <xdr:spPr>
        <a:xfrm>
          <a:off x="3867150" y="107813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35</xdr:row>
      <xdr:rowOff>0</xdr:rowOff>
    </xdr:from>
    <xdr:ext cx="184731" cy="264560"/>
    <xdr:sp macro="" textlink="">
      <xdr:nvSpPr>
        <xdr:cNvPr id="29" name="CaixaDeTexto 28">
          <a:extLst>
            <a:ext uri="{FF2B5EF4-FFF2-40B4-BE49-F238E27FC236}">
              <a16:creationId xmlns:a16="http://schemas.microsoft.com/office/drawing/2014/main" xmlns="" id="{1711E3D2-1F5A-4398-ADDE-5AD07902E5EF}"/>
            </a:ext>
          </a:extLst>
        </xdr:cNvPr>
        <xdr:cNvSpPr txBox="1"/>
      </xdr:nvSpPr>
      <xdr:spPr>
        <a:xfrm>
          <a:off x="5495925" y="107813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35</xdr:row>
      <xdr:rowOff>0</xdr:rowOff>
    </xdr:from>
    <xdr:ext cx="184731" cy="264560"/>
    <xdr:sp macro="" textlink="">
      <xdr:nvSpPr>
        <xdr:cNvPr id="30" name="CaixaDeTexto 29">
          <a:extLst>
            <a:ext uri="{FF2B5EF4-FFF2-40B4-BE49-F238E27FC236}">
              <a16:creationId xmlns:a16="http://schemas.microsoft.com/office/drawing/2014/main" xmlns="" id="{E3C7409D-D205-4620-A147-FED7A7B83DC6}"/>
            </a:ext>
          </a:extLst>
        </xdr:cNvPr>
        <xdr:cNvSpPr txBox="1"/>
      </xdr:nvSpPr>
      <xdr:spPr>
        <a:xfrm>
          <a:off x="3867150" y="107813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36</xdr:row>
      <xdr:rowOff>0</xdr:rowOff>
    </xdr:from>
    <xdr:ext cx="184731" cy="264560"/>
    <xdr:sp macro="" textlink="">
      <xdr:nvSpPr>
        <xdr:cNvPr id="31" name="CaixaDeTexto 30">
          <a:extLst>
            <a:ext uri="{FF2B5EF4-FFF2-40B4-BE49-F238E27FC236}">
              <a16:creationId xmlns:a16="http://schemas.microsoft.com/office/drawing/2014/main" xmlns="" id="{5CC002FA-89E7-4996-BBDF-9811A6F18713}"/>
            </a:ext>
          </a:extLst>
        </xdr:cNvPr>
        <xdr:cNvSpPr txBox="1"/>
      </xdr:nvSpPr>
      <xdr:spPr>
        <a:xfrm>
          <a:off x="5495925" y="10797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36</xdr:row>
      <xdr:rowOff>0</xdr:rowOff>
    </xdr:from>
    <xdr:ext cx="184731" cy="264560"/>
    <xdr:sp macro="" textlink="">
      <xdr:nvSpPr>
        <xdr:cNvPr id="32" name="CaixaDeTexto 31">
          <a:extLst>
            <a:ext uri="{FF2B5EF4-FFF2-40B4-BE49-F238E27FC236}">
              <a16:creationId xmlns:a16="http://schemas.microsoft.com/office/drawing/2014/main" xmlns="" id="{9C5329F9-6AF1-4898-B18C-E99DD81190A1}"/>
            </a:ext>
          </a:extLst>
        </xdr:cNvPr>
        <xdr:cNvSpPr txBox="1"/>
      </xdr:nvSpPr>
      <xdr:spPr>
        <a:xfrm>
          <a:off x="3867150" y="10797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36</xdr:row>
      <xdr:rowOff>0</xdr:rowOff>
    </xdr:from>
    <xdr:ext cx="184731" cy="264560"/>
    <xdr:sp macro="" textlink="">
      <xdr:nvSpPr>
        <xdr:cNvPr id="33" name="CaixaDeTexto 32">
          <a:extLst>
            <a:ext uri="{FF2B5EF4-FFF2-40B4-BE49-F238E27FC236}">
              <a16:creationId xmlns:a16="http://schemas.microsoft.com/office/drawing/2014/main" xmlns="" id="{F0C1480C-819A-475B-BBC3-05CA1842613D}"/>
            </a:ext>
          </a:extLst>
        </xdr:cNvPr>
        <xdr:cNvSpPr txBox="1"/>
      </xdr:nvSpPr>
      <xdr:spPr>
        <a:xfrm>
          <a:off x="5495925" y="10797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36</xdr:row>
      <xdr:rowOff>0</xdr:rowOff>
    </xdr:from>
    <xdr:ext cx="184731" cy="264560"/>
    <xdr:sp macro="" textlink="">
      <xdr:nvSpPr>
        <xdr:cNvPr id="34" name="CaixaDeTexto 33">
          <a:extLst>
            <a:ext uri="{FF2B5EF4-FFF2-40B4-BE49-F238E27FC236}">
              <a16:creationId xmlns:a16="http://schemas.microsoft.com/office/drawing/2014/main" xmlns="" id="{F09AA32E-E71B-48C8-867B-58513CBCE813}"/>
            </a:ext>
          </a:extLst>
        </xdr:cNvPr>
        <xdr:cNvSpPr txBox="1"/>
      </xdr:nvSpPr>
      <xdr:spPr>
        <a:xfrm>
          <a:off x="3867150" y="10797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36</xdr:row>
      <xdr:rowOff>0</xdr:rowOff>
    </xdr:from>
    <xdr:ext cx="184731" cy="264560"/>
    <xdr:sp macro="" textlink="">
      <xdr:nvSpPr>
        <xdr:cNvPr id="35" name="CaixaDeTexto 34">
          <a:extLst>
            <a:ext uri="{FF2B5EF4-FFF2-40B4-BE49-F238E27FC236}">
              <a16:creationId xmlns:a16="http://schemas.microsoft.com/office/drawing/2014/main" xmlns="" id="{4966AD5A-31B4-4830-A22C-45CEBA43D307}"/>
            </a:ext>
          </a:extLst>
        </xdr:cNvPr>
        <xdr:cNvSpPr txBox="1"/>
      </xdr:nvSpPr>
      <xdr:spPr>
        <a:xfrm>
          <a:off x="5495925" y="10797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36</xdr:row>
      <xdr:rowOff>0</xdr:rowOff>
    </xdr:from>
    <xdr:ext cx="184731" cy="264560"/>
    <xdr:sp macro="" textlink="">
      <xdr:nvSpPr>
        <xdr:cNvPr id="36" name="CaixaDeTexto 35">
          <a:extLst>
            <a:ext uri="{FF2B5EF4-FFF2-40B4-BE49-F238E27FC236}">
              <a16:creationId xmlns:a16="http://schemas.microsoft.com/office/drawing/2014/main" xmlns="" id="{0CE22A82-1BE3-49E8-BB1F-7E7AA67CFCF3}"/>
            </a:ext>
          </a:extLst>
        </xdr:cNvPr>
        <xdr:cNvSpPr txBox="1"/>
      </xdr:nvSpPr>
      <xdr:spPr>
        <a:xfrm>
          <a:off x="3867150" y="10797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36</xdr:row>
      <xdr:rowOff>0</xdr:rowOff>
    </xdr:from>
    <xdr:ext cx="184731" cy="264560"/>
    <xdr:sp macro="" textlink="">
      <xdr:nvSpPr>
        <xdr:cNvPr id="37" name="CaixaDeTexto 36">
          <a:extLst>
            <a:ext uri="{FF2B5EF4-FFF2-40B4-BE49-F238E27FC236}">
              <a16:creationId xmlns:a16="http://schemas.microsoft.com/office/drawing/2014/main" xmlns="" id="{A44CACC3-E178-4549-AAF8-FE4067F4ED6B}"/>
            </a:ext>
          </a:extLst>
        </xdr:cNvPr>
        <xdr:cNvSpPr txBox="1"/>
      </xdr:nvSpPr>
      <xdr:spPr>
        <a:xfrm>
          <a:off x="5495925" y="10797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36</xdr:row>
      <xdr:rowOff>0</xdr:rowOff>
    </xdr:from>
    <xdr:ext cx="184731" cy="264560"/>
    <xdr:sp macro="" textlink="">
      <xdr:nvSpPr>
        <xdr:cNvPr id="38" name="CaixaDeTexto 37">
          <a:extLst>
            <a:ext uri="{FF2B5EF4-FFF2-40B4-BE49-F238E27FC236}">
              <a16:creationId xmlns:a16="http://schemas.microsoft.com/office/drawing/2014/main" xmlns="" id="{224472D7-5857-4708-BE7C-F58DB1EF4C8C}"/>
            </a:ext>
          </a:extLst>
        </xdr:cNvPr>
        <xdr:cNvSpPr txBox="1"/>
      </xdr:nvSpPr>
      <xdr:spPr>
        <a:xfrm>
          <a:off x="3867150" y="10797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37</xdr:row>
      <xdr:rowOff>0</xdr:rowOff>
    </xdr:from>
    <xdr:ext cx="184731" cy="264560"/>
    <xdr:sp macro="" textlink="">
      <xdr:nvSpPr>
        <xdr:cNvPr id="39" name="CaixaDeTexto 38">
          <a:extLst>
            <a:ext uri="{FF2B5EF4-FFF2-40B4-BE49-F238E27FC236}">
              <a16:creationId xmlns:a16="http://schemas.microsoft.com/office/drawing/2014/main" xmlns="" id="{C14E353C-CA98-47EC-90B6-6E23179740DE}"/>
            </a:ext>
          </a:extLst>
        </xdr:cNvPr>
        <xdr:cNvSpPr txBox="1"/>
      </xdr:nvSpPr>
      <xdr:spPr>
        <a:xfrm>
          <a:off x="5495925" y="108384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37</xdr:row>
      <xdr:rowOff>0</xdr:rowOff>
    </xdr:from>
    <xdr:ext cx="184731" cy="264560"/>
    <xdr:sp macro="" textlink="">
      <xdr:nvSpPr>
        <xdr:cNvPr id="40" name="CaixaDeTexto 39">
          <a:extLst>
            <a:ext uri="{FF2B5EF4-FFF2-40B4-BE49-F238E27FC236}">
              <a16:creationId xmlns:a16="http://schemas.microsoft.com/office/drawing/2014/main" xmlns="" id="{8228CA37-DF07-4628-97C4-5F8168DCC8EB}"/>
            </a:ext>
          </a:extLst>
        </xdr:cNvPr>
        <xdr:cNvSpPr txBox="1"/>
      </xdr:nvSpPr>
      <xdr:spPr>
        <a:xfrm>
          <a:off x="3867150" y="108384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37</xdr:row>
      <xdr:rowOff>0</xdr:rowOff>
    </xdr:from>
    <xdr:ext cx="184731" cy="264560"/>
    <xdr:sp macro="" textlink="">
      <xdr:nvSpPr>
        <xdr:cNvPr id="41" name="CaixaDeTexto 40">
          <a:extLst>
            <a:ext uri="{FF2B5EF4-FFF2-40B4-BE49-F238E27FC236}">
              <a16:creationId xmlns:a16="http://schemas.microsoft.com/office/drawing/2014/main" xmlns="" id="{EADD20D2-DF54-4EE9-8088-CAF402B07F76}"/>
            </a:ext>
          </a:extLst>
        </xdr:cNvPr>
        <xdr:cNvSpPr txBox="1"/>
      </xdr:nvSpPr>
      <xdr:spPr>
        <a:xfrm>
          <a:off x="5495925" y="108384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37</xdr:row>
      <xdr:rowOff>0</xdr:rowOff>
    </xdr:from>
    <xdr:ext cx="184731" cy="264560"/>
    <xdr:sp macro="" textlink="">
      <xdr:nvSpPr>
        <xdr:cNvPr id="42" name="CaixaDeTexto 41">
          <a:extLst>
            <a:ext uri="{FF2B5EF4-FFF2-40B4-BE49-F238E27FC236}">
              <a16:creationId xmlns:a16="http://schemas.microsoft.com/office/drawing/2014/main" xmlns="" id="{D259D0D3-4302-49AF-A72D-2BC634348ABB}"/>
            </a:ext>
          </a:extLst>
        </xdr:cNvPr>
        <xdr:cNvSpPr txBox="1"/>
      </xdr:nvSpPr>
      <xdr:spPr>
        <a:xfrm>
          <a:off x="3867150" y="108384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37</xdr:row>
      <xdr:rowOff>0</xdr:rowOff>
    </xdr:from>
    <xdr:ext cx="184731" cy="264560"/>
    <xdr:sp macro="" textlink="">
      <xdr:nvSpPr>
        <xdr:cNvPr id="43" name="CaixaDeTexto 42">
          <a:extLst>
            <a:ext uri="{FF2B5EF4-FFF2-40B4-BE49-F238E27FC236}">
              <a16:creationId xmlns:a16="http://schemas.microsoft.com/office/drawing/2014/main" xmlns="" id="{ED9F0854-CFB6-440D-8C96-23B33A5685F7}"/>
            </a:ext>
          </a:extLst>
        </xdr:cNvPr>
        <xdr:cNvSpPr txBox="1"/>
      </xdr:nvSpPr>
      <xdr:spPr>
        <a:xfrm>
          <a:off x="5495925" y="108384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37</xdr:row>
      <xdr:rowOff>0</xdr:rowOff>
    </xdr:from>
    <xdr:ext cx="184731" cy="264560"/>
    <xdr:sp macro="" textlink="">
      <xdr:nvSpPr>
        <xdr:cNvPr id="44" name="CaixaDeTexto 43">
          <a:extLst>
            <a:ext uri="{FF2B5EF4-FFF2-40B4-BE49-F238E27FC236}">
              <a16:creationId xmlns:a16="http://schemas.microsoft.com/office/drawing/2014/main" xmlns="" id="{90FF02C4-4422-4BF5-ACF7-9D54F58AA1AD}"/>
            </a:ext>
          </a:extLst>
        </xdr:cNvPr>
        <xdr:cNvSpPr txBox="1"/>
      </xdr:nvSpPr>
      <xdr:spPr>
        <a:xfrm>
          <a:off x="3867150" y="108384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37</xdr:row>
      <xdr:rowOff>0</xdr:rowOff>
    </xdr:from>
    <xdr:ext cx="184731" cy="264560"/>
    <xdr:sp macro="" textlink="">
      <xdr:nvSpPr>
        <xdr:cNvPr id="45" name="CaixaDeTexto 44">
          <a:extLst>
            <a:ext uri="{FF2B5EF4-FFF2-40B4-BE49-F238E27FC236}">
              <a16:creationId xmlns:a16="http://schemas.microsoft.com/office/drawing/2014/main" xmlns="" id="{40982E29-28A2-45A1-B99C-8379AB4B6F2C}"/>
            </a:ext>
          </a:extLst>
        </xdr:cNvPr>
        <xdr:cNvSpPr txBox="1"/>
      </xdr:nvSpPr>
      <xdr:spPr>
        <a:xfrm>
          <a:off x="5495925" y="108384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37</xdr:row>
      <xdr:rowOff>0</xdr:rowOff>
    </xdr:from>
    <xdr:ext cx="184731" cy="264560"/>
    <xdr:sp macro="" textlink="">
      <xdr:nvSpPr>
        <xdr:cNvPr id="46" name="CaixaDeTexto 45">
          <a:extLst>
            <a:ext uri="{FF2B5EF4-FFF2-40B4-BE49-F238E27FC236}">
              <a16:creationId xmlns:a16="http://schemas.microsoft.com/office/drawing/2014/main" xmlns="" id="{C17A14BD-DCFC-4366-96AB-EAB730DC1B7D}"/>
            </a:ext>
          </a:extLst>
        </xdr:cNvPr>
        <xdr:cNvSpPr txBox="1"/>
      </xdr:nvSpPr>
      <xdr:spPr>
        <a:xfrm>
          <a:off x="3867150" y="108384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38</xdr:row>
      <xdr:rowOff>0</xdr:rowOff>
    </xdr:from>
    <xdr:ext cx="184731" cy="264560"/>
    <xdr:sp macro="" textlink="">
      <xdr:nvSpPr>
        <xdr:cNvPr id="47" name="CaixaDeTexto 46">
          <a:extLst>
            <a:ext uri="{FF2B5EF4-FFF2-40B4-BE49-F238E27FC236}">
              <a16:creationId xmlns:a16="http://schemas.microsoft.com/office/drawing/2014/main" xmlns="" id="{D82F83E2-4379-4911-95C7-6ED1A987895B}"/>
            </a:ext>
          </a:extLst>
        </xdr:cNvPr>
        <xdr:cNvSpPr txBox="1"/>
      </xdr:nvSpPr>
      <xdr:spPr>
        <a:xfrm>
          <a:off x="5495925" y="108937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38</xdr:row>
      <xdr:rowOff>0</xdr:rowOff>
    </xdr:from>
    <xdr:ext cx="184731" cy="264560"/>
    <xdr:sp macro="" textlink="">
      <xdr:nvSpPr>
        <xdr:cNvPr id="48" name="CaixaDeTexto 47">
          <a:extLst>
            <a:ext uri="{FF2B5EF4-FFF2-40B4-BE49-F238E27FC236}">
              <a16:creationId xmlns:a16="http://schemas.microsoft.com/office/drawing/2014/main" xmlns="" id="{9F2B2E31-BB9D-420C-B5D0-0F9326C493C1}"/>
            </a:ext>
          </a:extLst>
        </xdr:cNvPr>
        <xdr:cNvSpPr txBox="1"/>
      </xdr:nvSpPr>
      <xdr:spPr>
        <a:xfrm>
          <a:off x="3867150" y="108937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38</xdr:row>
      <xdr:rowOff>0</xdr:rowOff>
    </xdr:from>
    <xdr:ext cx="184731" cy="264560"/>
    <xdr:sp macro="" textlink="">
      <xdr:nvSpPr>
        <xdr:cNvPr id="49" name="CaixaDeTexto 48">
          <a:extLst>
            <a:ext uri="{FF2B5EF4-FFF2-40B4-BE49-F238E27FC236}">
              <a16:creationId xmlns:a16="http://schemas.microsoft.com/office/drawing/2014/main" xmlns="" id="{ED52CE46-5C14-4729-A96B-E3C70C61E509}"/>
            </a:ext>
          </a:extLst>
        </xdr:cNvPr>
        <xdr:cNvSpPr txBox="1"/>
      </xdr:nvSpPr>
      <xdr:spPr>
        <a:xfrm>
          <a:off x="5495925" y="108937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38</xdr:row>
      <xdr:rowOff>0</xdr:rowOff>
    </xdr:from>
    <xdr:ext cx="184731" cy="264560"/>
    <xdr:sp macro="" textlink="">
      <xdr:nvSpPr>
        <xdr:cNvPr id="50" name="CaixaDeTexto 49">
          <a:extLst>
            <a:ext uri="{FF2B5EF4-FFF2-40B4-BE49-F238E27FC236}">
              <a16:creationId xmlns:a16="http://schemas.microsoft.com/office/drawing/2014/main" xmlns="" id="{8E2DF3C2-7CA9-4DDE-BC53-C34167172F80}"/>
            </a:ext>
          </a:extLst>
        </xdr:cNvPr>
        <xdr:cNvSpPr txBox="1"/>
      </xdr:nvSpPr>
      <xdr:spPr>
        <a:xfrm>
          <a:off x="3867150" y="108937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38</xdr:row>
      <xdr:rowOff>0</xdr:rowOff>
    </xdr:from>
    <xdr:ext cx="184731" cy="264560"/>
    <xdr:sp macro="" textlink="">
      <xdr:nvSpPr>
        <xdr:cNvPr id="51" name="CaixaDeTexto 50">
          <a:extLst>
            <a:ext uri="{FF2B5EF4-FFF2-40B4-BE49-F238E27FC236}">
              <a16:creationId xmlns:a16="http://schemas.microsoft.com/office/drawing/2014/main" xmlns="" id="{D9D01D5F-6392-4D38-8380-29D723AF7BD0}"/>
            </a:ext>
          </a:extLst>
        </xdr:cNvPr>
        <xdr:cNvSpPr txBox="1"/>
      </xdr:nvSpPr>
      <xdr:spPr>
        <a:xfrm>
          <a:off x="5495925" y="108937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38</xdr:row>
      <xdr:rowOff>0</xdr:rowOff>
    </xdr:from>
    <xdr:ext cx="184731" cy="264560"/>
    <xdr:sp macro="" textlink="">
      <xdr:nvSpPr>
        <xdr:cNvPr id="52" name="CaixaDeTexto 51">
          <a:extLst>
            <a:ext uri="{FF2B5EF4-FFF2-40B4-BE49-F238E27FC236}">
              <a16:creationId xmlns:a16="http://schemas.microsoft.com/office/drawing/2014/main" xmlns="" id="{349F683A-8BAF-4730-83BC-9F4AB299EB0E}"/>
            </a:ext>
          </a:extLst>
        </xdr:cNvPr>
        <xdr:cNvSpPr txBox="1"/>
      </xdr:nvSpPr>
      <xdr:spPr>
        <a:xfrm>
          <a:off x="3867150" y="108937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38</xdr:row>
      <xdr:rowOff>0</xdr:rowOff>
    </xdr:from>
    <xdr:ext cx="184731" cy="264560"/>
    <xdr:sp macro="" textlink="">
      <xdr:nvSpPr>
        <xdr:cNvPr id="53" name="CaixaDeTexto 52">
          <a:extLst>
            <a:ext uri="{FF2B5EF4-FFF2-40B4-BE49-F238E27FC236}">
              <a16:creationId xmlns:a16="http://schemas.microsoft.com/office/drawing/2014/main" xmlns="" id="{F195F616-DB0B-4A47-8739-E9792E5E90D3}"/>
            </a:ext>
          </a:extLst>
        </xdr:cNvPr>
        <xdr:cNvSpPr txBox="1"/>
      </xdr:nvSpPr>
      <xdr:spPr>
        <a:xfrm>
          <a:off x="5495925" y="108937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38</xdr:row>
      <xdr:rowOff>0</xdr:rowOff>
    </xdr:from>
    <xdr:ext cx="184731" cy="264560"/>
    <xdr:sp macro="" textlink="">
      <xdr:nvSpPr>
        <xdr:cNvPr id="54" name="CaixaDeTexto 53">
          <a:extLst>
            <a:ext uri="{FF2B5EF4-FFF2-40B4-BE49-F238E27FC236}">
              <a16:creationId xmlns:a16="http://schemas.microsoft.com/office/drawing/2014/main" xmlns="" id="{8EFFBCFE-09DC-4F61-93A9-A63C326DC011}"/>
            </a:ext>
          </a:extLst>
        </xdr:cNvPr>
        <xdr:cNvSpPr txBox="1"/>
      </xdr:nvSpPr>
      <xdr:spPr>
        <a:xfrm>
          <a:off x="3867150" y="108937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39</xdr:row>
      <xdr:rowOff>0</xdr:rowOff>
    </xdr:from>
    <xdr:ext cx="184731" cy="264560"/>
    <xdr:sp macro="" textlink="">
      <xdr:nvSpPr>
        <xdr:cNvPr id="55" name="CaixaDeTexto 54">
          <a:extLst>
            <a:ext uri="{FF2B5EF4-FFF2-40B4-BE49-F238E27FC236}">
              <a16:creationId xmlns:a16="http://schemas.microsoft.com/office/drawing/2014/main" xmlns="" id="{0C36BDFE-6D1A-4353-B095-C7B4DDC2BEB3}"/>
            </a:ext>
          </a:extLst>
        </xdr:cNvPr>
        <xdr:cNvSpPr txBox="1"/>
      </xdr:nvSpPr>
      <xdr:spPr>
        <a:xfrm>
          <a:off x="5495925" y="109489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39</xdr:row>
      <xdr:rowOff>0</xdr:rowOff>
    </xdr:from>
    <xdr:ext cx="184731" cy="264560"/>
    <xdr:sp macro="" textlink="">
      <xdr:nvSpPr>
        <xdr:cNvPr id="56" name="CaixaDeTexto 55">
          <a:extLst>
            <a:ext uri="{FF2B5EF4-FFF2-40B4-BE49-F238E27FC236}">
              <a16:creationId xmlns:a16="http://schemas.microsoft.com/office/drawing/2014/main" xmlns="" id="{33374CFA-FA17-4E53-BA3F-D1C0202AD28C}"/>
            </a:ext>
          </a:extLst>
        </xdr:cNvPr>
        <xdr:cNvSpPr txBox="1"/>
      </xdr:nvSpPr>
      <xdr:spPr>
        <a:xfrm>
          <a:off x="3867150" y="109489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44</xdr:row>
      <xdr:rowOff>0</xdr:rowOff>
    </xdr:from>
    <xdr:ext cx="184731" cy="264560"/>
    <xdr:sp macro="" textlink="">
      <xdr:nvSpPr>
        <xdr:cNvPr id="57" name="CaixaDeTexto 56">
          <a:extLst>
            <a:ext uri="{FF2B5EF4-FFF2-40B4-BE49-F238E27FC236}">
              <a16:creationId xmlns:a16="http://schemas.microsoft.com/office/drawing/2014/main" xmlns="" id="{64E7169B-A0BE-4418-A2AF-9B56EB6254E3}"/>
            </a:ext>
          </a:extLst>
        </xdr:cNvPr>
        <xdr:cNvSpPr txBox="1"/>
      </xdr:nvSpPr>
      <xdr:spPr>
        <a:xfrm>
          <a:off x="5495925" y="110975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44</xdr:row>
      <xdr:rowOff>0</xdr:rowOff>
    </xdr:from>
    <xdr:ext cx="184731" cy="264560"/>
    <xdr:sp macro="" textlink="">
      <xdr:nvSpPr>
        <xdr:cNvPr id="58" name="CaixaDeTexto 57">
          <a:extLst>
            <a:ext uri="{FF2B5EF4-FFF2-40B4-BE49-F238E27FC236}">
              <a16:creationId xmlns:a16="http://schemas.microsoft.com/office/drawing/2014/main" xmlns="" id="{EC8EB531-FDA5-443E-A1A4-8FC763A3A15B}"/>
            </a:ext>
          </a:extLst>
        </xdr:cNvPr>
        <xdr:cNvSpPr txBox="1"/>
      </xdr:nvSpPr>
      <xdr:spPr>
        <a:xfrm>
          <a:off x="3867150" y="110975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45</xdr:row>
      <xdr:rowOff>0</xdr:rowOff>
    </xdr:from>
    <xdr:ext cx="184731" cy="264560"/>
    <xdr:sp macro="" textlink="">
      <xdr:nvSpPr>
        <xdr:cNvPr id="59" name="CaixaDeTexto 58">
          <a:extLst>
            <a:ext uri="{FF2B5EF4-FFF2-40B4-BE49-F238E27FC236}">
              <a16:creationId xmlns:a16="http://schemas.microsoft.com/office/drawing/2014/main" xmlns="" id="{F9CEE062-B51A-4631-9C8D-B670634151E2}"/>
            </a:ext>
          </a:extLst>
        </xdr:cNvPr>
        <xdr:cNvSpPr txBox="1"/>
      </xdr:nvSpPr>
      <xdr:spPr>
        <a:xfrm>
          <a:off x="5495925" y="111137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45</xdr:row>
      <xdr:rowOff>0</xdr:rowOff>
    </xdr:from>
    <xdr:ext cx="184731" cy="264560"/>
    <xdr:sp macro="" textlink="">
      <xdr:nvSpPr>
        <xdr:cNvPr id="60" name="CaixaDeTexto 59">
          <a:extLst>
            <a:ext uri="{FF2B5EF4-FFF2-40B4-BE49-F238E27FC236}">
              <a16:creationId xmlns:a16="http://schemas.microsoft.com/office/drawing/2014/main" xmlns="" id="{426C34E5-ED29-4EA9-8F2E-0C114E11C4DC}"/>
            </a:ext>
          </a:extLst>
        </xdr:cNvPr>
        <xdr:cNvSpPr txBox="1"/>
      </xdr:nvSpPr>
      <xdr:spPr>
        <a:xfrm>
          <a:off x="3867150" y="111137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46</xdr:row>
      <xdr:rowOff>0</xdr:rowOff>
    </xdr:from>
    <xdr:ext cx="184731" cy="264560"/>
    <xdr:sp macro="" textlink="">
      <xdr:nvSpPr>
        <xdr:cNvPr id="61" name="CaixaDeTexto 60">
          <a:extLst>
            <a:ext uri="{FF2B5EF4-FFF2-40B4-BE49-F238E27FC236}">
              <a16:creationId xmlns:a16="http://schemas.microsoft.com/office/drawing/2014/main" xmlns="" id="{70081406-FBBF-4F4D-A100-E4486DC19289}"/>
            </a:ext>
          </a:extLst>
        </xdr:cNvPr>
        <xdr:cNvSpPr txBox="1"/>
      </xdr:nvSpPr>
      <xdr:spPr>
        <a:xfrm>
          <a:off x="5495925" y="111347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46</xdr:row>
      <xdr:rowOff>0</xdr:rowOff>
    </xdr:from>
    <xdr:ext cx="184731" cy="264560"/>
    <xdr:sp macro="" textlink="">
      <xdr:nvSpPr>
        <xdr:cNvPr id="62" name="CaixaDeTexto 61">
          <a:extLst>
            <a:ext uri="{FF2B5EF4-FFF2-40B4-BE49-F238E27FC236}">
              <a16:creationId xmlns:a16="http://schemas.microsoft.com/office/drawing/2014/main" xmlns="" id="{06A49F58-4478-49F2-8D4B-DED3773423AA}"/>
            </a:ext>
          </a:extLst>
        </xdr:cNvPr>
        <xdr:cNvSpPr txBox="1"/>
      </xdr:nvSpPr>
      <xdr:spPr>
        <a:xfrm>
          <a:off x="3867150" y="111347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47</xdr:row>
      <xdr:rowOff>0</xdr:rowOff>
    </xdr:from>
    <xdr:ext cx="184731" cy="264560"/>
    <xdr:sp macro="" textlink="">
      <xdr:nvSpPr>
        <xdr:cNvPr id="63" name="CaixaDeTexto 62">
          <a:extLst>
            <a:ext uri="{FF2B5EF4-FFF2-40B4-BE49-F238E27FC236}">
              <a16:creationId xmlns:a16="http://schemas.microsoft.com/office/drawing/2014/main" xmlns="" id="{E27A5688-C035-47A3-8285-52FBCE203BFC}"/>
            </a:ext>
          </a:extLst>
        </xdr:cNvPr>
        <xdr:cNvSpPr txBox="1"/>
      </xdr:nvSpPr>
      <xdr:spPr>
        <a:xfrm>
          <a:off x="5495925" y="111794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47</xdr:row>
      <xdr:rowOff>0</xdr:rowOff>
    </xdr:from>
    <xdr:ext cx="184731" cy="264560"/>
    <xdr:sp macro="" textlink="">
      <xdr:nvSpPr>
        <xdr:cNvPr id="64" name="CaixaDeTexto 63">
          <a:extLst>
            <a:ext uri="{FF2B5EF4-FFF2-40B4-BE49-F238E27FC236}">
              <a16:creationId xmlns:a16="http://schemas.microsoft.com/office/drawing/2014/main" xmlns="" id="{6D4D746D-9360-4428-9E7D-F475DA5480A0}"/>
            </a:ext>
          </a:extLst>
        </xdr:cNvPr>
        <xdr:cNvSpPr txBox="1"/>
      </xdr:nvSpPr>
      <xdr:spPr>
        <a:xfrm>
          <a:off x="3867150" y="111794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48</xdr:row>
      <xdr:rowOff>0</xdr:rowOff>
    </xdr:from>
    <xdr:ext cx="184731" cy="264560"/>
    <xdr:sp macro="" textlink="">
      <xdr:nvSpPr>
        <xdr:cNvPr id="65" name="CaixaDeTexto 64">
          <a:extLst>
            <a:ext uri="{FF2B5EF4-FFF2-40B4-BE49-F238E27FC236}">
              <a16:creationId xmlns:a16="http://schemas.microsoft.com/office/drawing/2014/main" xmlns="" id="{89FD5A8F-A1FD-4FF4-904A-C5D9E9A76F0E}"/>
            </a:ext>
          </a:extLst>
        </xdr:cNvPr>
        <xdr:cNvSpPr txBox="1"/>
      </xdr:nvSpPr>
      <xdr:spPr>
        <a:xfrm>
          <a:off x="5495925" y="112242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48</xdr:row>
      <xdr:rowOff>0</xdr:rowOff>
    </xdr:from>
    <xdr:ext cx="184731" cy="264560"/>
    <xdr:sp macro="" textlink="">
      <xdr:nvSpPr>
        <xdr:cNvPr id="66" name="CaixaDeTexto 65">
          <a:extLst>
            <a:ext uri="{FF2B5EF4-FFF2-40B4-BE49-F238E27FC236}">
              <a16:creationId xmlns:a16="http://schemas.microsoft.com/office/drawing/2014/main" xmlns="" id="{C92AE462-CDFF-465C-B9CF-14154AFBF1C2}"/>
            </a:ext>
          </a:extLst>
        </xdr:cNvPr>
        <xdr:cNvSpPr txBox="1"/>
      </xdr:nvSpPr>
      <xdr:spPr>
        <a:xfrm>
          <a:off x="3867150" y="112242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49</xdr:row>
      <xdr:rowOff>0</xdr:rowOff>
    </xdr:from>
    <xdr:ext cx="184731" cy="264560"/>
    <xdr:sp macro="" textlink="">
      <xdr:nvSpPr>
        <xdr:cNvPr id="67" name="CaixaDeTexto 66">
          <a:extLst>
            <a:ext uri="{FF2B5EF4-FFF2-40B4-BE49-F238E27FC236}">
              <a16:creationId xmlns:a16="http://schemas.microsoft.com/office/drawing/2014/main" xmlns="" id="{BCECE1B8-D716-4201-985E-8AD387E61332}"/>
            </a:ext>
          </a:extLst>
        </xdr:cNvPr>
        <xdr:cNvSpPr txBox="1"/>
      </xdr:nvSpPr>
      <xdr:spPr>
        <a:xfrm>
          <a:off x="5495925" y="112680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49</xdr:row>
      <xdr:rowOff>0</xdr:rowOff>
    </xdr:from>
    <xdr:ext cx="184731" cy="264560"/>
    <xdr:sp macro="" textlink="">
      <xdr:nvSpPr>
        <xdr:cNvPr id="68" name="CaixaDeTexto 67">
          <a:extLst>
            <a:ext uri="{FF2B5EF4-FFF2-40B4-BE49-F238E27FC236}">
              <a16:creationId xmlns:a16="http://schemas.microsoft.com/office/drawing/2014/main" xmlns="" id="{D9B8B6EE-9273-4F4F-8109-B0489C305D7E}"/>
            </a:ext>
          </a:extLst>
        </xdr:cNvPr>
        <xdr:cNvSpPr txBox="1"/>
      </xdr:nvSpPr>
      <xdr:spPr>
        <a:xfrm>
          <a:off x="3867150" y="112680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54</xdr:row>
      <xdr:rowOff>0</xdr:rowOff>
    </xdr:from>
    <xdr:ext cx="184731" cy="264560"/>
    <xdr:sp macro="" textlink="">
      <xdr:nvSpPr>
        <xdr:cNvPr id="69" name="CaixaDeTexto 68">
          <a:extLst>
            <a:ext uri="{FF2B5EF4-FFF2-40B4-BE49-F238E27FC236}">
              <a16:creationId xmlns:a16="http://schemas.microsoft.com/office/drawing/2014/main" xmlns="" id="{5BBC04AD-FDA1-483F-89BE-FBA9D208D17F}"/>
            </a:ext>
          </a:extLst>
        </xdr:cNvPr>
        <xdr:cNvSpPr txBox="1"/>
      </xdr:nvSpPr>
      <xdr:spPr>
        <a:xfrm>
          <a:off x="5495925" y="114128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54</xdr:row>
      <xdr:rowOff>0</xdr:rowOff>
    </xdr:from>
    <xdr:ext cx="184731" cy="264560"/>
    <xdr:sp macro="" textlink="">
      <xdr:nvSpPr>
        <xdr:cNvPr id="70" name="CaixaDeTexto 69">
          <a:extLst>
            <a:ext uri="{FF2B5EF4-FFF2-40B4-BE49-F238E27FC236}">
              <a16:creationId xmlns:a16="http://schemas.microsoft.com/office/drawing/2014/main" xmlns="" id="{0D8E5D89-C3B4-4F1B-88FB-5360E5249E91}"/>
            </a:ext>
          </a:extLst>
        </xdr:cNvPr>
        <xdr:cNvSpPr txBox="1"/>
      </xdr:nvSpPr>
      <xdr:spPr>
        <a:xfrm>
          <a:off x="3867150" y="114128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55</xdr:row>
      <xdr:rowOff>0</xdr:rowOff>
    </xdr:from>
    <xdr:ext cx="184731" cy="264560"/>
    <xdr:sp macro="" textlink="">
      <xdr:nvSpPr>
        <xdr:cNvPr id="71" name="CaixaDeTexto 70">
          <a:extLst>
            <a:ext uri="{FF2B5EF4-FFF2-40B4-BE49-F238E27FC236}">
              <a16:creationId xmlns:a16="http://schemas.microsoft.com/office/drawing/2014/main" xmlns="" id="{27672872-0A42-4128-A0A7-054EBE447EC0}"/>
            </a:ext>
          </a:extLst>
        </xdr:cNvPr>
        <xdr:cNvSpPr txBox="1"/>
      </xdr:nvSpPr>
      <xdr:spPr>
        <a:xfrm>
          <a:off x="5495925" y="114290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55</xdr:row>
      <xdr:rowOff>0</xdr:rowOff>
    </xdr:from>
    <xdr:ext cx="184731" cy="264560"/>
    <xdr:sp macro="" textlink="">
      <xdr:nvSpPr>
        <xdr:cNvPr id="72" name="CaixaDeTexto 71">
          <a:extLst>
            <a:ext uri="{FF2B5EF4-FFF2-40B4-BE49-F238E27FC236}">
              <a16:creationId xmlns:a16="http://schemas.microsoft.com/office/drawing/2014/main" xmlns="" id="{8AFCF2AF-E5DD-4F8A-B58C-F0DD64DF849B}"/>
            </a:ext>
          </a:extLst>
        </xdr:cNvPr>
        <xdr:cNvSpPr txBox="1"/>
      </xdr:nvSpPr>
      <xdr:spPr>
        <a:xfrm>
          <a:off x="3867150" y="114290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56</xdr:row>
      <xdr:rowOff>0</xdr:rowOff>
    </xdr:from>
    <xdr:ext cx="184731" cy="264560"/>
    <xdr:sp macro="" textlink="">
      <xdr:nvSpPr>
        <xdr:cNvPr id="73" name="CaixaDeTexto 72">
          <a:extLst>
            <a:ext uri="{FF2B5EF4-FFF2-40B4-BE49-F238E27FC236}">
              <a16:creationId xmlns:a16="http://schemas.microsoft.com/office/drawing/2014/main" xmlns="" id="{55FFAA71-4F89-44FA-A9B2-96DC8181C4E2}"/>
            </a:ext>
          </a:extLst>
        </xdr:cNvPr>
        <xdr:cNvSpPr txBox="1"/>
      </xdr:nvSpPr>
      <xdr:spPr>
        <a:xfrm>
          <a:off x="5495925" y="11446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56</xdr:row>
      <xdr:rowOff>0</xdr:rowOff>
    </xdr:from>
    <xdr:ext cx="184731" cy="264560"/>
    <xdr:sp macro="" textlink="">
      <xdr:nvSpPr>
        <xdr:cNvPr id="74" name="CaixaDeTexto 73">
          <a:extLst>
            <a:ext uri="{FF2B5EF4-FFF2-40B4-BE49-F238E27FC236}">
              <a16:creationId xmlns:a16="http://schemas.microsoft.com/office/drawing/2014/main" xmlns="" id="{3D9295ED-0FA3-4E6E-895B-6A4540E9DCB4}"/>
            </a:ext>
          </a:extLst>
        </xdr:cNvPr>
        <xdr:cNvSpPr txBox="1"/>
      </xdr:nvSpPr>
      <xdr:spPr>
        <a:xfrm>
          <a:off x="3867150" y="11446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57</xdr:row>
      <xdr:rowOff>0</xdr:rowOff>
    </xdr:from>
    <xdr:ext cx="184731" cy="264560"/>
    <xdr:sp macro="" textlink="">
      <xdr:nvSpPr>
        <xdr:cNvPr id="75" name="CaixaDeTexto 74">
          <a:extLst>
            <a:ext uri="{FF2B5EF4-FFF2-40B4-BE49-F238E27FC236}">
              <a16:creationId xmlns:a16="http://schemas.microsoft.com/office/drawing/2014/main" xmlns="" id="{B0EECBF9-084E-4C58-B5BE-3AF4EEA7B6FA}"/>
            </a:ext>
          </a:extLst>
        </xdr:cNvPr>
        <xdr:cNvSpPr txBox="1"/>
      </xdr:nvSpPr>
      <xdr:spPr>
        <a:xfrm>
          <a:off x="5495925" y="1148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57</xdr:row>
      <xdr:rowOff>0</xdr:rowOff>
    </xdr:from>
    <xdr:ext cx="184731" cy="264560"/>
    <xdr:sp macro="" textlink="">
      <xdr:nvSpPr>
        <xdr:cNvPr id="76" name="CaixaDeTexto 75">
          <a:extLst>
            <a:ext uri="{FF2B5EF4-FFF2-40B4-BE49-F238E27FC236}">
              <a16:creationId xmlns:a16="http://schemas.microsoft.com/office/drawing/2014/main" xmlns="" id="{9822D9EB-BFCD-4134-8D87-3434A99333D8}"/>
            </a:ext>
          </a:extLst>
        </xdr:cNvPr>
        <xdr:cNvSpPr txBox="1"/>
      </xdr:nvSpPr>
      <xdr:spPr>
        <a:xfrm>
          <a:off x="3867150" y="1148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58</xdr:row>
      <xdr:rowOff>0</xdr:rowOff>
    </xdr:from>
    <xdr:ext cx="184731" cy="264560"/>
    <xdr:sp macro="" textlink="">
      <xdr:nvSpPr>
        <xdr:cNvPr id="77" name="CaixaDeTexto 76">
          <a:extLst>
            <a:ext uri="{FF2B5EF4-FFF2-40B4-BE49-F238E27FC236}">
              <a16:creationId xmlns:a16="http://schemas.microsoft.com/office/drawing/2014/main" xmlns="" id="{DC2CBDBF-0ECD-497E-B44C-54A23A05069E}"/>
            </a:ext>
          </a:extLst>
        </xdr:cNvPr>
        <xdr:cNvSpPr txBox="1"/>
      </xdr:nvSpPr>
      <xdr:spPr>
        <a:xfrm>
          <a:off x="5495925" y="115242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58</xdr:row>
      <xdr:rowOff>0</xdr:rowOff>
    </xdr:from>
    <xdr:ext cx="184731" cy="264560"/>
    <xdr:sp macro="" textlink="">
      <xdr:nvSpPr>
        <xdr:cNvPr id="78" name="CaixaDeTexto 77">
          <a:extLst>
            <a:ext uri="{FF2B5EF4-FFF2-40B4-BE49-F238E27FC236}">
              <a16:creationId xmlns:a16="http://schemas.microsoft.com/office/drawing/2014/main" xmlns="" id="{FFEC412A-2AAE-4E10-9A8C-584004083799}"/>
            </a:ext>
          </a:extLst>
        </xdr:cNvPr>
        <xdr:cNvSpPr txBox="1"/>
      </xdr:nvSpPr>
      <xdr:spPr>
        <a:xfrm>
          <a:off x="3867150" y="115242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59</xdr:row>
      <xdr:rowOff>0</xdr:rowOff>
    </xdr:from>
    <xdr:ext cx="184731" cy="264560"/>
    <xdr:sp macro="" textlink="">
      <xdr:nvSpPr>
        <xdr:cNvPr id="79" name="CaixaDeTexto 78">
          <a:extLst>
            <a:ext uri="{FF2B5EF4-FFF2-40B4-BE49-F238E27FC236}">
              <a16:creationId xmlns:a16="http://schemas.microsoft.com/office/drawing/2014/main" xmlns="" id="{A2F91317-FE0F-4DB6-8C10-E5E6A1935BDC}"/>
            </a:ext>
          </a:extLst>
        </xdr:cNvPr>
        <xdr:cNvSpPr txBox="1"/>
      </xdr:nvSpPr>
      <xdr:spPr>
        <a:xfrm>
          <a:off x="5495925" y="115623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59</xdr:row>
      <xdr:rowOff>0</xdr:rowOff>
    </xdr:from>
    <xdr:ext cx="184731" cy="264560"/>
    <xdr:sp macro="" textlink="">
      <xdr:nvSpPr>
        <xdr:cNvPr id="80" name="CaixaDeTexto 79">
          <a:extLst>
            <a:ext uri="{FF2B5EF4-FFF2-40B4-BE49-F238E27FC236}">
              <a16:creationId xmlns:a16="http://schemas.microsoft.com/office/drawing/2014/main" xmlns="" id="{569681AD-7242-4EBB-B566-741487B81BFC}"/>
            </a:ext>
          </a:extLst>
        </xdr:cNvPr>
        <xdr:cNvSpPr txBox="1"/>
      </xdr:nvSpPr>
      <xdr:spPr>
        <a:xfrm>
          <a:off x="3867150" y="115623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64</xdr:row>
      <xdr:rowOff>0</xdr:rowOff>
    </xdr:from>
    <xdr:ext cx="184731" cy="264560"/>
    <xdr:sp macro="" textlink="">
      <xdr:nvSpPr>
        <xdr:cNvPr id="81" name="CaixaDeTexto 80">
          <a:extLst>
            <a:ext uri="{FF2B5EF4-FFF2-40B4-BE49-F238E27FC236}">
              <a16:creationId xmlns:a16="http://schemas.microsoft.com/office/drawing/2014/main" xmlns="" id="{12AC2E04-F810-48C6-9617-14775CFE8B91}"/>
            </a:ext>
          </a:extLst>
        </xdr:cNvPr>
        <xdr:cNvSpPr txBox="1"/>
      </xdr:nvSpPr>
      <xdr:spPr>
        <a:xfrm>
          <a:off x="5495925" y="117081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64</xdr:row>
      <xdr:rowOff>0</xdr:rowOff>
    </xdr:from>
    <xdr:ext cx="184731" cy="264560"/>
    <xdr:sp macro="" textlink="">
      <xdr:nvSpPr>
        <xdr:cNvPr id="82" name="CaixaDeTexto 81">
          <a:extLst>
            <a:ext uri="{FF2B5EF4-FFF2-40B4-BE49-F238E27FC236}">
              <a16:creationId xmlns:a16="http://schemas.microsoft.com/office/drawing/2014/main" xmlns="" id="{AFB5A549-A594-4E7E-8347-5FE29A5A9063}"/>
            </a:ext>
          </a:extLst>
        </xdr:cNvPr>
        <xdr:cNvSpPr txBox="1"/>
      </xdr:nvSpPr>
      <xdr:spPr>
        <a:xfrm>
          <a:off x="3867150" y="117081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65</xdr:row>
      <xdr:rowOff>0</xdr:rowOff>
    </xdr:from>
    <xdr:ext cx="184731" cy="264560"/>
    <xdr:sp macro="" textlink="">
      <xdr:nvSpPr>
        <xdr:cNvPr id="83" name="CaixaDeTexto 82">
          <a:extLst>
            <a:ext uri="{FF2B5EF4-FFF2-40B4-BE49-F238E27FC236}">
              <a16:creationId xmlns:a16="http://schemas.microsoft.com/office/drawing/2014/main" xmlns="" id="{D269ED6C-0E2F-4968-8908-C1BFF8034130}"/>
            </a:ext>
          </a:extLst>
        </xdr:cNvPr>
        <xdr:cNvSpPr txBox="1"/>
      </xdr:nvSpPr>
      <xdr:spPr>
        <a:xfrm>
          <a:off x="5495925" y="117243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65</xdr:row>
      <xdr:rowOff>0</xdr:rowOff>
    </xdr:from>
    <xdr:ext cx="184731" cy="264560"/>
    <xdr:sp macro="" textlink="">
      <xdr:nvSpPr>
        <xdr:cNvPr id="84" name="CaixaDeTexto 83">
          <a:extLst>
            <a:ext uri="{FF2B5EF4-FFF2-40B4-BE49-F238E27FC236}">
              <a16:creationId xmlns:a16="http://schemas.microsoft.com/office/drawing/2014/main" xmlns="" id="{E8A9F2F9-AF91-46A6-BC78-F7855C0F485A}"/>
            </a:ext>
          </a:extLst>
        </xdr:cNvPr>
        <xdr:cNvSpPr txBox="1"/>
      </xdr:nvSpPr>
      <xdr:spPr>
        <a:xfrm>
          <a:off x="3867150" y="117243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66</xdr:row>
      <xdr:rowOff>0</xdr:rowOff>
    </xdr:from>
    <xdr:ext cx="184731" cy="264560"/>
    <xdr:sp macro="" textlink="">
      <xdr:nvSpPr>
        <xdr:cNvPr id="85" name="CaixaDeTexto 84">
          <a:extLst>
            <a:ext uri="{FF2B5EF4-FFF2-40B4-BE49-F238E27FC236}">
              <a16:creationId xmlns:a16="http://schemas.microsoft.com/office/drawing/2014/main" xmlns="" id="{464EF16F-2D10-40E5-BB2B-C28261D1D36D}"/>
            </a:ext>
          </a:extLst>
        </xdr:cNvPr>
        <xdr:cNvSpPr txBox="1"/>
      </xdr:nvSpPr>
      <xdr:spPr>
        <a:xfrm>
          <a:off x="5495925" y="117405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66</xdr:row>
      <xdr:rowOff>0</xdr:rowOff>
    </xdr:from>
    <xdr:ext cx="184731" cy="264560"/>
    <xdr:sp macro="" textlink="">
      <xdr:nvSpPr>
        <xdr:cNvPr id="86" name="CaixaDeTexto 85">
          <a:extLst>
            <a:ext uri="{FF2B5EF4-FFF2-40B4-BE49-F238E27FC236}">
              <a16:creationId xmlns:a16="http://schemas.microsoft.com/office/drawing/2014/main" xmlns="" id="{A8A1E8EC-167D-44A3-8369-675EFEFBF00B}"/>
            </a:ext>
          </a:extLst>
        </xdr:cNvPr>
        <xdr:cNvSpPr txBox="1"/>
      </xdr:nvSpPr>
      <xdr:spPr>
        <a:xfrm>
          <a:off x="3867150" y="117405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67</xdr:row>
      <xdr:rowOff>0</xdr:rowOff>
    </xdr:from>
    <xdr:ext cx="184731" cy="264560"/>
    <xdr:sp macro="" textlink="">
      <xdr:nvSpPr>
        <xdr:cNvPr id="87" name="CaixaDeTexto 86">
          <a:extLst>
            <a:ext uri="{FF2B5EF4-FFF2-40B4-BE49-F238E27FC236}">
              <a16:creationId xmlns:a16="http://schemas.microsoft.com/office/drawing/2014/main" xmlns="" id="{CA9CE013-9461-48E3-8EE9-5B87C391FBFD}"/>
            </a:ext>
          </a:extLst>
        </xdr:cNvPr>
        <xdr:cNvSpPr txBox="1"/>
      </xdr:nvSpPr>
      <xdr:spPr>
        <a:xfrm>
          <a:off x="5495925" y="117890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67</xdr:row>
      <xdr:rowOff>0</xdr:rowOff>
    </xdr:from>
    <xdr:ext cx="184731" cy="264560"/>
    <xdr:sp macro="" textlink="">
      <xdr:nvSpPr>
        <xdr:cNvPr id="88" name="CaixaDeTexto 87">
          <a:extLst>
            <a:ext uri="{FF2B5EF4-FFF2-40B4-BE49-F238E27FC236}">
              <a16:creationId xmlns:a16="http://schemas.microsoft.com/office/drawing/2014/main" xmlns="" id="{1881E7AC-90F7-4C1B-BE23-88CD8B97818A}"/>
            </a:ext>
          </a:extLst>
        </xdr:cNvPr>
        <xdr:cNvSpPr txBox="1"/>
      </xdr:nvSpPr>
      <xdr:spPr>
        <a:xfrm>
          <a:off x="3867150" y="117890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68</xdr:row>
      <xdr:rowOff>0</xdr:rowOff>
    </xdr:from>
    <xdr:ext cx="184731" cy="264560"/>
    <xdr:sp macro="" textlink="">
      <xdr:nvSpPr>
        <xdr:cNvPr id="89" name="CaixaDeTexto 88">
          <a:extLst>
            <a:ext uri="{FF2B5EF4-FFF2-40B4-BE49-F238E27FC236}">
              <a16:creationId xmlns:a16="http://schemas.microsoft.com/office/drawing/2014/main" xmlns="" id="{CA2744A6-79A4-4088-8360-84207B7DF2A4}"/>
            </a:ext>
          </a:extLst>
        </xdr:cNvPr>
        <xdr:cNvSpPr txBox="1"/>
      </xdr:nvSpPr>
      <xdr:spPr>
        <a:xfrm>
          <a:off x="5495925" y="11837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68</xdr:row>
      <xdr:rowOff>0</xdr:rowOff>
    </xdr:from>
    <xdr:ext cx="184731" cy="264560"/>
    <xdr:sp macro="" textlink="">
      <xdr:nvSpPr>
        <xdr:cNvPr id="90" name="CaixaDeTexto 89">
          <a:extLst>
            <a:ext uri="{FF2B5EF4-FFF2-40B4-BE49-F238E27FC236}">
              <a16:creationId xmlns:a16="http://schemas.microsoft.com/office/drawing/2014/main" xmlns="" id="{C74E36ED-1EAD-467D-BA5A-42F542859A23}"/>
            </a:ext>
          </a:extLst>
        </xdr:cNvPr>
        <xdr:cNvSpPr txBox="1"/>
      </xdr:nvSpPr>
      <xdr:spPr>
        <a:xfrm>
          <a:off x="3867150" y="11837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69</xdr:row>
      <xdr:rowOff>0</xdr:rowOff>
    </xdr:from>
    <xdr:ext cx="184731" cy="264560"/>
    <xdr:sp macro="" textlink="">
      <xdr:nvSpPr>
        <xdr:cNvPr id="91" name="CaixaDeTexto 90">
          <a:extLst>
            <a:ext uri="{FF2B5EF4-FFF2-40B4-BE49-F238E27FC236}">
              <a16:creationId xmlns:a16="http://schemas.microsoft.com/office/drawing/2014/main" xmlns="" id="{9BD132FA-1D17-46D8-ACC7-1E54FDF7D8C7}"/>
            </a:ext>
          </a:extLst>
        </xdr:cNvPr>
        <xdr:cNvSpPr txBox="1"/>
      </xdr:nvSpPr>
      <xdr:spPr>
        <a:xfrm>
          <a:off x="5495925" y="118786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69</xdr:row>
      <xdr:rowOff>0</xdr:rowOff>
    </xdr:from>
    <xdr:ext cx="184731" cy="264560"/>
    <xdr:sp macro="" textlink="">
      <xdr:nvSpPr>
        <xdr:cNvPr id="92" name="CaixaDeTexto 91">
          <a:extLst>
            <a:ext uri="{FF2B5EF4-FFF2-40B4-BE49-F238E27FC236}">
              <a16:creationId xmlns:a16="http://schemas.microsoft.com/office/drawing/2014/main" xmlns="" id="{95A69424-9642-47F1-8FDA-9D625517CB4B}"/>
            </a:ext>
          </a:extLst>
        </xdr:cNvPr>
        <xdr:cNvSpPr txBox="1"/>
      </xdr:nvSpPr>
      <xdr:spPr>
        <a:xfrm>
          <a:off x="3867150" y="118786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72</xdr:row>
      <xdr:rowOff>0</xdr:rowOff>
    </xdr:from>
    <xdr:ext cx="184731" cy="264560"/>
    <xdr:sp macro="" textlink="">
      <xdr:nvSpPr>
        <xdr:cNvPr id="93" name="CaixaDeTexto 92">
          <a:extLst>
            <a:ext uri="{FF2B5EF4-FFF2-40B4-BE49-F238E27FC236}">
              <a16:creationId xmlns:a16="http://schemas.microsoft.com/office/drawing/2014/main" xmlns="" id="{00000000-0008-0000-0300-000018000000}"/>
            </a:ext>
          </a:extLst>
        </xdr:cNvPr>
        <xdr:cNvSpPr txBox="1"/>
      </xdr:nvSpPr>
      <xdr:spPr>
        <a:xfrm>
          <a:off x="2409825" y="13954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74</xdr:row>
      <xdr:rowOff>0</xdr:rowOff>
    </xdr:from>
    <xdr:ext cx="184731" cy="264560"/>
    <xdr:sp macro="" textlink="">
      <xdr:nvSpPr>
        <xdr:cNvPr id="94" name="CaixaDeTexto 93">
          <a:extLst>
            <a:ext uri="{FF2B5EF4-FFF2-40B4-BE49-F238E27FC236}">
              <a16:creationId xmlns:a16="http://schemas.microsoft.com/office/drawing/2014/main" xmlns="" id="{12AC2E04-F810-48C6-9617-14775CFE8B91}"/>
            </a:ext>
          </a:extLst>
        </xdr:cNvPr>
        <xdr:cNvSpPr txBox="1"/>
      </xdr:nvSpPr>
      <xdr:spPr>
        <a:xfrm>
          <a:off x="4038600" y="14601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74</xdr:row>
      <xdr:rowOff>0</xdr:rowOff>
    </xdr:from>
    <xdr:ext cx="184731" cy="264560"/>
    <xdr:sp macro="" textlink="">
      <xdr:nvSpPr>
        <xdr:cNvPr id="95" name="CaixaDeTexto 94">
          <a:extLst>
            <a:ext uri="{FF2B5EF4-FFF2-40B4-BE49-F238E27FC236}">
              <a16:creationId xmlns:a16="http://schemas.microsoft.com/office/drawing/2014/main" xmlns="" id="{AFB5A549-A594-4E7E-8347-5FE29A5A9063}"/>
            </a:ext>
          </a:extLst>
        </xdr:cNvPr>
        <xdr:cNvSpPr txBox="1"/>
      </xdr:nvSpPr>
      <xdr:spPr>
        <a:xfrm>
          <a:off x="2409825" y="14601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75</xdr:row>
      <xdr:rowOff>0</xdr:rowOff>
    </xdr:from>
    <xdr:ext cx="184731" cy="264560"/>
    <xdr:sp macro="" textlink="">
      <xdr:nvSpPr>
        <xdr:cNvPr id="96" name="CaixaDeTexto 95">
          <a:extLst>
            <a:ext uri="{FF2B5EF4-FFF2-40B4-BE49-F238E27FC236}">
              <a16:creationId xmlns:a16="http://schemas.microsoft.com/office/drawing/2014/main" xmlns="" id="{D269ED6C-0E2F-4968-8908-C1BFF8034130}"/>
            </a:ext>
          </a:extLst>
        </xdr:cNvPr>
        <xdr:cNvSpPr txBox="1"/>
      </xdr:nvSpPr>
      <xdr:spPr>
        <a:xfrm>
          <a:off x="4038600" y="14763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75</xdr:row>
      <xdr:rowOff>0</xdr:rowOff>
    </xdr:from>
    <xdr:ext cx="184731" cy="264560"/>
    <xdr:sp macro="" textlink="">
      <xdr:nvSpPr>
        <xdr:cNvPr id="97" name="CaixaDeTexto 96">
          <a:extLst>
            <a:ext uri="{FF2B5EF4-FFF2-40B4-BE49-F238E27FC236}">
              <a16:creationId xmlns:a16="http://schemas.microsoft.com/office/drawing/2014/main" xmlns="" id="{E8A9F2F9-AF91-46A6-BC78-F7855C0F485A}"/>
            </a:ext>
          </a:extLst>
        </xdr:cNvPr>
        <xdr:cNvSpPr txBox="1"/>
      </xdr:nvSpPr>
      <xdr:spPr>
        <a:xfrm>
          <a:off x="2409825" y="14763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75</xdr:row>
      <xdr:rowOff>0</xdr:rowOff>
    </xdr:from>
    <xdr:ext cx="184731" cy="264560"/>
    <xdr:sp macro="" textlink="">
      <xdr:nvSpPr>
        <xdr:cNvPr id="98" name="CaixaDeTexto 97">
          <a:extLst>
            <a:ext uri="{FF2B5EF4-FFF2-40B4-BE49-F238E27FC236}">
              <a16:creationId xmlns:a16="http://schemas.microsoft.com/office/drawing/2014/main" xmlns="" id="{464EF16F-2D10-40E5-BB2B-C28261D1D36D}"/>
            </a:ext>
          </a:extLst>
        </xdr:cNvPr>
        <xdr:cNvSpPr txBox="1"/>
      </xdr:nvSpPr>
      <xdr:spPr>
        <a:xfrm>
          <a:off x="4038600" y="14925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75</xdr:row>
      <xdr:rowOff>0</xdr:rowOff>
    </xdr:from>
    <xdr:ext cx="184731" cy="264560"/>
    <xdr:sp macro="" textlink="">
      <xdr:nvSpPr>
        <xdr:cNvPr id="99" name="CaixaDeTexto 98">
          <a:extLst>
            <a:ext uri="{FF2B5EF4-FFF2-40B4-BE49-F238E27FC236}">
              <a16:creationId xmlns:a16="http://schemas.microsoft.com/office/drawing/2014/main" xmlns="" id="{A8A1E8EC-167D-44A3-8369-675EFEFBF00B}"/>
            </a:ext>
          </a:extLst>
        </xdr:cNvPr>
        <xdr:cNvSpPr txBox="1"/>
      </xdr:nvSpPr>
      <xdr:spPr>
        <a:xfrm>
          <a:off x="2409825" y="14925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75</xdr:row>
      <xdr:rowOff>0</xdr:rowOff>
    </xdr:from>
    <xdr:ext cx="184731" cy="264560"/>
    <xdr:sp macro="" textlink="">
      <xdr:nvSpPr>
        <xdr:cNvPr id="100" name="CaixaDeTexto 99">
          <a:extLst>
            <a:ext uri="{FF2B5EF4-FFF2-40B4-BE49-F238E27FC236}">
              <a16:creationId xmlns:a16="http://schemas.microsoft.com/office/drawing/2014/main" xmlns="" id="{CA9CE013-9461-48E3-8EE9-5B87C391FBFD}"/>
            </a:ext>
          </a:extLst>
        </xdr:cNvPr>
        <xdr:cNvSpPr txBox="1"/>
      </xdr:nvSpPr>
      <xdr:spPr>
        <a:xfrm>
          <a:off x="4038600" y="15087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75</xdr:row>
      <xdr:rowOff>0</xdr:rowOff>
    </xdr:from>
    <xdr:ext cx="184731" cy="264560"/>
    <xdr:sp macro="" textlink="">
      <xdr:nvSpPr>
        <xdr:cNvPr id="101" name="CaixaDeTexto 100">
          <a:extLst>
            <a:ext uri="{FF2B5EF4-FFF2-40B4-BE49-F238E27FC236}">
              <a16:creationId xmlns:a16="http://schemas.microsoft.com/office/drawing/2014/main" xmlns="" id="{1881E7AC-90F7-4C1B-BE23-88CD8B97818A}"/>
            </a:ext>
          </a:extLst>
        </xdr:cNvPr>
        <xdr:cNvSpPr txBox="1"/>
      </xdr:nvSpPr>
      <xdr:spPr>
        <a:xfrm>
          <a:off x="2409825" y="15087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75</xdr:row>
      <xdr:rowOff>0</xdr:rowOff>
    </xdr:from>
    <xdr:ext cx="184731" cy="264560"/>
    <xdr:sp macro="" textlink="">
      <xdr:nvSpPr>
        <xdr:cNvPr id="102" name="CaixaDeTexto 101">
          <a:extLst>
            <a:ext uri="{FF2B5EF4-FFF2-40B4-BE49-F238E27FC236}">
              <a16:creationId xmlns:a16="http://schemas.microsoft.com/office/drawing/2014/main" xmlns="" id="{CA2744A6-79A4-4088-8360-84207B7DF2A4}"/>
            </a:ext>
          </a:extLst>
        </xdr:cNvPr>
        <xdr:cNvSpPr txBox="1"/>
      </xdr:nvSpPr>
      <xdr:spPr>
        <a:xfrm>
          <a:off x="4038600" y="15249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75</xdr:row>
      <xdr:rowOff>0</xdr:rowOff>
    </xdr:from>
    <xdr:ext cx="184731" cy="264560"/>
    <xdr:sp macro="" textlink="">
      <xdr:nvSpPr>
        <xdr:cNvPr id="103" name="CaixaDeTexto 102">
          <a:extLst>
            <a:ext uri="{FF2B5EF4-FFF2-40B4-BE49-F238E27FC236}">
              <a16:creationId xmlns:a16="http://schemas.microsoft.com/office/drawing/2014/main" xmlns="" id="{C74E36ED-1EAD-467D-BA5A-42F542859A23}"/>
            </a:ext>
          </a:extLst>
        </xdr:cNvPr>
        <xdr:cNvSpPr txBox="1"/>
      </xdr:nvSpPr>
      <xdr:spPr>
        <a:xfrm>
          <a:off x="2409825" y="15249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75</xdr:row>
      <xdr:rowOff>0</xdr:rowOff>
    </xdr:from>
    <xdr:ext cx="184731" cy="264560"/>
    <xdr:sp macro="" textlink="">
      <xdr:nvSpPr>
        <xdr:cNvPr id="104" name="CaixaDeTexto 103">
          <a:extLst>
            <a:ext uri="{FF2B5EF4-FFF2-40B4-BE49-F238E27FC236}">
              <a16:creationId xmlns:a16="http://schemas.microsoft.com/office/drawing/2014/main" xmlns="" id="{9BD132FA-1D17-46D8-ACC7-1E54FDF7D8C7}"/>
            </a:ext>
          </a:extLst>
        </xdr:cNvPr>
        <xdr:cNvSpPr txBox="1"/>
      </xdr:nvSpPr>
      <xdr:spPr>
        <a:xfrm>
          <a:off x="4038600" y="15411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75</xdr:row>
      <xdr:rowOff>0</xdr:rowOff>
    </xdr:from>
    <xdr:ext cx="184731" cy="264560"/>
    <xdr:sp macro="" textlink="">
      <xdr:nvSpPr>
        <xdr:cNvPr id="105" name="CaixaDeTexto 104">
          <a:extLst>
            <a:ext uri="{FF2B5EF4-FFF2-40B4-BE49-F238E27FC236}">
              <a16:creationId xmlns:a16="http://schemas.microsoft.com/office/drawing/2014/main" xmlns="" id="{95A69424-9642-47F1-8FDA-9D625517CB4B}"/>
            </a:ext>
          </a:extLst>
        </xdr:cNvPr>
        <xdr:cNvSpPr txBox="1"/>
      </xdr:nvSpPr>
      <xdr:spPr>
        <a:xfrm>
          <a:off x="2409825" y="15411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78</xdr:row>
      <xdr:rowOff>0</xdr:rowOff>
    </xdr:from>
    <xdr:ext cx="184731" cy="264560"/>
    <xdr:sp macro="" textlink="">
      <xdr:nvSpPr>
        <xdr:cNvPr id="106" name="CaixaDeTexto 105">
          <a:extLst>
            <a:ext uri="{FF2B5EF4-FFF2-40B4-BE49-F238E27FC236}">
              <a16:creationId xmlns:a16="http://schemas.microsoft.com/office/drawing/2014/main" xmlns="" id="{B11B4AAE-7163-4AAC-8CD2-E9E763580300}"/>
            </a:ext>
          </a:extLst>
        </xdr:cNvPr>
        <xdr:cNvSpPr txBox="1"/>
      </xdr:nvSpPr>
      <xdr:spPr>
        <a:xfrm>
          <a:off x="5495925" y="90849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78</xdr:row>
      <xdr:rowOff>0</xdr:rowOff>
    </xdr:from>
    <xdr:ext cx="184731" cy="264560"/>
    <xdr:sp macro="" textlink="">
      <xdr:nvSpPr>
        <xdr:cNvPr id="107" name="CaixaDeTexto 106">
          <a:extLst>
            <a:ext uri="{FF2B5EF4-FFF2-40B4-BE49-F238E27FC236}">
              <a16:creationId xmlns:a16="http://schemas.microsoft.com/office/drawing/2014/main" xmlns="" id="{0218990C-7A56-40EE-968B-399A2CE48A72}"/>
            </a:ext>
          </a:extLst>
        </xdr:cNvPr>
        <xdr:cNvSpPr txBox="1"/>
      </xdr:nvSpPr>
      <xdr:spPr>
        <a:xfrm>
          <a:off x="3867150" y="90849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79</xdr:row>
      <xdr:rowOff>0</xdr:rowOff>
    </xdr:from>
    <xdr:ext cx="184731" cy="264560"/>
    <xdr:sp macro="" textlink="">
      <xdr:nvSpPr>
        <xdr:cNvPr id="108" name="CaixaDeTexto 107">
          <a:extLst>
            <a:ext uri="{FF2B5EF4-FFF2-40B4-BE49-F238E27FC236}">
              <a16:creationId xmlns:a16="http://schemas.microsoft.com/office/drawing/2014/main" xmlns="" id="{826B7BD8-7900-49E3-9558-00A16CC4D6FD}"/>
            </a:ext>
          </a:extLst>
        </xdr:cNvPr>
        <xdr:cNvSpPr txBox="1"/>
      </xdr:nvSpPr>
      <xdr:spPr>
        <a:xfrm>
          <a:off x="5495925" y="91039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79</xdr:row>
      <xdr:rowOff>0</xdr:rowOff>
    </xdr:from>
    <xdr:ext cx="184731" cy="264560"/>
    <xdr:sp macro="" textlink="">
      <xdr:nvSpPr>
        <xdr:cNvPr id="109" name="CaixaDeTexto 108">
          <a:extLst>
            <a:ext uri="{FF2B5EF4-FFF2-40B4-BE49-F238E27FC236}">
              <a16:creationId xmlns:a16="http://schemas.microsoft.com/office/drawing/2014/main" xmlns="" id="{C56196AC-2274-415C-845F-0B7ACFB5570A}"/>
            </a:ext>
          </a:extLst>
        </xdr:cNvPr>
        <xdr:cNvSpPr txBox="1"/>
      </xdr:nvSpPr>
      <xdr:spPr>
        <a:xfrm>
          <a:off x="3867150" y="91039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79</xdr:row>
      <xdr:rowOff>0</xdr:rowOff>
    </xdr:from>
    <xdr:ext cx="184731" cy="264560"/>
    <xdr:sp macro="" textlink="">
      <xdr:nvSpPr>
        <xdr:cNvPr id="110" name="CaixaDeTexto 109">
          <a:extLst>
            <a:ext uri="{FF2B5EF4-FFF2-40B4-BE49-F238E27FC236}">
              <a16:creationId xmlns:a16="http://schemas.microsoft.com/office/drawing/2014/main" xmlns="" id="{B7866BEF-A31F-4863-AC10-CC84A3A36F3D}"/>
            </a:ext>
          </a:extLst>
        </xdr:cNvPr>
        <xdr:cNvSpPr txBox="1"/>
      </xdr:nvSpPr>
      <xdr:spPr>
        <a:xfrm>
          <a:off x="5495925" y="91039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79</xdr:row>
      <xdr:rowOff>0</xdr:rowOff>
    </xdr:from>
    <xdr:ext cx="184731" cy="264560"/>
    <xdr:sp macro="" textlink="">
      <xdr:nvSpPr>
        <xdr:cNvPr id="111" name="CaixaDeTexto 110">
          <a:extLst>
            <a:ext uri="{FF2B5EF4-FFF2-40B4-BE49-F238E27FC236}">
              <a16:creationId xmlns:a16="http://schemas.microsoft.com/office/drawing/2014/main" xmlns="" id="{AA4E0045-6000-4D8D-A461-837E8DBAD299}"/>
            </a:ext>
          </a:extLst>
        </xdr:cNvPr>
        <xdr:cNvSpPr txBox="1"/>
      </xdr:nvSpPr>
      <xdr:spPr>
        <a:xfrm>
          <a:off x="3867150" y="91039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80</xdr:row>
      <xdr:rowOff>0</xdr:rowOff>
    </xdr:from>
    <xdr:ext cx="184731" cy="264560"/>
    <xdr:sp macro="" textlink="">
      <xdr:nvSpPr>
        <xdr:cNvPr id="112" name="CaixaDeTexto 111">
          <a:extLst>
            <a:ext uri="{FF2B5EF4-FFF2-40B4-BE49-F238E27FC236}">
              <a16:creationId xmlns:a16="http://schemas.microsoft.com/office/drawing/2014/main" xmlns="" id="{B570E328-30ED-464B-BC90-2C42F9EA9BCF}"/>
            </a:ext>
          </a:extLst>
        </xdr:cNvPr>
        <xdr:cNvSpPr txBox="1"/>
      </xdr:nvSpPr>
      <xdr:spPr>
        <a:xfrm>
          <a:off x="5495925" y="91230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80</xdr:row>
      <xdr:rowOff>0</xdr:rowOff>
    </xdr:from>
    <xdr:ext cx="184731" cy="264560"/>
    <xdr:sp macro="" textlink="">
      <xdr:nvSpPr>
        <xdr:cNvPr id="113" name="CaixaDeTexto 112">
          <a:extLst>
            <a:ext uri="{FF2B5EF4-FFF2-40B4-BE49-F238E27FC236}">
              <a16:creationId xmlns:a16="http://schemas.microsoft.com/office/drawing/2014/main" xmlns="" id="{86FBE231-64F4-4681-BB1B-680029557683}"/>
            </a:ext>
          </a:extLst>
        </xdr:cNvPr>
        <xdr:cNvSpPr txBox="1"/>
      </xdr:nvSpPr>
      <xdr:spPr>
        <a:xfrm>
          <a:off x="3867150" y="91230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78</xdr:row>
      <xdr:rowOff>0</xdr:rowOff>
    </xdr:from>
    <xdr:ext cx="184731" cy="264560"/>
    <xdr:sp macro="" textlink="">
      <xdr:nvSpPr>
        <xdr:cNvPr id="114" name="CaixaDeTexto 113">
          <a:extLst>
            <a:ext uri="{FF2B5EF4-FFF2-40B4-BE49-F238E27FC236}">
              <a16:creationId xmlns:a16="http://schemas.microsoft.com/office/drawing/2014/main" xmlns="" id="{4194F9E9-F610-4B9D-828B-0A017A61BEA0}"/>
            </a:ext>
          </a:extLst>
        </xdr:cNvPr>
        <xdr:cNvSpPr txBox="1"/>
      </xdr:nvSpPr>
      <xdr:spPr>
        <a:xfrm>
          <a:off x="5495925" y="90849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78</xdr:row>
      <xdr:rowOff>0</xdr:rowOff>
    </xdr:from>
    <xdr:ext cx="184731" cy="264560"/>
    <xdr:sp macro="" textlink="">
      <xdr:nvSpPr>
        <xdr:cNvPr id="115" name="CaixaDeTexto 114">
          <a:extLst>
            <a:ext uri="{FF2B5EF4-FFF2-40B4-BE49-F238E27FC236}">
              <a16:creationId xmlns:a16="http://schemas.microsoft.com/office/drawing/2014/main" xmlns="" id="{B7F60063-CA90-44B1-BD61-CBFDB6DFF6CC}"/>
            </a:ext>
          </a:extLst>
        </xdr:cNvPr>
        <xdr:cNvSpPr txBox="1"/>
      </xdr:nvSpPr>
      <xdr:spPr>
        <a:xfrm>
          <a:off x="3867150" y="90849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79</xdr:row>
      <xdr:rowOff>0</xdr:rowOff>
    </xdr:from>
    <xdr:ext cx="184731" cy="264560"/>
    <xdr:sp macro="" textlink="">
      <xdr:nvSpPr>
        <xdr:cNvPr id="116" name="CaixaDeTexto 115">
          <a:extLst>
            <a:ext uri="{FF2B5EF4-FFF2-40B4-BE49-F238E27FC236}">
              <a16:creationId xmlns:a16="http://schemas.microsoft.com/office/drawing/2014/main" xmlns="" id="{9EBC27D9-552B-4388-AAB6-781495EF038F}"/>
            </a:ext>
          </a:extLst>
        </xdr:cNvPr>
        <xdr:cNvSpPr txBox="1"/>
      </xdr:nvSpPr>
      <xdr:spPr>
        <a:xfrm>
          <a:off x="5495925" y="91039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79</xdr:row>
      <xdr:rowOff>0</xdr:rowOff>
    </xdr:from>
    <xdr:ext cx="184731" cy="264560"/>
    <xdr:sp macro="" textlink="">
      <xdr:nvSpPr>
        <xdr:cNvPr id="117" name="CaixaDeTexto 116">
          <a:extLst>
            <a:ext uri="{FF2B5EF4-FFF2-40B4-BE49-F238E27FC236}">
              <a16:creationId xmlns:a16="http://schemas.microsoft.com/office/drawing/2014/main" xmlns="" id="{559DE2BC-AA46-4044-BC7F-C64101DC0278}"/>
            </a:ext>
          </a:extLst>
        </xdr:cNvPr>
        <xdr:cNvSpPr txBox="1"/>
      </xdr:nvSpPr>
      <xdr:spPr>
        <a:xfrm>
          <a:off x="3867150" y="91039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79</xdr:row>
      <xdr:rowOff>0</xdr:rowOff>
    </xdr:from>
    <xdr:ext cx="184731" cy="264560"/>
    <xdr:sp macro="" textlink="">
      <xdr:nvSpPr>
        <xdr:cNvPr id="118" name="CaixaDeTexto 117">
          <a:extLst>
            <a:ext uri="{FF2B5EF4-FFF2-40B4-BE49-F238E27FC236}">
              <a16:creationId xmlns:a16="http://schemas.microsoft.com/office/drawing/2014/main" xmlns="" id="{05AF35A3-0CFF-496D-B1F8-8D43A35EFA8B}"/>
            </a:ext>
          </a:extLst>
        </xdr:cNvPr>
        <xdr:cNvSpPr txBox="1"/>
      </xdr:nvSpPr>
      <xdr:spPr>
        <a:xfrm>
          <a:off x="5495925" y="91039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79</xdr:row>
      <xdr:rowOff>0</xdr:rowOff>
    </xdr:from>
    <xdr:ext cx="184731" cy="264560"/>
    <xdr:sp macro="" textlink="">
      <xdr:nvSpPr>
        <xdr:cNvPr id="119" name="CaixaDeTexto 118">
          <a:extLst>
            <a:ext uri="{FF2B5EF4-FFF2-40B4-BE49-F238E27FC236}">
              <a16:creationId xmlns:a16="http://schemas.microsoft.com/office/drawing/2014/main" xmlns="" id="{525F842A-7D62-4038-91F4-770C04DCB2F2}"/>
            </a:ext>
          </a:extLst>
        </xdr:cNvPr>
        <xdr:cNvSpPr txBox="1"/>
      </xdr:nvSpPr>
      <xdr:spPr>
        <a:xfrm>
          <a:off x="3867150" y="91039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80</xdr:row>
      <xdr:rowOff>0</xdr:rowOff>
    </xdr:from>
    <xdr:ext cx="184731" cy="264560"/>
    <xdr:sp macro="" textlink="">
      <xdr:nvSpPr>
        <xdr:cNvPr id="120" name="CaixaDeTexto 119">
          <a:extLst>
            <a:ext uri="{FF2B5EF4-FFF2-40B4-BE49-F238E27FC236}">
              <a16:creationId xmlns:a16="http://schemas.microsoft.com/office/drawing/2014/main" xmlns="" id="{114175E4-05BD-476A-8EC4-0C6875661495}"/>
            </a:ext>
          </a:extLst>
        </xdr:cNvPr>
        <xdr:cNvSpPr txBox="1"/>
      </xdr:nvSpPr>
      <xdr:spPr>
        <a:xfrm>
          <a:off x="5495925" y="91230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80</xdr:row>
      <xdr:rowOff>0</xdr:rowOff>
    </xdr:from>
    <xdr:ext cx="184731" cy="264560"/>
    <xdr:sp macro="" textlink="">
      <xdr:nvSpPr>
        <xdr:cNvPr id="121" name="CaixaDeTexto 120">
          <a:extLst>
            <a:ext uri="{FF2B5EF4-FFF2-40B4-BE49-F238E27FC236}">
              <a16:creationId xmlns:a16="http://schemas.microsoft.com/office/drawing/2014/main" xmlns="" id="{752D946E-0EE2-4742-8874-0937FFCC7574}"/>
            </a:ext>
          </a:extLst>
        </xdr:cNvPr>
        <xdr:cNvSpPr txBox="1"/>
      </xdr:nvSpPr>
      <xdr:spPr>
        <a:xfrm>
          <a:off x="3867150" y="91230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103</xdr:row>
      <xdr:rowOff>0</xdr:rowOff>
    </xdr:from>
    <xdr:ext cx="184731" cy="264560"/>
    <xdr:sp macro="" textlink="">
      <xdr:nvSpPr>
        <xdr:cNvPr id="122" name="CaixaDeTexto 121"/>
        <xdr:cNvSpPr txBox="1"/>
      </xdr:nvSpPr>
      <xdr:spPr>
        <a:xfrm>
          <a:off x="3867150" y="128216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110</xdr:row>
      <xdr:rowOff>0</xdr:rowOff>
    </xdr:from>
    <xdr:ext cx="184731" cy="264560"/>
    <xdr:sp macro="" textlink="">
      <xdr:nvSpPr>
        <xdr:cNvPr id="123" name="CaixaDeTexto 122"/>
        <xdr:cNvSpPr txBox="1"/>
      </xdr:nvSpPr>
      <xdr:spPr>
        <a:xfrm>
          <a:off x="3867150" y="14523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wsDr>
</file>

<file path=xl/drawings/drawing6.xml><?xml version="1.0" encoding="utf-8"?>
<xdr:wsDr xmlns:xdr="http://schemas.openxmlformats.org/drawingml/2006/spreadsheetDrawing" xmlns:a="http://schemas.openxmlformats.org/drawingml/2006/main">
  <xdr:twoCellAnchor editAs="oneCell">
    <xdr:from>
      <xdr:col>4</xdr:col>
      <xdr:colOff>1057275</xdr:colOff>
      <xdr:row>0</xdr:row>
      <xdr:rowOff>255303</xdr:rowOff>
    </xdr:from>
    <xdr:to>
      <xdr:col>7</xdr:col>
      <xdr:colOff>761460</xdr:colOff>
      <xdr:row>4</xdr:row>
      <xdr:rowOff>152400</xdr:rowOff>
    </xdr:to>
    <xdr:pic>
      <xdr:nvPicPr>
        <xdr:cNvPr id="2" name="Imagem 1" descr="123.bmp"/>
        <xdr:cNvPicPr>
          <a:picLocks noChangeAspect="1"/>
        </xdr:cNvPicPr>
      </xdr:nvPicPr>
      <xdr:blipFill>
        <a:blip xmlns:r="http://schemas.openxmlformats.org/officeDocument/2006/relationships" r:embed="rId1" cstate="print"/>
        <a:srcRect/>
        <a:stretch>
          <a:fillRect/>
        </a:stretch>
      </xdr:blipFill>
      <xdr:spPr bwMode="auto">
        <a:xfrm>
          <a:off x="5962650" y="255303"/>
          <a:ext cx="2678366" cy="887697"/>
        </a:xfrm>
        <a:prstGeom prst="rect">
          <a:avLst/>
        </a:prstGeom>
        <a:noFill/>
        <a:ln w="9525">
          <a:noFill/>
          <a:miter lim="800000"/>
          <a:headEnd/>
          <a:tailEnd/>
        </a:ln>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146050</xdr:colOff>
      <xdr:row>0</xdr:row>
      <xdr:rowOff>130174</xdr:rowOff>
    </xdr:from>
    <xdr:to>
      <xdr:col>1</xdr:col>
      <xdr:colOff>561975</xdr:colOff>
      <xdr:row>3</xdr:row>
      <xdr:rowOff>73024</xdr:rowOff>
    </xdr:to>
    <xdr:pic>
      <xdr:nvPicPr>
        <xdr:cNvPr id="2" name="Imagem 2" descr="LOGO PREF-JPG"/>
        <xdr:cNvPicPr>
          <a:picLocks noChangeAspect="1" noChangeArrowheads="1"/>
        </xdr:cNvPicPr>
      </xdr:nvPicPr>
      <xdr:blipFill>
        <a:blip xmlns:r="http://schemas.openxmlformats.org/officeDocument/2006/relationships" r:embed="rId1" cstate="print"/>
        <a:srcRect/>
        <a:stretch>
          <a:fillRect/>
        </a:stretch>
      </xdr:blipFill>
      <xdr:spPr bwMode="auto">
        <a:xfrm>
          <a:off x="146050" y="130174"/>
          <a:ext cx="1597025" cy="523875"/>
        </a:xfrm>
        <a:prstGeom prst="rect">
          <a:avLst/>
        </a:prstGeom>
        <a:noFill/>
        <a:ln w="9525">
          <a:noFill/>
          <a:miter lim="800000"/>
          <a:headEnd/>
          <a:tailEnd/>
        </a:ln>
      </xdr:spPr>
    </xdr:pic>
    <xdr:clientData/>
  </xdr:twoCellAnchor>
  <xdr:twoCellAnchor editAs="oneCell">
    <xdr:from>
      <xdr:col>2</xdr:col>
      <xdr:colOff>971549</xdr:colOff>
      <xdr:row>0</xdr:row>
      <xdr:rowOff>126999</xdr:rowOff>
    </xdr:from>
    <xdr:to>
      <xdr:col>2</xdr:col>
      <xdr:colOff>1771650</xdr:colOff>
      <xdr:row>2</xdr:row>
      <xdr:rowOff>184150</xdr:rowOff>
    </xdr:to>
    <xdr:pic>
      <xdr:nvPicPr>
        <xdr:cNvPr id="3" name="Imagem 2" descr="http://www.fapesc.sc.gov.br/wp-content/uploads/2015/12/logo-sus.jpg"/>
        <xdr:cNvPicPr/>
      </xdr:nvPicPr>
      <xdr:blipFill>
        <a:blip xmlns:r="http://schemas.openxmlformats.org/officeDocument/2006/relationships" r:embed="rId2" cstate="print"/>
        <a:srcRect/>
        <a:stretch>
          <a:fillRect/>
        </a:stretch>
      </xdr:blipFill>
      <xdr:spPr bwMode="auto">
        <a:xfrm>
          <a:off x="3590924" y="126999"/>
          <a:ext cx="800101" cy="438151"/>
        </a:xfrm>
        <a:prstGeom prst="rect">
          <a:avLst/>
        </a:prstGeom>
        <a:noFill/>
        <a:ln w="9525">
          <a:noFill/>
          <a:miter lim="800000"/>
          <a:headEnd/>
          <a:tailEnd/>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2</xdr:col>
      <xdr:colOff>698500</xdr:colOff>
      <xdr:row>1</xdr:row>
      <xdr:rowOff>63500</xdr:rowOff>
    </xdr:from>
    <xdr:to>
      <xdr:col>4</xdr:col>
      <xdr:colOff>177442</xdr:colOff>
      <xdr:row>4</xdr:row>
      <xdr:rowOff>200026</xdr:rowOff>
    </xdr:to>
    <xdr:pic>
      <xdr:nvPicPr>
        <xdr:cNvPr id="1026" name="Imagem 2" descr="123.bmp"/>
        <xdr:cNvPicPr>
          <a:picLocks noChangeAspect="1"/>
        </xdr:cNvPicPr>
      </xdr:nvPicPr>
      <xdr:blipFill>
        <a:blip xmlns:r="http://schemas.openxmlformats.org/officeDocument/2006/relationships" r:embed="rId1" cstate="print"/>
        <a:srcRect/>
        <a:stretch>
          <a:fillRect/>
        </a:stretch>
      </xdr:blipFill>
      <xdr:spPr bwMode="auto">
        <a:xfrm>
          <a:off x="5556250" y="63500"/>
          <a:ext cx="2987317" cy="1009651"/>
        </a:xfrm>
        <a:prstGeom prst="rect">
          <a:avLst/>
        </a:prstGeom>
        <a:noFill/>
        <a:ln w="9525">
          <a:noFill/>
          <a:miter lim="800000"/>
          <a:headEnd/>
          <a:tailEnd/>
        </a:ln>
      </xdr:spPr>
    </xdr:pic>
    <xdr:clientData/>
  </xdr:twoCellAnchor>
</xdr:wsDr>
</file>

<file path=xl/drawings/drawing9.xml><?xml version="1.0" encoding="utf-8"?>
<xdr:wsDr xmlns:xdr="http://schemas.openxmlformats.org/drawingml/2006/spreadsheetDrawing" xmlns:a="http://schemas.openxmlformats.org/drawingml/2006/main">
  <xdr:twoCellAnchor>
    <xdr:from>
      <xdr:col>3</xdr:col>
      <xdr:colOff>3676650</xdr:colOff>
      <xdr:row>0</xdr:row>
      <xdr:rowOff>171450</xdr:rowOff>
    </xdr:from>
    <xdr:to>
      <xdr:col>3</xdr:col>
      <xdr:colOff>6191250</xdr:colOff>
      <xdr:row>3</xdr:row>
      <xdr:rowOff>200025</xdr:rowOff>
    </xdr:to>
    <xdr:pic>
      <xdr:nvPicPr>
        <xdr:cNvPr id="4097" name="Picture 1"/>
        <xdr:cNvPicPr>
          <a:picLocks noChangeAspect="1" noChangeArrowheads="1"/>
        </xdr:cNvPicPr>
      </xdr:nvPicPr>
      <xdr:blipFill>
        <a:blip xmlns:r="http://schemas.openxmlformats.org/officeDocument/2006/relationships" r:embed="rId1"/>
        <a:srcRect/>
        <a:stretch>
          <a:fillRect/>
        </a:stretch>
      </xdr:blipFill>
      <xdr:spPr bwMode="auto">
        <a:xfrm>
          <a:off x="6181725" y="171450"/>
          <a:ext cx="0" cy="800100"/>
        </a:xfrm>
        <a:prstGeom prst="rect">
          <a:avLst/>
        </a:prstGeom>
        <a:noFill/>
        <a:ln w="9525">
          <a:noFill/>
          <a:miter lim="800000"/>
          <a:headEnd/>
          <a:tailEnd/>
        </a:ln>
      </xdr:spPr>
    </xdr:pic>
    <xdr:clientData/>
  </xdr:twoCellAnchor>
  <xdr:twoCellAnchor editAs="oneCell">
    <xdr:from>
      <xdr:col>2</xdr:col>
      <xdr:colOff>698500</xdr:colOff>
      <xdr:row>1</xdr:row>
      <xdr:rowOff>63500</xdr:rowOff>
    </xdr:from>
    <xdr:to>
      <xdr:col>4</xdr:col>
      <xdr:colOff>780692</xdr:colOff>
      <xdr:row>4</xdr:row>
      <xdr:rowOff>200026</xdr:rowOff>
    </xdr:to>
    <xdr:pic>
      <xdr:nvPicPr>
        <xdr:cNvPr id="3" name="Imagem 2" descr="123.bmp"/>
        <xdr:cNvPicPr>
          <a:picLocks noChangeAspect="1"/>
        </xdr:cNvPicPr>
      </xdr:nvPicPr>
      <xdr:blipFill>
        <a:blip xmlns:r="http://schemas.openxmlformats.org/officeDocument/2006/relationships" r:embed="rId2" cstate="print"/>
        <a:srcRect/>
        <a:stretch>
          <a:fillRect/>
        </a:stretch>
      </xdr:blipFill>
      <xdr:spPr bwMode="auto">
        <a:xfrm>
          <a:off x="5689600" y="254000"/>
          <a:ext cx="3069232" cy="1012826"/>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edefisica\D\backup%20d\BOLETIM\Boletim%20jan05\Modelo%20de%20Or&#231;amento%20boletim%20jan04%20NAO%20MEXER.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A:\LEONARDO\01_SEDUC\01_Boletins\Boletim%20Abril%202005_R02.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erviços"/>
      <sheetName val="Orçamento"/>
      <sheetName val="Plan2"/>
      <sheetName val="HIDRAULICA"/>
      <sheetName val="RN CONSTRUÇÕES"/>
      <sheetName val="EMAVE"/>
      <sheetName val="PRADO"/>
      <sheetName val="INSUMOS Lab.cienc."/>
      <sheetName val="INSUMOS ARQUIBANCADA"/>
      <sheetName val="insumos Urb do páteo "/>
      <sheetName val="INSUMO PARA RAIO"/>
      <sheetName val="INSUMO MURO"/>
      <sheetName val="Orçamento (3)"/>
      <sheetName val="Inst. Elet."/>
      <sheetName val="Rev. "/>
      <sheetName val="Muro de fech."/>
      <sheetName val="Urb do páteo"/>
      <sheetName val="Arquib. e mureta"/>
      <sheetName val="Lab.cienc."/>
      <sheetName val="Orçamento (2)"/>
      <sheetName val="Plan1"/>
      <sheetName val="Plan3"/>
    </sheetNames>
    <sheetDataSet>
      <sheetData sheetId="0" refreshError="1">
        <row r="3">
          <cell r="A3" t="str">
            <v>001</v>
          </cell>
          <cell r="B3" t="str">
            <v>BOLETIM DE REFERÊNCIA DE PREÇOS - DEZEMBRO 2004</v>
          </cell>
        </row>
        <row r="4">
          <cell r="A4" t="str">
            <v>001.01</v>
          </cell>
          <cell r="B4" t="str">
            <v>DEMOLIÇÃO E RETIRADA</v>
          </cell>
          <cell r="D4">
            <v>1584.1479999999999</v>
          </cell>
        </row>
        <row r="5">
          <cell r="A5" t="str">
            <v>001.01.00020</v>
          </cell>
          <cell r="B5" t="str">
            <v>Demolição de cobertura construída c/telha de barro ou cerâmica</v>
          </cell>
          <cell r="C5" t="str">
            <v>M2</v>
          </cell>
          <cell r="D5">
            <v>2.6252</v>
          </cell>
        </row>
        <row r="6">
          <cell r="A6" t="str">
            <v>001.01.00040</v>
          </cell>
          <cell r="B6" t="str">
            <v>Demolição de cobertura construída c/telha de cimento amianto, alumínio, plastico e ferro galvanizado</v>
          </cell>
          <cell r="C6" t="str">
            <v>M2</v>
          </cell>
          <cell r="D6">
            <v>1.0940000000000001</v>
          </cell>
        </row>
        <row r="7">
          <cell r="A7" t="str">
            <v>001.01.00060</v>
          </cell>
          <cell r="B7" t="str">
            <v>Demolição de madeiramento de telhado constituído por tesouras (telha de barro)</v>
          </cell>
          <cell r="C7" t="str">
            <v>M2</v>
          </cell>
          <cell r="D7">
            <v>3.9519000000000002</v>
          </cell>
        </row>
        <row r="8">
          <cell r="A8" t="str">
            <v>001.01.00080</v>
          </cell>
          <cell r="B8" t="str">
            <v>Demolição de madeiramento de telhado constituído por tesouras (telha de cimento aminato e alumínio)</v>
          </cell>
          <cell r="C8" t="str">
            <v>M2</v>
          </cell>
          <cell r="D8">
            <v>3.4068000000000001</v>
          </cell>
        </row>
        <row r="9">
          <cell r="A9" t="str">
            <v>001.01.00100</v>
          </cell>
          <cell r="B9" t="str">
            <v>Demolição de madeiramento de telhado tipo pontaletados (telhas de barro)</v>
          </cell>
          <cell r="C9" t="str">
            <v>M2</v>
          </cell>
          <cell r="D9">
            <v>2.9432</v>
          </cell>
        </row>
        <row r="10">
          <cell r="A10" t="str">
            <v>001.01.00120</v>
          </cell>
          <cell r="B10" t="str">
            <v>Demolição de madeiramento de telhado tipo pontaletados (telhas de cimento aminato ou alumínio)</v>
          </cell>
          <cell r="C10" t="str">
            <v>M2</v>
          </cell>
          <cell r="D10">
            <v>2.9432</v>
          </cell>
        </row>
        <row r="11">
          <cell r="A11" t="str">
            <v>001.01.00140</v>
          </cell>
          <cell r="B11" t="str">
            <v>Demolição de estrutura de ferro  para  telhados</v>
          </cell>
          <cell r="C11" t="str">
            <v>M2</v>
          </cell>
          <cell r="D11">
            <v>8.1097000000000001</v>
          </cell>
        </row>
        <row r="12">
          <cell r="A12" t="str">
            <v>001.01.00160</v>
          </cell>
          <cell r="B12" t="str">
            <v>Retirada de cobertura de madeira - caibros e vigas</v>
          </cell>
          <cell r="C12" t="str">
            <v>ML</v>
          </cell>
          <cell r="D12">
            <v>0.20169999999999999</v>
          </cell>
        </row>
        <row r="13">
          <cell r="A13" t="str">
            <v>001.01.00180</v>
          </cell>
          <cell r="B13" t="str">
            <v>Retirada de cobertura de madeira - ripas</v>
          </cell>
          <cell r="C13" t="str">
            <v>ML</v>
          </cell>
          <cell r="D13">
            <v>0.10059999999999999</v>
          </cell>
        </row>
        <row r="14">
          <cell r="A14" t="str">
            <v>001.01.00200</v>
          </cell>
          <cell r="B14" t="str">
            <v>Retirada de cobertura em telhas de barro s/aproveitamento das cumeeiras e espigões</v>
          </cell>
          <cell r="C14" t="str">
            <v>UN</v>
          </cell>
          <cell r="D14">
            <v>0.27839999999999998</v>
          </cell>
        </row>
        <row r="15">
          <cell r="A15" t="str">
            <v>001.01.00220</v>
          </cell>
          <cell r="B15" t="str">
            <v>Retirada de cobertura em telhas de cimento aminato, alumínio, plástico ou ferro galvanizado</v>
          </cell>
          <cell r="C15" t="str">
            <v>UN</v>
          </cell>
          <cell r="D15">
            <v>3.7113999999999998</v>
          </cell>
        </row>
        <row r="16">
          <cell r="A16" t="str">
            <v>001.01.00240</v>
          </cell>
          <cell r="B16" t="str">
            <v>Retirada de cobertura em telhas cerãmicas ( plan , colonial , francesa , etc. )</v>
          </cell>
          <cell r="C16" t="str">
            <v>M2</v>
          </cell>
          <cell r="D16">
            <v>2.4599000000000002</v>
          </cell>
        </row>
        <row r="17">
          <cell r="A17" t="str">
            <v>001.01.00260</v>
          </cell>
          <cell r="B17" t="str">
            <v>Retirada de cobertura em telhas de cimento aminato, alumínio, plástico e c.g.</v>
          </cell>
          <cell r="C17" t="str">
            <v>M2</v>
          </cell>
          <cell r="D17">
            <v>1.3109</v>
          </cell>
        </row>
        <row r="18">
          <cell r="A18" t="str">
            <v>001.01.00280</v>
          </cell>
          <cell r="B18" t="str">
            <v>Retirada de madeiramento de telhado constituído por tesouras (telha de barro)</v>
          </cell>
          <cell r="C18" t="str">
            <v>M2</v>
          </cell>
          <cell r="D18">
            <v>3.0246</v>
          </cell>
        </row>
        <row r="19">
          <cell r="A19" t="str">
            <v>001.01.00300</v>
          </cell>
          <cell r="B19" t="str">
            <v>Retirada de madeiramento de telhado constituído por tesouras (telha de cimento amianto ou alumínio)</v>
          </cell>
          <cell r="C19" t="str">
            <v>M2</v>
          </cell>
          <cell r="D19">
            <v>2.5207000000000002</v>
          </cell>
        </row>
        <row r="20">
          <cell r="A20" t="str">
            <v>001.01.00320</v>
          </cell>
          <cell r="B20" t="str">
            <v>Retirada de madeiramento de telhado tipo pontaletados (telhas de barro)</v>
          </cell>
          <cell r="C20" t="str">
            <v>M2</v>
          </cell>
          <cell r="D20">
            <v>2.0165000000000002</v>
          </cell>
        </row>
        <row r="21">
          <cell r="A21" t="str">
            <v>001.01.00340</v>
          </cell>
          <cell r="B21" t="str">
            <v>Retirada de madeiramento de telhado tipo pontaletados (telhas de cimento amianto ou alumínio)</v>
          </cell>
          <cell r="C21" t="str">
            <v>M2</v>
          </cell>
          <cell r="D21">
            <v>1.8148</v>
          </cell>
        </row>
        <row r="22">
          <cell r="A22" t="str">
            <v>001.01.00360</v>
          </cell>
          <cell r="B22" t="str">
            <v>Retirada de calhas e rufos metálicos</v>
          </cell>
          <cell r="C22" t="str">
            <v>M2</v>
          </cell>
          <cell r="D22">
            <v>3.0710999999999999</v>
          </cell>
        </row>
        <row r="23">
          <cell r="A23" t="str">
            <v>001.01.00380</v>
          </cell>
          <cell r="B23" t="str">
            <v>Demolição de revestimento de argamassa de cal e areia (inclusive emboço)</v>
          </cell>
          <cell r="C23" t="str">
            <v>M2</v>
          </cell>
          <cell r="D23">
            <v>1.9152</v>
          </cell>
        </row>
        <row r="24">
          <cell r="A24" t="str">
            <v>001.01.00400</v>
          </cell>
          <cell r="B24" t="str">
            <v>Demolição de revestimento de argamassa mista (inclusive emboço)</v>
          </cell>
          <cell r="C24" t="str">
            <v>M2</v>
          </cell>
          <cell r="D24">
            <v>2.8729</v>
          </cell>
        </row>
        <row r="25">
          <cell r="A25" t="str">
            <v>001.01.00420</v>
          </cell>
          <cell r="B25" t="str">
            <v>Demolição de revestimento de argamassa de cimento e areia (inclusive emboço)</v>
          </cell>
          <cell r="C25" t="str">
            <v>M2</v>
          </cell>
          <cell r="D25">
            <v>7.3632</v>
          </cell>
        </row>
        <row r="26">
          <cell r="A26" t="str">
            <v>001.01.00440</v>
          </cell>
          <cell r="B26" t="str">
            <v>Demolição de azulejos pastilas ladrilhos cerâmicos ou base de gres (inclusive emboço)</v>
          </cell>
          <cell r="C26" t="str">
            <v>M2</v>
          </cell>
          <cell r="D26">
            <v>7.1078000000000001</v>
          </cell>
        </row>
        <row r="27">
          <cell r="A27" t="str">
            <v>001.01.00460</v>
          </cell>
          <cell r="B27" t="str">
            <v>Demolição de mármore, pedra ou granito (inclusive emboço)</v>
          </cell>
          <cell r="C27" t="str">
            <v>M2</v>
          </cell>
          <cell r="D27">
            <v>7.1078000000000001</v>
          </cell>
        </row>
        <row r="28">
          <cell r="A28" t="str">
            <v>001.01.00480</v>
          </cell>
          <cell r="B28" t="str">
            <v>Demolição de quadro negro</v>
          </cell>
          <cell r="C28" t="str">
            <v>M2</v>
          </cell>
          <cell r="D28">
            <v>7.1078000000000001</v>
          </cell>
        </row>
        <row r="29">
          <cell r="A29" t="str">
            <v>001.01.00500</v>
          </cell>
          <cell r="B29" t="str">
            <v>Retirada de revestimento com mármore, pedra ou granito (inclusive emboço)</v>
          </cell>
          <cell r="C29" t="str">
            <v>M2</v>
          </cell>
          <cell r="D29">
            <v>6.5545</v>
          </cell>
        </row>
        <row r="30">
          <cell r="A30" t="str">
            <v>001.01.00520</v>
          </cell>
          <cell r="B30" t="str">
            <v>Demolição de forro de estuque (inclusive entarugamento de madeira)</v>
          </cell>
          <cell r="C30" t="str">
            <v>M2</v>
          </cell>
          <cell r="D30">
            <v>2.0714000000000001</v>
          </cell>
        </row>
        <row r="31">
          <cell r="A31" t="str">
            <v>001.01.00540</v>
          </cell>
          <cell r="B31" t="str">
            <v>Demolição de forro de madeira ou de gesso (incluso entarugamento)</v>
          </cell>
          <cell r="C31" t="str">
            <v>M2</v>
          </cell>
          <cell r="D31">
            <v>1.75</v>
          </cell>
        </row>
        <row r="32">
          <cell r="A32" t="str">
            <v>001.01.00560</v>
          </cell>
          <cell r="B32" t="str">
            <v>Demolição somente das tábuas ou chapas de madeira ou de gesso</v>
          </cell>
          <cell r="C32" t="str">
            <v>M2</v>
          </cell>
          <cell r="D32">
            <v>2.6252</v>
          </cell>
        </row>
        <row r="33">
          <cell r="A33" t="str">
            <v>001.01.00580</v>
          </cell>
          <cell r="B33" t="str">
            <v>Demolição de lambris de madeira inclusive entarugamento</v>
          </cell>
          <cell r="C33" t="str">
            <v>M2</v>
          </cell>
          <cell r="D33">
            <v>7.1078000000000001</v>
          </cell>
        </row>
        <row r="34">
          <cell r="A34" t="str">
            <v>001.01.00600</v>
          </cell>
          <cell r="B34" t="str">
            <v>Demolição somente de chapas ou placas de lambris ou madeira</v>
          </cell>
          <cell r="C34" t="str">
            <v>M2</v>
          </cell>
          <cell r="D34">
            <v>4.4264000000000001</v>
          </cell>
        </row>
        <row r="35">
          <cell r="A35" t="str">
            <v>001.01.00620</v>
          </cell>
          <cell r="B35" t="str">
            <v>Retirada de todo o forro inclusive vigas e sarrafos</v>
          </cell>
          <cell r="C35" t="str">
            <v>M2</v>
          </cell>
          <cell r="D35">
            <v>9.3180999999999994</v>
          </cell>
        </row>
        <row r="36">
          <cell r="A36" t="str">
            <v>001.01.00640</v>
          </cell>
          <cell r="B36" t="str">
            <v>Retirada de todos os lambris inclusive caibros e sarrafos</v>
          </cell>
          <cell r="C36" t="str">
            <v>M2</v>
          </cell>
          <cell r="D36">
            <v>9.3180999999999994</v>
          </cell>
        </row>
        <row r="37">
          <cell r="A37" t="str">
            <v>001.01.00660</v>
          </cell>
          <cell r="B37" t="str">
            <v>Demolição de alvenaria de tijolos maciços</v>
          </cell>
          <cell r="C37" t="str">
            <v>M3</v>
          </cell>
          <cell r="D37">
            <v>18.0458</v>
          </cell>
        </row>
        <row r="38">
          <cell r="A38" t="str">
            <v>001.01.00680</v>
          </cell>
          <cell r="B38" t="str">
            <v>Retirada de alvenaria de tijolos maciços</v>
          </cell>
          <cell r="C38" t="str">
            <v>M3</v>
          </cell>
          <cell r="D38">
            <v>34.176299999999998</v>
          </cell>
        </row>
        <row r="39">
          <cell r="A39" t="str">
            <v>001.01.00700</v>
          </cell>
          <cell r="B39" t="str">
            <v>Demolição de alvenaria de tijolos cerâmicos</v>
          </cell>
          <cell r="C39" t="str">
            <v>M3</v>
          </cell>
          <cell r="D39">
            <v>13.1257</v>
          </cell>
        </row>
        <row r="40">
          <cell r="A40" t="str">
            <v>001.01.00720</v>
          </cell>
          <cell r="B40" t="str">
            <v>Demolição de alvenaria de blocos de concreto</v>
          </cell>
          <cell r="C40" t="str">
            <v>M3</v>
          </cell>
          <cell r="D40">
            <v>13.1257</v>
          </cell>
        </row>
        <row r="41">
          <cell r="A41" t="str">
            <v>001.01.00740</v>
          </cell>
          <cell r="B41" t="str">
            <v>Retirada de alvenaria de blocos de concreto</v>
          </cell>
          <cell r="C41" t="str">
            <v>M3</v>
          </cell>
          <cell r="D41">
            <v>26.2514</v>
          </cell>
        </row>
        <row r="42">
          <cell r="A42" t="str">
            <v>001.01.00760</v>
          </cell>
          <cell r="B42" t="str">
            <v>Demolição de alvenaria de pedra</v>
          </cell>
          <cell r="C42" t="str">
            <v>M3</v>
          </cell>
          <cell r="D42">
            <v>33.3675</v>
          </cell>
        </row>
        <row r="43">
          <cell r="A43" t="str">
            <v>001.01.00780</v>
          </cell>
          <cell r="B43" t="str">
            <v>Retirada de alvenaria de pedra</v>
          </cell>
          <cell r="C43" t="str">
            <v>M3</v>
          </cell>
          <cell r="D43">
            <v>37.742699999999999</v>
          </cell>
        </row>
        <row r="44">
          <cell r="A44" t="str">
            <v>001.01.00800</v>
          </cell>
          <cell r="B44" t="str">
            <v>Demolição de alvenaria de placas de concreto celular</v>
          </cell>
          <cell r="C44" t="str">
            <v>M3</v>
          </cell>
          <cell r="D44">
            <v>7.6608999999999998</v>
          </cell>
        </row>
        <row r="45">
          <cell r="A45" t="str">
            <v>001.01.00820</v>
          </cell>
          <cell r="B45" t="str">
            <v>Retirada de alvenaria de placas de concreto celular</v>
          </cell>
          <cell r="C45" t="str">
            <v>M3</v>
          </cell>
          <cell r="D45">
            <v>13.1089</v>
          </cell>
        </row>
        <row r="46">
          <cell r="A46" t="str">
            <v>001.01.00840</v>
          </cell>
          <cell r="B46" t="str">
            <v>Demolição de alvenaria de adobo</v>
          </cell>
          <cell r="C46" t="str">
            <v>M3</v>
          </cell>
          <cell r="D46">
            <v>19.152200000000001</v>
          </cell>
        </row>
        <row r="47">
          <cell r="A47" t="str">
            <v>001.01.00860</v>
          </cell>
          <cell r="B47" t="str">
            <v>Demolição de elemento vazado</v>
          </cell>
          <cell r="C47" t="str">
            <v>M2</v>
          </cell>
          <cell r="D47">
            <v>24.617000000000001</v>
          </cell>
        </row>
        <row r="48">
          <cell r="A48" t="str">
            <v>001.01.00880</v>
          </cell>
          <cell r="B48" t="str">
            <v>Demolição inclusive entarugamento de paredes divisórias de tábuas e chapas</v>
          </cell>
          <cell r="C48" t="str">
            <v>M2</v>
          </cell>
          <cell r="D48">
            <v>3.8304</v>
          </cell>
        </row>
        <row r="49">
          <cell r="A49" t="str">
            <v>001.01.00900</v>
          </cell>
          <cell r="B49" t="str">
            <v>Demolição apenas das tábuas ou chapas das paredes divisórias</v>
          </cell>
          <cell r="C49" t="str">
            <v>M2</v>
          </cell>
          <cell r="D49">
            <v>2.6814</v>
          </cell>
        </row>
        <row r="50">
          <cell r="A50" t="str">
            <v>001.01.00920</v>
          </cell>
          <cell r="B50" t="str">
            <v>Retirada de divisória tipo naval</v>
          </cell>
          <cell r="C50" t="str">
            <v>m2</v>
          </cell>
          <cell r="D50">
            <v>1.5321</v>
          </cell>
        </row>
        <row r="51">
          <cell r="A51" t="str">
            <v>001.01.00940</v>
          </cell>
          <cell r="B51" t="str">
            <v>Demolição de alvenaria de fundação de tijolos maciços inclusive escavações necessárias</v>
          </cell>
          <cell r="C51" t="str">
            <v>M3</v>
          </cell>
          <cell r="D51">
            <v>68.352599999999995</v>
          </cell>
        </row>
        <row r="52">
          <cell r="A52" t="str">
            <v>001.01.00960</v>
          </cell>
          <cell r="B52" t="str">
            <v>Demolição de alvenaria de fundações de pedra</v>
          </cell>
          <cell r="C52" t="str">
            <v>M3</v>
          </cell>
          <cell r="D52">
            <v>34.4739</v>
          </cell>
        </row>
        <row r="53">
          <cell r="A53" t="str">
            <v>001.01.00980</v>
          </cell>
          <cell r="B53" t="str">
            <v>Demolição de concreto simples em fundação</v>
          </cell>
          <cell r="C53" t="str">
            <v>M3</v>
          </cell>
          <cell r="D53">
            <v>59.278599999999997</v>
          </cell>
        </row>
        <row r="54">
          <cell r="A54" t="str">
            <v>001.01.01000</v>
          </cell>
          <cell r="B54" t="str">
            <v>Demolição de concreto armado em fundações</v>
          </cell>
          <cell r="C54" t="str">
            <v>M3</v>
          </cell>
          <cell r="D54">
            <v>151.3477</v>
          </cell>
        </row>
        <row r="55">
          <cell r="A55" t="str">
            <v>001.01.01020</v>
          </cell>
          <cell r="B55" t="str">
            <v>Demolição de concreto simples acima do embasamento</v>
          </cell>
          <cell r="C55" t="str">
            <v>M3</v>
          </cell>
          <cell r="D55">
            <v>49.217199999999998</v>
          </cell>
        </row>
        <row r="56">
          <cell r="A56" t="str">
            <v>001.01.01040</v>
          </cell>
          <cell r="B56" t="str">
            <v>Demolição de concreto armado acima do embasamento</v>
          </cell>
          <cell r="C56" t="str">
            <v>M3</v>
          </cell>
          <cell r="D56">
            <v>135.94040000000001</v>
          </cell>
        </row>
        <row r="57">
          <cell r="A57" t="str">
            <v>001.01.01060</v>
          </cell>
          <cell r="B57" t="str">
            <v>Demolição de assoalhos de tábuas incl.rodapés e cordões</v>
          </cell>
          <cell r="C57" t="str">
            <v>M2</v>
          </cell>
          <cell r="D57">
            <v>6.8947000000000003</v>
          </cell>
        </row>
        <row r="58">
          <cell r="A58" t="str">
            <v>001.01.01080</v>
          </cell>
          <cell r="B58" t="str">
            <v>Demolição de assoalhos de tábuas apenas das tábuas</v>
          </cell>
          <cell r="C58" t="str">
            <v>M2</v>
          </cell>
          <cell r="D58">
            <v>2.7578</v>
          </cell>
        </row>
        <row r="59">
          <cell r="A59" t="str">
            <v>001.01.01100</v>
          </cell>
          <cell r="B59" t="str">
            <v>Retirada de todo piso assoalho de tábuas inclusive vigamento de peróba</v>
          </cell>
          <cell r="C59" t="str">
            <v>M2</v>
          </cell>
          <cell r="D59">
            <v>11.245100000000001</v>
          </cell>
        </row>
        <row r="60">
          <cell r="A60" t="str">
            <v>001.01.01120</v>
          </cell>
          <cell r="B60" t="str">
            <v>Demolição de pisos de tacos madeira inclusive argamassa de assentamento</v>
          </cell>
          <cell r="C60" t="str">
            <v>M2</v>
          </cell>
          <cell r="D60">
            <v>8.4476999999999993</v>
          </cell>
        </row>
        <row r="61">
          <cell r="A61" t="str">
            <v>001.01.01140</v>
          </cell>
          <cell r="B61" t="str">
            <v>Retirada de pisos de tacos madeira inclusive argamassa de assentamento</v>
          </cell>
          <cell r="C61" t="str">
            <v>M2</v>
          </cell>
          <cell r="D61">
            <v>10.082000000000001</v>
          </cell>
        </row>
        <row r="62">
          <cell r="A62" t="str">
            <v>001.01.01160</v>
          </cell>
          <cell r="B62" t="str">
            <v>Demolição de rodapé de madeira</v>
          </cell>
          <cell r="C62" t="str">
            <v>ML</v>
          </cell>
          <cell r="D62">
            <v>0.30649999999999999</v>
          </cell>
        </row>
        <row r="63">
          <cell r="A63" t="str">
            <v>001.01.01180</v>
          </cell>
          <cell r="B63" t="str">
            <v>Retirada de rodapé de madeira</v>
          </cell>
          <cell r="C63" t="str">
            <v>ML</v>
          </cell>
          <cell r="D63">
            <v>0.49030000000000001</v>
          </cell>
        </row>
        <row r="64">
          <cell r="A64" t="str">
            <v>001.01.01200</v>
          </cell>
          <cell r="B64" t="str">
            <v>Demolição de pisos de ladrilhos em geral</v>
          </cell>
          <cell r="C64" t="str">
            <v>M2</v>
          </cell>
          <cell r="D64">
            <v>3.0627</v>
          </cell>
        </row>
        <row r="65">
          <cell r="A65" t="str">
            <v>001.01.01220</v>
          </cell>
          <cell r="B65" t="str">
            <v>Demolição de ladrilhos em geral sobre base ou lastro de concreto</v>
          </cell>
          <cell r="C65" t="str">
            <v>M2</v>
          </cell>
          <cell r="D65">
            <v>6.1253000000000002</v>
          </cell>
        </row>
        <row r="66">
          <cell r="A66" t="str">
            <v>001.01.01240</v>
          </cell>
          <cell r="B66" t="str">
            <v>Demolição de pisos de granilite ou cimentado</v>
          </cell>
          <cell r="C66" t="str">
            <v>M2</v>
          </cell>
          <cell r="D66">
            <v>1.1331</v>
          </cell>
        </row>
        <row r="67">
          <cell r="A67" t="str">
            <v>001.01.01260</v>
          </cell>
          <cell r="B67" t="str">
            <v>Retirada de pavimentação em paralelepípedo</v>
          </cell>
          <cell r="C67" t="str">
            <v>M2</v>
          </cell>
          <cell r="D67">
            <v>3.5002</v>
          </cell>
        </row>
        <row r="68">
          <cell r="A68" t="str">
            <v>001.01.01280</v>
          </cell>
          <cell r="B68" t="str">
            <v>Demolição de pavimentação asfáltica p/processo manual</v>
          </cell>
          <cell r="C68" t="str">
            <v>M2</v>
          </cell>
          <cell r="D68">
            <v>5.7457000000000003</v>
          </cell>
        </row>
        <row r="69">
          <cell r="A69" t="str">
            <v>001.01.01300</v>
          </cell>
          <cell r="B69" t="str">
            <v>Demolição de pisos cimentados sobre base ou lastro concreto</v>
          </cell>
          <cell r="C69" t="str">
            <v>M2</v>
          </cell>
          <cell r="D69">
            <v>5.6875999999999998</v>
          </cell>
        </row>
        <row r="70">
          <cell r="A70" t="str">
            <v>001.01.01320</v>
          </cell>
          <cell r="B70" t="str">
            <v>Demolição de lastro de concreto</v>
          </cell>
          <cell r="C70" t="str">
            <v>M2</v>
          </cell>
          <cell r="D70">
            <v>3.0627</v>
          </cell>
        </row>
        <row r="71">
          <cell r="A71" t="str">
            <v>001.01.01340</v>
          </cell>
          <cell r="B71" t="str">
            <v>Retirada de vidros inteiros</v>
          </cell>
          <cell r="C71" t="str">
            <v>M2</v>
          </cell>
          <cell r="D71">
            <v>2.3170999999999999</v>
          </cell>
        </row>
        <row r="72">
          <cell r="A72" t="str">
            <v>001.01.01360</v>
          </cell>
          <cell r="B72" t="str">
            <v>Retirada de esquadrias de madeira inclusive batente</v>
          </cell>
          <cell r="C72" t="str">
            <v>M2</v>
          </cell>
          <cell r="D72">
            <v>3.5002</v>
          </cell>
        </row>
        <row r="73">
          <cell r="A73" t="str">
            <v>001.01.01380</v>
          </cell>
          <cell r="B73" t="str">
            <v>Retirada de esquadrias metálicas</v>
          </cell>
          <cell r="C73" t="str">
            <v>M2</v>
          </cell>
          <cell r="D73">
            <v>4.5881999999999996</v>
          </cell>
        </row>
        <row r="74">
          <cell r="A74" t="str">
            <v>001.01.01400</v>
          </cell>
          <cell r="B74" t="str">
            <v>Retirada de fechaduras</v>
          </cell>
          <cell r="C74" t="str">
            <v>UN</v>
          </cell>
          <cell r="D74">
            <v>2.3170999999999999</v>
          </cell>
        </row>
        <row r="75">
          <cell r="A75" t="str">
            <v>001.01.01420</v>
          </cell>
          <cell r="B75" t="str">
            <v>Retirada de esquadria de madeira, somente as folhas</v>
          </cell>
          <cell r="C75" t="str">
            <v>M2</v>
          </cell>
          <cell r="D75">
            <v>1.5537000000000001</v>
          </cell>
        </row>
        <row r="76">
          <cell r="A76" t="str">
            <v>001.01.01440</v>
          </cell>
          <cell r="B76" t="str">
            <v>Retirada de aparelhos de louça ou ferro sanitário</v>
          </cell>
          <cell r="C76" t="str">
            <v>UN</v>
          </cell>
          <cell r="D76">
            <v>8.4039000000000001</v>
          </cell>
        </row>
        <row r="77">
          <cell r="A77" t="str">
            <v>001.01.01460</v>
          </cell>
          <cell r="B77" t="str">
            <v>Retirada de caixa dágua pré fabricada</v>
          </cell>
          <cell r="C77" t="str">
            <v>UN</v>
          </cell>
          <cell r="D77">
            <v>14.006600000000001</v>
          </cell>
        </row>
        <row r="78">
          <cell r="A78" t="str">
            <v>001.01.01480</v>
          </cell>
          <cell r="B78" t="str">
            <v>Demolição de tubulação de ferro galvanizado até 2 pol</v>
          </cell>
          <cell r="C78" t="str">
            <v>ML</v>
          </cell>
          <cell r="D78">
            <v>1.6808000000000001</v>
          </cell>
        </row>
        <row r="79">
          <cell r="A79" t="str">
            <v>001.01.01500</v>
          </cell>
          <cell r="B79" t="str">
            <v>Demolição de tubulação de ferro galvanizado acima de 2 pol</v>
          </cell>
          <cell r="C79" t="str">
            <v>ML</v>
          </cell>
          <cell r="D79">
            <v>2.8012999999999999</v>
          </cell>
        </row>
        <row r="80">
          <cell r="A80" t="str">
            <v>001.01.01520</v>
          </cell>
          <cell r="B80" t="str">
            <v>Retirada de tubo de ferro galvanizado até 2 pol</v>
          </cell>
          <cell r="C80" t="str">
            <v>ML</v>
          </cell>
          <cell r="D80">
            <v>2.8012999999999999</v>
          </cell>
        </row>
        <row r="81">
          <cell r="A81" t="str">
            <v>001.01.01540</v>
          </cell>
          <cell r="B81" t="str">
            <v>Retirada de tubo de ferro galvanizado acima de 2 pol</v>
          </cell>
          <cell r="C81" t="str">
            <v>ML</v>
          </cell>
          <cell r="D81">
            <v>3.3616999999999999</v>
          </cell>
        </row>
        <row r="82">
          <cell r="A82" t="str">
            <v>001.01.01560</v>
          </cell>
          <cell r="B82" t="str">
            <v>Demolição de tubo de f.f.ate 3 pol</v>
          </cell>
          <cell r="C82" t="str">
            <v>ML</v>
          </cell>
          <cell r="D82">
            <v>1.6808000000000001</v>
          </cell>
        </row>
        <row r="83">
          <cell r="A83" t="str">
            <v>001.01.01580</v>
          </cell>
          <cell r="B83" t="str">
            <v>Demolição de tubo de f.f.acima 3 pol</v>
          </cell>
          <cell r="C83" t="str">
            <v>ML</v>
          </cell>
          <cell r="D83">
            <v>2.8012999999999999</v>
          </cell>
        </row>
        <row r="84">
          <cell r="A84" t="str">
            <v>001.01.01600</v>
          </cell>
          <cell r="B84" t="str">
            <v>Retirada de tubo de f.f.ate 3 pol</v>
          </cell>
          <cell r="C84" t="str">
            <v>ML</v>
          </cell>
          <cell r="D84">
            <v>2.8012999999999999</v>
          </cell>
        </row>
        <row r="85">
          <cell r="A85" t="str">
            <v>001.01.01620</v>
          </cell>
          <cell r="B85" t="str">
            <v>Retirada de tubo de f.f.acima de 3 pol</v>
          </cell>
          <cell r="C85" t="str">
            <v>ML</v>
          </cell>
          <cell r="D85">
            <v>3.3616999999999999</v>
          </cell>
        </row>
        <row r="86">
          <cell r="A86" t="str">
            <v>001.01.01640</v>
          </cell>
          <cell r="B86" t="str">
            <v>Demolição de tubo de barro ou c.a.ate 3 pol</v>
          </cell>
          <cell r="C86" t="str">
            <v>ML</v>
          </cell>
          <cell r="D86">
            <v>1.1205000000000001</v>
          </cell>
        </row>
        <row r="87">
          <cell r="A87" t="str">
            <v>001.01.01660</v>
          </cell>
          <cell r="B87" t="str">
            <v>Demolição de tubo de barro ou c.a.acima de 3 pol</v>
          </cell>
          <cell r="C87" t="str">
            <v>ML</v>
          </cell>
          <cell r="D87">
            <v>1.6808000000000001</v>
          </cell>
        </row>
        <row r="88">
          <cell r="A88" t="str">
            <v>001.01.01680</v>
          </cell>
          <cell r="B88" t="str">
            <v>Retirada de tubos de barro ou cimento amianto até 3 pol</v>
          </cell>
          <cell r="C88" t="str">
            <v>ML</v>
          </cell>
          <cell r="D88">
            <v>3.3616999999999999</v>
          </cell>
        </row>
        <row r="89">
          <cell r="A89" t="str">
            <v>001.01.01700</v>
          </cell>
          <cell r="B89" t="str">
            <v>Retirada de tubos de barro ou cimento amianto acima de 3 pol</v>
          </cell>
          <cell r="C89" t="str">
            <v>ML</v>
          </cell>
          <cell r="D89">
            <v>3.9218000000000002</v>
          </cell>
        </row>
        <row r="90">
          <cell r="A90" t="str">
            <v>001.01.01720</v>
          </cell>
          <cell r="B90" t="str">
            <v>Retirada de registro ate 2 pol</v>
          </cell>
          <cell r="C90" t="str">
            <v>UN</v>
          </cell>
          <cell r="D90">
            <v>6.1630000000000003</v>
          </cell>
        </row>
        <row r="91">
          <cell r="A91" t="str">
            <v>001.01.01740</v>
          </cell>
          <cell r="B91" t="str">
            <v>Retirada de calhas e condutores</v>
          </cell>
          <cell r="C91" t="str">
            <v>ML</v>
          </cell>
          <cell r="D91">
            <v>1.2283999999999999</v>
          </cell>
        </row>
        <row r="92">
          <cell r="A92" t="str">
            <v>001.01.01760</v>
          </cell>
          <cell r="B92" t="str">
            <v>Execução de desentupimento de esgoto</v>
          </cell>
          <cell r="C92" t="str">
            <v>ML</v>
          </cell>
          <cell r="D92">
            <v>2.0474000000000001</v>
          </cell>
        </row>
        <row r="93">
          <cell r="A93" t="str">
            <v>001.01.01780</v>
          </cell>
          <cell r="B93" t="str">
            <v>Retirada de caixa de descarga</v>
          </cell>
          <cell r="C93" t="str">
            <v>UN</v>
          </cell>
          <cell r="D93">
            <v>5.4253999999999998</v>
          </cell>
        </row>
        <row r="94">
          <cell r="A94" t="str">
            <v>001.01.01800</v>
          </cell>
          <cell r="B94" t="str">
            <v>Retirada de bancadas, balcões ou pias (aço,granilite,ardósia,etc)</v>
          </cell>
          <cell r="C94" t="str">
            <v>M2</v>
          </cell>
          <cell r="D94">
            <v>9.2784999999999993</v>
          </cell>
        </row>
        <row r="95">
          <cell r="A95" t="str">
            <v>001.01.01820</v>
          </cell>
          <cell r="B95" t="str">
            <v>Demolição de quadro de luz e força</v>
          </cell>
          <cell r="C95" t="str">
            <v>UN</v>
          </cell>
          <cell r="D95">
            <v>14.006600000000001</v>
          </cell>
        </row>
        <row r="96">
          <cell r="A96" t="str">
            <v>001.01.01840</v>
          </cell>
          <cell r="B96" t="str">
            <v>Retirada de quadro de luz e força</v>
          </cell>
          <cell r="C96" t="str">
            <v>UN</v>
          </cell>
          <cell r="D96">
            <v>19.609200000000001</v>
          </cell>
        </row>
        <row r="97">
          <cell r="A97" t="str">
            <v>001.01.01860</v>
          </cell>
          <cell r="B97" t="str">
            <v>Retirada de aparelhos incandecentes</v>
          </cell>
          <cell r="C97" t="str">
            <v>UN</v>
          </cell>
          <cell r="D97">
            <v>0.56040000000000001</v>
          </cell>
        </row>
        <row r="98">
          <cell r="A98" t="str">
            <v>001.01.01880</v>
          </cell>
          <cell r="B98" t="str">
            <v>Retirada de aparelhos fluorescentes</v>
          </cell>
          <cell r="C98" t="str">
            <v>UN</v>
          </cell>
          <cell r="D98">
            <v>2.2410000000000001</v>
          </cell>
        </row>
        <row r="99">
          <cell r="A99" t="str">
            <v>001.01.01900</v>
          </cell>
          <cell r="B99" t="str">
            <v>Demolição de tubulação elétrica ate 2.00 pol</v>
          </cell>
          <cell r="C99" t="str">
            <v>ML</v>
          </cell>
          <cell r="D99">
            <v>1.6808000000000001</v>
          </cell>
        </row>
        <row r="100">
          <cell r="A100" t="str">
            <v>001.01.01920</v>
          </cell>
          <cell r="B100" t="str">
            <v>Demolição de tubulação elétrica acima de 2.00 pol</v>
          </cell>
          <cell r="C100" t="str">
            <v>ML</v>
          </cell>
          <cell r="D100">
            <v>2.8012999999999999</v>
          </cell>
        </row>
        <row r="101">
          <cell r="A101" t="str">
            <v>001.01.01940</v>
          </cell>
          <cell r="B101" t="str">
            <v>Retirada de fiação (até cabo n.2 awg)</v>
          </cell>
          <cell r="C101" t="str">
            <v>ML</v>
          </cell>
          <cell r="D101">
            <v>0.112</v>
          </cell>
        </row>
        <row r="102">
          <cell r="A102" t="str">
            <v>001.01.01960</v>
          </cell>
          <cell r="B102" t="str">
            <v>Retirada de fiação (do cabo 1/0 ate 4/0 awg)</v>
          </cell>
          <cell r="C102" t="str">
            <v>ML</v>
          </cell>
          <cell r="D102">
            <v>0.22420000000000001</v>
          </cell>
        </row>
        <row r="103">
          <cell r="A103" t="str">
            <v>001.01.01980</v>
          </cell>
          <cell r="B103" t="str">
            <v>Retirada de interruptores, tomadas, campainhas, etc. (inclusive, condutores e caixas)</v>
          </cell>
          <cell r="C103" t="str">
            <v>UN</v>
          </cell>
          <cell r="D103">
            <v>0.112</v>
          </cell>
        </row>
        <row r="104">
          <cell r="A104" t="str">
            <v>001.01.02000</v>
          </cell>
          <cell r="B104" t="str">
            <v>Retirada de postes de madeira ou concreto ate 11.00 m</v>
          </cell>
          <cell r="C104" t="str">
            <v>UN</v>
          </cell>
          <cell r="D104">
            <v>17.5627</v>
          </cell>
        </row>
        <row r="105">
          <cell r="A105" t="str">
            <v>001.01.02020</v>
          </cell>
          <cell r="B105" t="str">
            <v>Retirada de arruelas</v>
          </cell>
          <cell r="C105" t="str">
            <v>UN</v>
          </cell>
          <cell r="D105">
            <v>0.112</v>
          </cell>
        </row>
        <row r="106">
          <cell r="A106" t="str">
            <v>001.01.02040</v>
          </cell>
          <cell r="B106" t="str">
            <v>Retirada de cruzeta de madeira</v>
          </cell>
          <cell r="C106" t="str">
            <v>UN</v>
          </cell>
          <cell r="D106">
            <v>0.2802</v>
          </cell>
        </row>
        <row r="107">
          <cell r="A107" t="str">
            <v>001.01.02060</v>
          </cell>
          <cell r="B107" t="str">
            <v>Retirada de isoladores</v>
          </cell>
          <cell r="C107" t="str">
            <v>UN</v>
          </cell>
          <cell r="D107">
            <v>0.56040000000000001</v>
          </cell>
        </row>
        <row r="108">
          <cell r="A108" t="str">
            <v>001.01.02080</v>
          </cell>
          <cell r="B108" t="str">
            <v>Retirada de mão francesa</v>
          </cell>
          <cell r="C108" t="str">
            <v>UN</v>
          </cell>
          <cell r="D108">
            <v>0.56040000000000001</v>
          </cell>
        </row>
        <row r="109">
          <cell r="A109" t="str">
            <v>001.01.02100</v>
          </cell>
          <cell r="B109" t="str">
            <v>Retirada de parafuso máquina ou francês</v>
          </cell>
          <cell r="C109" t="str">
            <v>UN</v>
          </cell>
          <cell r="D109">
            <v>0.56040000000000001</v>
          </cell>
        </row>
        <row r="110">
          <cell r="A110" t="str">
            <v>001.01.02120</v>
          </cell>
          <cell r="B110" t="str">
            <v>Retirada de pino p/isolador de 15 kv</v>
          </cell>
          <cell r="C110" t="str">
            <v>UN</v>
          </cell>
          <cell r="D110">
            <v>0.84030000000000005</v>
          </cell>
        </row>
        <row r="111">
          <cell r="A111" t="str">
            <v>001.01.02140</v>
          </cell>
          <cell r="B111" t="str">
            <v>Retirada de disjuntor monofásico, bifásico ou trifásico de 15 a até 200 a</v>
          </cell>
          <cell r="C111" t="str">
            <v>UN</v>
          </cell>
          <cell r="D111">
            <v>1.0237000000000001</v>
          </cell>
        </row>
        <row r="112">
          <cell r="A112" t="str">
            <v>001.01.02160</v>
          </cell>
          <cell r="B112" t="str">
            <v>Retirada de chave trifásica com fusíveis de 30a até 200a</v>
          </cell>
          <cell r="C112" t="str">
            <v>UN</v>
          </cell>
          <cell r="D112">
            <v>3.0710999999999999</v>
          </cell>
        </row>
        <row r="113">
          <cell r="A113" t="str">
            <v>001.01.02180</v>
          </cell>
          <cell r="B113" t="str">
            <v>Retirada de ventilador de teto completo</v>
          </cell>
          <cell r="C113" t="str">
            <v>UN</v>
          </cell>
          <cell r="D113">
            <v>1.5353000000000001</v>
          </cell>
        </row>
        <row r="114">
          <cell r="A114" t="str">
            <v>001.01.02200</v>
          </cell>
          <cell r="B114" t="str">
            <v>Retirada de refletor com lâmpada</v>
          </cell>
          <cell r="C114" t="str">
            <v>UN</v>
          </cell>
          <cell r="D114">
            <v>1.5353000000000001</v>
          </cell>
        </row>
        <row r="115">
          <cell r="A115" t="str">
            <v>001.01.02220</v>
          </cell>
          <cell r="B115" t="str">
            <v>Remanejamento de fancoils</v>
          </cell>
          <cell r="C115" t="str">
            <v>UN</v>
          </cell>
          <cell r="D115">
            <v>80.656400000000005</v>
          </cell>
        </row>
        <row r="116">
          <cell r="A116" t="str">
            <v>001.01.02240</v>
          </cell>
          <cell r="B116" t="str">
            <v>Retirada c/ remoção de transformador de at/bt-15 kv 75 a 150 kva</v>
          </cell>
          <cell r="C116" t="str">
            <v>UN</v>
          </cell>
          <cell r="D116">
            <v>199.48259999999999</v>
          </cell>
        </row>
        <row r="117">
          <cell r="A117" t="str">
            <v>001.01.02260</v>
          </cell>
          <cell r="B117" t="str">
            <v>Retirada com remoção de grupo motor-gerador de 60 a 250 kva</v>
          </cell>
          <cell r="C117" t="str">
            <v>UN</v>
          </cell>
          <cell r="D117">
            <v>199.48259999999999</v>
          </cell>
        </row>
        <row r="118">
          <cell r="A118" t="str">
            <v>001.01.02280</v>
          </cell>
          <cell r="B118" t="str">
            <v>Remoção de pintura a cal</v>
          </cell>
          <cell r="C118" t="str">
            <v>M2</v>
          </cell>
          <cell r="D118">
            <v>0.81720000000000004</v>
          </cell>
        </row>
        <row r="119">
          <cell r="A119" t="str">
            <v>001.01.02300</v>
          </cell>
          <cell r="B119" t="str">
            <v>Remoção de pintura a gesso cola ou base de látex (pva)</v>
          </cell>
          <cell r="C119" t="str">
            <v>M2</v>
          </cell>
          <cell r="D119">
            <v>1.0896999999999999</v>
          </cell>
        </row>
        <row r="120">
          <cell r="A120" t="str">
            <v>001.01.02320</v>
          </cell>
          <cell r="B120" t="str">
            <v>Remoção de pintura a óleo esmalte verniz ou grafite</v>
          </cell>
          <cell r="C120" t="str">
            <v>M2</v>
          </cell>
          <cell r="D120">
            <v>2.0714000000000001</v>
          </cell>
        </row>
        <row r="121">
          <cell r="A121" t="str">
            <v>001.01.02340</v>
          </cell>
          <cell r="B121" t="str">
            <v>Raspagem e lixamento de pintura a óleo esmalte verniz ou grafite</v>
          </cell>
          <cell r="C121" t="str">
            <v>M2</v>
          </cell>
          <cell r="D121">
            <v>1.5537000000000001</v>
          </cell>
        </row>
        <row r="122">
          <cell r="A122" t="str">
            <v>001.02</v>
          </cell>
          <cell r="B122" t="str">
            <v>SERVIÇOS PRELIMINARES</v>
          </cell>
          <cell r="D122">
            <v>5283.5842000000002</v>
          </cell>
        </row>
        <row r="123">
          <cell r="A123" t="str">
            <v>001.02.00020</v>
          </cell>
          <cell r="B123" t="str">
            <v>Execução de Corte e destocamento inclusive remoção de árvore de pequeno porte com diâmetro até 15 cm</v>
          </cell>
          <cell r="C123" t="str">
            <v>un</v>
          </cell>
          <cell r="D123">
            <v>86.005799999999994</v>
          </cell>
        </row>
        <row r="124">
          <cell r="A124" t="str">
            <v>001.02.00040</v>
          </cell>
          <cell r="B124" t="str">
            <v>Execução de Corte e destocamento inclusive remoção de árvore de médio porte com diâmetro até 25 cm</v>
          </cell>
          <cell r="C124" t="str">
            <v>UN</v>
          </cell>
          <cell r="D124">
            <v>26.103300000000001</v>
          </cell>
        </row>
        <row r="125">
          <cell r="A125" t="str">
            <v>001.02.00060</v>
          </cell>
          <cell r="B125" t="str">
            <v>Execução de Corte e destocamento inclusive remoção de árvore de grande porte com diâmetro acima de 25 cm</v>
          </cell>
          <cell r="C125" t="str">
            <v>UN</v>
          </cell>
          <cell r="D125">
            <v>44.5456</v>
          </cell>
        </row>
        <row r="126">
          <cell r="A126" t="str">
            <v>001.02.00080</v>
          </cell>
          <cell r="B126" t="str">
            <v>Execução de Roçado em capoeirão c/empilhamento e queima de resíduos</v>
          </cell>
          <cell r="C126" t="str">
            <v>M2</v>
          </cell>
          <cell r="D126">
            <v>0.27610000000000001</v>
          </cell>
        </row>
        <row r="127">
          <cell r="A127" t="str">
            <v>001.02.00100</v>
          </cell>
          <cell r="B127" t="str">
            <v>Execução de Capinação de terreno inclusive retirada (bota fora)</v>
          </cell>
          <cell r="C127" t="str">
            <v>M2</v>
          </cell>
          <cell r="D127">
            <v>0.3831</v>
          </cell>
        </row>
        <row r="128">
          <cell r="A128" t="str">
            <v>001.02.00120</v>
          </cell>
          <cell r="B128" t="str">
            <v>Execução de Limpeza do terreno c/ retirada dos entulhos e queima dos mesmos</v>
          </cell>
          <cell r="C128" t="str">
            <v>M2</v>
          </cell>
          <cell r="D128">
            <v>0.30649999999999999</v>
          </cell>
        </row>
        <row r="129">
          <cell r="A129" t="str">
            <v>001.02.00160</v>
          </cell>
          <cell r="B129" t="str">
            <v>Fornecimento e Instalação de Tapume em chapa de madeira compensada 6.00 mm de espessura</v>
          </cell>
          <cell r="C129" t="str">
            <v>m2</v>
          </cell>
          <cell r="D129">
            <v>15.887499999999999</v>
          </cell>
        </row>
        <row r="130">
          <cell r="A130" t="str">
            <v>001.02.00180</v>
          </cell>
          <cell r="B130" t="str">
            <v>Fornecimento e Instalação de Tapume em Chapa Metálica e Fixado em Pilar de Madeira, com Parafusos Auto-Atarrachante,conf. det. SINFRA ( 8 Reaproveitamentos)</v>
          </cell>
          <cell r="C130" t="str">
            <v>ml</v>
          </cell>
          <cell r="D130">
            <v>17.0808</v>
          </cell>
        </row>
        <row r="131">
          <cell r="A131" t="str">
            <v>001.02.00280</v>
          </cell>
          <cell r="B131" t="str">
            <v>Execução de barracão de obra para alojamento</v>
          </cell>
          <cell r="C131" t="str">
            <v>m2</v>
          </cell>
          <cell r="D131">
            <v>151.0258</v>
          </cell>
        </row>
        <row r="132">
          <cell r="A132" t="str">
            <v>001.02.00300</v>
          </cell>
          <cell r="B132" t="str">
            <v>Execução de barracão de obra para depósito ou refeitório</v>
          </cell>
          <cell r="C132" t="str">
            <v>m2</v>
          </cell>
          <cell r="D132">
            <v>138.8383</v>
          </cell>
        </row>
        <row r="133">
          <cell r="A133" t="str">
            <v>001.02.00310</v>
          </cell>
          <cell r="B133" t="str">
            <v>Instalações Provisórias em Estrutura Metálica Tipo Conteiner (Almoxarifado, Depósito, Escritório, Ferramentaria, etc.) dim. 1.50x1.80x3.00 mts</v>
          </cell>
          <cell r="C133" t="str">
            <v>mês</v>
          </cell>
          <cell r="D133">
            <v>180</v>
          </cell>
        </row>
        <row r="134">
          <cell r="A134" t="str">
            <v>001.02.00320</v>
          </cell>
          <cell r="B134" t="str">
            <v>Execução de instalação provisória de água e esgoto</v>
          </cell>
          <cell r="C134" t="str">
            <v>UN</v>
          </cell>
          <cell r="D134">
            <v>762.17610000000002</v>
          </cell>
        </row>
        <row r="135">
          <cell r="A135" t="str">
            <v>001.02.00340</v>
          </cell>
          <cell r="B135" t="str">
            <v>Execução de instalação provisória de luz e força</v>
          </cell>
          <cell r="C135" t="str">
            <v>UN</v>
          </cell>
          <cell r="D135">
            <v>809.06280000000004</v>
          </cell>
        </row>
        <row r="136">
          <cell r="A136" t="str">
            <v>001.02.00360</v>
          </cell>
          <cell r="B136" t="str">
            <v>Fornecimento e instalação de placa de obra (seet) de 6.00x5.00 m conforme detalhe</v>
          </cell>
          <cell r="C136" t="str">
            <v>UN</v>
          </cell>
          <cell r="D136">
            <v>1982.1996999999999</v>
          </cell>
        </row>
        <row r="137">
          <cell r="A137" t="str">
            <v>001.02.00380</v>
          </cell>
          <cell r="B137" t="str">
            <v>Fornecimento e instalação de placa de obra,de 5,00x3,00m,conforme detalhe da seet</v>
          </cell>
          <cell r="C137" t="str">
            <v>UN</v>
          </cell>
          <cell r="D137">
            <v>990.79759999999999</v>
          </cell>
        </row>
        <row r="138">
          <cell r="A138" t="str">
            <v>001.02.00400</v>
          </cell>
          <cell r="B138" t="str">
            <v>Fornecimento e instalação de placa de obra</v>
          </cell>
          <cell r="C138" t="str">
            <v>M2</v>
          </cell>
          <cell r="D138">
            <v>71.066999999999993</v>
          </cell>
        </row>
        <row r="139">
          <cell r="A139" t="str">
            <v>001.02.00420</v>
          </cell>
          <cell r="B139" t="str">
            <v>Execução de locação da obra c/aparelhos topográficos p/medição considerar as faces externas das paredes</v>
          </cell>
          <cell r="C139" t="str">
            <v>M2</v>
          </cell>
          <cell r="D139">
            <v>1.1572</v>
          </cell>
        </row>
        <row r="140">
          <cell r="A140" t="str">
            <v>001.02.00440</v>
          </cell>
          <cell r="B140" t="str">
            <v>Execução de locação da obra c/tábuas corridas p/medição considerar as faces externas das paredes</v>
          </cell>
          <cell r="C140" t="str">
            <v>M2</v>
          </cell>
          <cell r="D140">
            <v>2.7246000000000001</v>
          </cell>
        </row>
        <row r="141">
          <cell r="A141" t="str">
            <v>001.02.00460</v>
          </cell>
          <cell r="B141" t="str">
            <v>Locação de linhas estaqueadas de 20 em 20 m para construção de muro, sem nivelamento</v>
          </cell>
          <cell r="C141" t="str">
            <v>ml</v>
          </cell>
          <cell r="D141">
            <v>1.5178</v>
          </cell>
        </row>
        <row r="142">
          <cell r="A142" t="str">
            <v>001.02.00480</v>
          </cell>
          <cell r="B142" t="str">
            <v>Locação de linhas estaqueadas de 20 em 20 m para construção de muro, com nivelamento</v>
          </cell>
          <cell r="C142" t="str">
            <v>ml</v>
          </cell>
          <cell r="D142">
            <v>2.4285999999999999</v>
          </cell>
        </row>
        <row r="143">
          <cell r="A143" t="str">
            <v>001.03</v>
          </cell>
          <cell r="B143" t="str">
            <v>MOVIMENTO DE TERRA</v>
          </cell>
          <cell r="D143">
            <v>268.40719999999999</v>
          </cell>
        </row>
        <row r="144">
          <cell r="A144" t="str">
            <v>001.03.00020</v>
          </cell>
          <cell r="B144" t="str">
            <v>Escavação manual de vala profund. até 2 mts em solo de 1ª categoria -   qualquer que seja o teor de umidade que apresente</v>
          </cell>
          <cell r="C144" t="str">
            <v>m3</v>
          </cell>
          <cell r="D144">
            <v>15.3218</v>
          </cell>
        </row>
        <row r="145">
          <cell r="A145" t="str">
            <v>001.03.00030</v>
          </cell>
          <cell r="B145" t="str">
            <v>Escavação manual de vala profund. de 2 a 4 mts em solo de 1ª categoria -  qualquer que seja o teor de umidade que apresente</v>
          </cell>
          <cell r="C145" t="str">
            <v>m3</v>
          </cell>
          <cell r="D145">
            <v>17.236999999999998</v>
          </cell>
        </row>
        <row r="146">
          <cell r="A146" t="str">
            <v>001.03.00040</v>
          </cell>
          <cell r="B146" t="str">
            <v>Escavação manual em terra compacta ate 1,50m em material de primeira catergoria</v>
          </cell>
          <cell r="C146" t="str">
            <v>M3</v>
          </cell>
          <cell r="D146">
            <v>10.725099999999999</v>
          </cell>
        </row>
        <row r="147">
          <cell r="A147" t="str">
            <v>001.03.00060</v>
          </cell>
          <cell r="B147" t="str">
            <v>Escavação manual em terra compacta de 1,50 ate 4,00 m</v>
          </cell>
          <cell r="C147" t="str">
            <v>M3</v>
          </cell>
          <cell r="D147">
            <v>19.152200000000001</v>
          </cell>
        </row>
        <row r="148">
          <cell r="A148" t="str">
            <v>001.03.00080</v>
          </cell>
          <cell r="B148" t="str">
            <v>Escavação manual em terra dura ate 1,50m de profundidade</v>
          </cell>
          <cell r="C148" t="str">
            <v>M3</v>
          </cell>
          <cell r="D148">
            <v>13.7896</v>
          </cell>
        </row>
        <row r="149">
          <cell r="A149" t="str">
            <v>001.03.00100</v>
          </cell>
          <cell r="B149" t="str">
            <v>Escavação manual em terra dura de 1,50 a 4,00m de profundidade</v>
          </cell>
          <cell r="C149" t="str">
            <v>M3</v>
          </cell>
          <cell r="D149">
            <v>22.982600000000001</v>
          </cell>
        </row>
        <row r="150">
          <cell r="A150" t="str">
            <v>001.03.00110</v>
          </cell>
          <cell r="B150" t="str">
            <v>Reaterro manual de valas c/o proprio material escavado incl.serviços de apiloamento com masso de 30 kg</v>
          </cell>
          <cell r="C150" t="str">
            <v>m3</v>
          </cell>
          <cell r="D150">
            <v>7.4692999999999996</v>
          </cell>
        </row>
        <row r="151">
          <cell r="A151" t="str">
            <v>001.03.00120</v>
          </cell>
          <cell r="B151" t="str">
            <v>Reaterro manual de valas c/o proprio material escavado incl.serviços de apiloamento com masso de 30 kg a 60 kg</v>
          </cell>
          <cell r="C151" t="str">
            <v>m3</v>
          </cell>
          <cell r="D151">
            <v>8.2355</v>
          </cell>
        </row>
        <row r="152">
          <cell r="A152" t="str">
            <v>001.03.00140</v>
          </cell>
          <cell r="B152" t="str">
            <v>Aterro interno entre baldrames em camada de 20 cm, utilizando compactador mecânico (tipo sapo mecânico), incluindo transporte e espalhamento do material</v>
          </cell>
          <cell r="C152" t="str">
            <v>m3</v>
          </cell>
          <cell r="D152">
            <v>15.6646</v>
          </cell>
        </row>
        <row r="153">
          <cell r="A153" t="str">
            <v>001.03.00200</v>
          </cell>
          <cell r="B153" t="str">
            <v>Apiloamento de fundo de valas ou cavas com masso ate 30 kg</v>
          </cell>
          <cell r="C153" t="str">
            <v>M2</v>
          </cell>
          <cell r="D153">
            <v>4.4051</v>
          </cell>
        </row>
        <row r="154">
          <cell r="A154" t="str">
            <v>001.03.00220</v>
          </cell>
          <cell r="B154" t="str">
            <v>Apiloamento de fundo de valas ou cavas com masso de 30 a 60 kg</v>
          </cell>
          <cell r="C154" t="str">
            <v>M2</v>
          </cell>
          <cell r="D154">
            <v>6.5118</v>
          </cell>
        </row>
        <row r="155">
          <cell r="A155" t="str">
            <v>001.03.00240</v>
          </cell>
          <cell r="B155" t="str">
            <v>Espalhamento manual de terra descarregada</v>
          </cell>
          <cell r="C155" t="str">
            <v>m3</v>
          </cell>
          <cell r="D155">
            <v>1.5321</v>
          </cell>
        </row>
        <row r="156">
          <cell r="A156" t="str">
            <v>001.03.00280</v>
          </cell>
          <cell r="B156" t="str">
            <v>Aquisição de material para aterro (material de base ou subbase)</v>
          </cell>
          <cell r="C156" t="str">
            <v>m3</v>
          </cell>
          <cell r="D156">
            <v>7.03</v>
          </cell>
        </row>
        <row r="157">
          <cell r="A157" t="str">
            <v>001.03.00300</v>
          </cell>
          <cell r="B157" t="str">
            <v>Escavação manual a céu aberto para tubulões</v>
          </cell>
          <cell r="C157" t="str">
            <v>M3</v>
          </cell>
          <cell r="D157">
            <v>67.715699999999998</v>
          </cell>
        </row>
        <row r="158">
          <cell r="A158" t="str">
            <v>001.03.00310</v>
          </cell>
          <cell r="B158" t="str">
            <v>Escavação Mecanizada Com Perfuratriz com Diâmetro Médio de Perfuração de 80 cm</v>
          </cell>
          <cell r="C158" t="str">
            <v>ml</v>
          </cell>
          <cell r="D158">
            <v>8.5</v>
          </cell>
        </row>
        <row r="159">
          <cell r="A159" t="str">
            <v>001.03.00340</v>
          </cell>
          <cell r="B159" t="str">
            <v>Movimento de terra c/ corte e aterro compensado e c/ volume de corte excedente compensado manual em terreno mole</v>
          </cell>
          <cell r="C159" t="str">
            <v>M3</v>
          </cell>
          <cell r="D159">
            <v>9.5761000000000003</v>
          </cell>
        </row>
        <row r="160">
          <cell r="A160" t="str">
            <v>001.03.00360</v>
          </cell>
          <cell r="B160" t="str">
            <v>Movimento de terra c/ corte e aterro compensado e c/ volume de corte excedente compensado manual em terreno duro</v>
          </cell>
          <cell r="C160" t="str">
            <v>M3</v>
          </cell>
          <cell r="D160">
            <v>11.491300000000001</v>
          </cell>
        </row>
        <row r="161">
          <cell r="A161" t="str">
            <v>001.03.00380</v>
          </cell>
          <cell r="B161" t="str">
            <v>Movimento de terra c/ corte e aterro compensado e c/ volume de aterro por empréstimo volume compensado manual em terreno mole</v>
          </cell>
          <cell r="C161" t="str">
            <v>M3</v>
          </cell>
          <cell r="D161">
            <v>9.5761000000000003</v>
          </cell>
        </row>
        <row r="162">
          <cell r="A162" t="str">
            <v>001.03.00400</v>
          </cell>
          <cell r="B162" t="str">
            <v>Movimento de terra c/ corte e aterro compensado e c/ volume de aterro por empréstimo volume compensado manual em terreno duro</v>
          </cell>
          <cell r="C162" t="str">
            <v>M3</v>
          </cell>
          <cell r="D162">
            <v>11.491300000000001</v>
          </cell>
        </row>
        <row r="163">
          <cell r="A163" t="str">
            <v>001.04</v>
          </cell>
          <cell r="B163" t="str">
            <v>FUNDAÇÕES</v>
          </cell>
          <cell r="D163">
            <v>6428.9196000000002</v>
          </cell>
        </row>
        <row r="164">
          <cell r="A164" t="str">
            <v>001.04.00020</v>
          </cell>
          <cell r="B164" t="str">
            <v>Fornecimento, Lançamento e Aplicação de Lastro de Concreto c/ betoneira em fundações 1:5:10 c/167 kg cim/m3</v>
          </cell>
          <cell r="C164" t="str">
            <v>m3</v>
          </cell>
          <cell r="D164">
            <v>165.27969999999999</v>
          </cell>
        </row>
        <row r="165">
          <cell r="A165" t="str">
            <v>001.04.00105</v>
          </cell>
          <cell r="B165" t="str">
            <v>Fornecimento, confecção, transporte e aplicação de concreto 10 Mpa (241 kgcimento/m3),em fundações, virado na obra, composto por cimento portland CP 32 F, areia lavada tipo média a grossa, seixo rolado, e equipamentos.</v>
          </cell>
          <cell r="C165" t="str">
            <v>m3</v>
          </cell>
          <cell r="D165">
            <v>176.66849999999999</v>
          </cell>
        </row>
        <row r="166">
          <cell r="A166" t="str">
            <v>001.04.00106</v>
          </cell>
          <cell r="B166" t="str">
            <v>Fornecimento, confecção, transporte e aplicação de concreto 13,5 Mpa (268 kgcimento/m3) em fundações, virado na obra, composto por cimento portland CP 32 F, areia lavada tipo média a grossa, seixo rolado, e equipamentos.</v>
          </cell>
          <cell r="C166" t="str">
            <v>m3</v>
          </cell>
          <cell r="D166">
            <v>184.0445</v>
          </cell>
        </row>
        <row r="167">
          <cell r="A167" t="str">
            <v>001.04.00107</v>
          </cell>
          <cell r="B167" t="str">
            <v>Fornecimento, confecção, transporte e aplicação de concreto 15 Mpa (280 kgcimento/m3),em fundações, virado na obra, composto por cimento portland CP 32 F, areia lavada tipo média a grossa, seixo rolado, e equipamentos.</v>
          </cell>
          <cell r="C167" t="str">
            <v>m3</v>
          </cell>
          <cell r="D167">
            <v>180.65559999999999</v>
          </cell>
        </row>
        <row r="168">
          <cell r="A168" t="str">
            <v>001.04.00108</v>
          </cell>
          <cell r="B168" t="str">
            <v>Fornecimento, confecção, transporte e aplicação de concreto 18 Mpa (305 kgcimento/m3) em fundações, virado na obra, composto por cimento portland CP 32 F, areia lavada tipo média a grossa, seixo rolado, e equipamentos.</v>
          </cell>
          <cell r="C168" t="str">
            <v>m3</v>
          </cell>
          <cell r="D168">
            <v>194.15649999999999</v>
          </cell>
        </row>
        <row r="169">
          <cell r="A169" t="str">
            <v>001.04.00109</v>
          </cell>
          <cell r="B169" t="str">
            <v>Fornecimento, confecção, transporte e aplicação de concreto 20 Mpa (322 kgcimento/m3) em fundações, virado na obra, composto por cimento portland CP 32 F, areia lavada tipo média a grossa, seixo rolado, e equipamentos.</v>
          </cell>
          <cell r="C169" t="str">
            <v>m3</v>
          </cell>
          <cell r="D169">
            <v>206.98929999999999</v>
          </cell>
        </row>
        <row r="170">
          <cell r="A170" t="str">
            <v>001.04.00110</v>
          </cell>
          <cell r="B170" t="str">
            <v>Fornecimento, confecção, transporte e aplicação de concreto 21 Mpa (331 kgcimento/m3) em fundações, virado na obra, composto por cimento portland CP 32 F, areia lavada tipo média a grossa, seixo rolado, e equipamentos.</v>
          </cell>
          <cell r="C170" t="str">
            <v>m3</v>
          </cell>
          <cell r="D170">
            <v>194.6036</v>
          </cell>
        </row>
        <row r="171">
          <cell r="A171" t="str">
            <v>001.04.00111</v>
          </cell>
          <cell r="B171" t="str">
            <v>Fornecimento, confecção, transporte e aplicação de concreto 25 Mpa (367 kgcimento/m3) em fundações, virado na obra, composto por cimento portland CP 32 F, areia lavada tipo média a grossa, seixo rolado, e equipamentos.</v>
          </cell>
          <cell r="C171" t="str">
            <v>m3</v>
          </cell>
          <cell r="D171">
            <v>204.44759999999999</v>
          </cell>
        </row>
        <row r="172">
          <cell r="A172" t="str">
            <v>001.04.00205</v>
          </cell>
          <cell r="B172" t="str">
            <v>Fornecimento, confecção, transporte e aplicação de concreto 10 Mpa (241 kgcimento/m3),em fundações, virado na obra, composto por cimento portland CP 32 F, areia lavada tipo média a grossa, pedra granitica britada, e equipamentos.</v>
          </cell>
          <cell r="C172" t="str">
            <v>m3</v>
          </cell>
          <cell r="D172">
            <v>184.8613</v>
          </cell>
        </row>
        <row r="173">
          <cell r="A173" t="str">
            <v>001.04.00206</v>
          </cell>
          <cell r="B173" t="str">
            <v>Fornecimento, confecção, transporte e aplicação de concreto 13,5 Mpa (268 kgcimento/m3) em fundações, virado na obra, composto por cimento portland CP 32 F, areia lavada tipo média a grossa, pedra granitica britada, e equipamentos.</v>
          </cell>
          <cell r="C173" t="str">
            <v>m3</v>
          </cell>
          <cell r="D173">
            <v>192.2373</v>
          </cell>
        </row>
        <row r="174">
          <cell r="A174" t="str">
            <v>001.04.00207</v>
          </cell>
          <cell r="B174" t="str">
            <v>Fornecimento, confecção, transporte e aplicação de concreto 15 Mpa (280 kgcimento/m3),em fundações, virado na obra, composto por cimento portland CP 32 F, areia lavada tipo média a grossa, pedra granitica britada, e equipamentos.</v>
          </cell>
          <cell r="C174" t="str">
            <v>m3</v>
          </cell>
          <cell r="D174">
            <v>195.5093</v>
          </cell>
        </row>
        <row r="175">
          <cell r="A175" t="str">
            <v>001.04.00208</v>
          </cell>
          <cell r="B175" t="str">
            <v>Fornecimento, confecção, transporte e aplicação de concreto 18 Mpa (305 kgcimento/m3) em fundações, virado na obra, composto por cimento portland CP 32 F, areia lavada tipo média a grossa, pedra granitica britada, e equipamentos.</v>
          </cell>
          <cell r="C175" t="str">
            <v>m3</v>
          </cell>
          <cell r="D175">
            <v>202.3493</v>
          </cell>
        </row>
        <row r="176">
          <cell r="A176" t="str">
            <v>001.04.00209</v>
          </cell>
          <cell r="B176" t="str">
            <v>Fornecimento, confecção, transporte e aplicação de concreto 20 Mpa (322 kgcimento/m3) em fundações, virado na obra, composto por cimento portland CP 32 F, areia lavada tipo média a grossa, pedra granitica britada, e equipamentos.</v>
          </cell>
          <cell r="C176" t="str">
            <v>m3</v>
          </cell>
          <cell r="D176">
            <v>206.98929999999999</v>
          </cell>
        </row>
        <row r="177">
          <cell r="A177" t="str">
            <v>001.04.00210</v>
          </cell>
          <cell r="B177" t="str">
            <v>Fornecimento, confecção, transporte e aplicação de concreto 21 Mpa (331 kgcimento/m3) em fundações, virado na obra, composto por cimento portland CP 32 F, areia lavada tipo média a grossa, pedra granitica britada, e equipamentos.</v>
          </cell>
          <cell r="C177" t="str">
            <v>m3</v>
          </cell>
          <cell r="D177">
            <v>209.4573</v>
          </cell>
        </row>
        <row r="178">
          <cell r="A178" t="str">
            <v>001.04.00211</v>
          </cell>
          <cell r="B178" t="str">
            <v>Fornecimento, confecção, transporte e aplicação de concreto 25 Mpa (367 kgcimento/m3) em fundações, virado na obra, composto por cimento portland CP 32 F, areia lavada tipo média a grossa, pedra granitica britada, e equipamentos.</v>
          </cell>
          <cell r="C178" t="str">
            <v>m3</v>
          </cell>
          <cell r="D178">
            <v>226.96209999999999</v>
          </cell>
        </row>
        <row r="179">
          <cell r="A179" t="str">
            <v>001.04.00220</v>
          </cell>
          <cell r="B179" t="str">
            <v>Fornecimento, Transporte, Lançamento e Aplicação de Concreto usinado em fundação Fck= 13,5 Mpa</v>
          </cell>
          <cell r="C179" t="str">
            <v>m3</v>
          </cell>
          <cell r="D179">
            <v>221.6439</v>
          </cell>
        </row>
        <row r="180">
          <cell r="A180" t="str">
            <v>001.04.00240</v>
          </cell>
          <cell r="B180" t="str">
            <v>Fornecimento, Transporte, Lançamento e Aplicação de Concreto usinado em fundação, Fck=15 mpa</v>
          </cell>
          <cell r="C180" t="str">
            <v>m3</v>
          </cell>
          <cell r="D180">
            <v>234.2439</v>
          </cell>
        </row>
        <row r="181">
          <cell r="A181" t="str">
            <v>001.04.00260</v>
          </cell>
          <cell r="B181" t="str">
            <v>Fornecimento, Transporte, Lançamento e Aplicação de Concreto usinado em fundação Fck= 18 Mpa</v>
          </cell>
          <cell r="C181" t="str">
            <v>m3</v>
          </cell>
          <cell r="D181">
            <v>240.54390000000001</v>
          </cell>
        </row>
        <row r="182">
          <cell r="A182" t="str">
            <v>001.04.00280</v>
          </cell>
          <cell r="B182" t="str">
            <v>Fornecimento, Transporte, Lançamento e Aplicação de Concreto usinado em fundação Fck= 20 mpa</v>
          </cell>
          <cell r="C182" t="str">
            <v>m3</v>
          </cell>
          <cell r="D182">
            <v>252.09389999999999</v>
          </cell>
        </row>
        <row r="183">
          <cell r="A183" t="str">
            <v>001.04.00290</v>
          </cell>
          <cell r="B183" t="str">
            <v>Fornecimento, Transporte, Lançamento e Aplicação de Concreto usinado em fundação Fck= 25 mpa</v>
          </cell>
          <cell r="C183" t="str">
            <v>m3</v>
          </cell>
          <cell r="D183">
            <v>262.59390000000002</v>
          </cell>
        </row>
        <row r="184">
          <cell r="A184" t="str">
            <v>001.04.00300</v>
          </cell>
          <cell r="B184" t="str">
            <v>Forma inclusive desforma comum de tábua para fundações sem reaproveitamento</v>
          </cell>
          <cell r="C184" t="str">
            <v>M2</v>
          </cell>
          <cell r="D184">
            <v>32.185099999999998</v>
          </cell>
        </row>
        <row r="185">
          <cell r="A185" t="str">
            <v>001.04.00320</v>
          </cell>
          <cell r="B185" t="str">
            <v>Forma inclusive desforma comum de tábua para fundações c/ 01 reaproveitamento</v>
          </cell>
          <cell r="C185" t="str">
            <v>M2</v>
          </cell>
          <cell r="D185">
            <v>20.2971</v>
          </cell>
        </row>
        <row r="186">
          <cell r="A186" t="str">
            <v>001.04.00340</v>
          </cell>
          <cell r="B186" t="str">
            <v>Forma inclusive desforma comum de tábua para fundações c/ 02 reaproveitamentos</v>
          </cell>
          <cell r="C186" t="str">
            <v>m2</v>
          </cell>
          <cell r="D186">
            <v>16.601099999999999</v>
          </cell>
        </row>
        <row r="187">
          <cell r="A187" t="str">
            <v>001.04.00360</v>
          </cell>
          <cell r="B187" t="str">
            <v>Forma inclusive desforma comum de tábua para fundações c/ 03 reaproveitamentos</v>
          </cell>
          <cell r="C187" t="str">
            <v>m2</v>
          </cell>
          <cell r="D187">
            <v>15.3531</v>
          </cell>
        </row>
        <row r="188">
          <cell r="A188" t="str">
            <v>001.04.00365</v>
          </cell>
          <cell r="B188" t="str">
            <v>Forma inclusive desforma comum de tábua para fundações c/ 04 reaproveitamentos</v>
          </cell>
          <cell r="C188" t="str">
            <v>m2</v>
          </cell>
          <cell r="D188">
            <v>14.726800000000001</v>
          </cell>
        </row>
        <row r="189">
          <cell r="A189" t="str">
            <v>001.04.00400</v>
          </cell>
          <cell r="B189" t="str">
            <v>Fornecimento e Aplicação de Aço CA 50</v>
          </cell>
          <cell r="C189" t="str">
            <v>KG</v>
          </cell>
          <cell r="D189">
            <v>4.6643999999999997</v>
          </cell>
        </row>
        <row r="190">
          <cell r="A190" t="str">
            <v>001.04.00420</v>
          </cell>
          <cell r="B190" t="str">
            <v>Fornecimento e Aplicação de Aço CA - 60</v>
          </cell>
          <cell r="C190" t="str">
            <v>KG</v>
          </cell>
          <cell r="D190">
            <v>5.2786</v>
          </cell>
        </row>
        <row r="191">
          <cell r="A191" t="str">
            <v>001.04.00440</v>
          </cell>
          <cell r="B191" t="str">
            <v>Concreto ciclópico com 30% de pedra de mão traço 1:4:8</v>
          </cell>
          <cell r="C191" t="str">
            <v>M3</v>
          </cell>
          <cell r="D191">
            <v>158.33250000000001</v>
          </cell>
        </row>
        <row r="192">
          <cell r="A192" t="str">
            <v>001.04.00460</v>
          </cell>
          <cell r="B192" t="str">
            <v>Concreto ciclópico com 30% de pedra de mão traço 1:3:6</v>
          </cell>
          <cell r="C192" t="str">
            <v>M3</v>
          </cell>
          <cell r="D192">
            <v>167.26990000000001</v>
          </cell>
        </row>
        <row r="193">
          <cell r="A193" t="str">
            <v>001.04.00480</v>
          </cell>
          <cell r="B193" t="str">
            <v>Execução de Alvenaria de fundação e embasamento em tijolo maciço assente c/  o traço 1:4:12, cimento, cal e areia</v>
          </cell>
          <cell r="C193" t="str">
            <v>M3</v>
          </cell>
          <cell r="D193">
            <v>154.8492</v>
          </cell>
        </row>
        <row r="194">
          <cell r="A194" t="str">
            <v>001.04.00500</v>
          </cell>
          <cell r="B194" t="str">
            <v>Execução de Alvenaria de fundação e embasamento em tijolo maciço assente c/ o traço 1:3, cimento e areia</v>
          </cell>
          <cell r="C194" t="str">
            <v>M3</v>
          </cell>
          <cell r="D194">
            <v>206.23159999999999</v>
          </cell>
        </row>
        <row r="195">
          <cell r="A195" t="str">
            <v>001.04.00520</v>
          </cell>
          <cell r="B195" t="str">
            <v>Execução de Alvenaria de fundação e embasamento em tijolo maciço assente c/ o traço 1:4 cimento e areia</v>
          </cell>
          <cell r="C195" t="str">
            <v>M3</v>
          </cell>
          <cell r="D195">
            <v>197.94759999999999</v>
          </cell>
        </row>
        <row r="196">
          <cell r="A196" t="str">
            <v>001.04.00540</v>
          </cell>
          <cell r="B196" t="str">
            <v>Execução de Alvenaria de fundação e embasamento em tijolo maciço assente c/ o traço 1:5 cimento e areia</v>
          </cell>
          <cell r="C196" t="str">
            <v>M3</v>
          </cell>
          <cell r="D196">
            <v>192.90770000000001</v>
          </cell>
        </row>
        <row r="197">
          <cell r="A197" t="str">
            <v>001.04.00560</v>
          </cell>
          <cell r="B197" t="str">
            <v>Execução de Alvenaria de fundação e embasamento em tijolo maiciço assente c/ argamassa 1:3 c/adição de vedacit a 2 kg p/saco de cimento</v>
          </cell>
          <cell r="C197" t="str">
            <v>M3</v>
          </cell>
          <cell r="D197">
            <v>215.56819999999999</v>
          </cell>
        </row>
        <row r="198">
          <cell r="A198" t="str">
            <v>001.04.00580</v>
          </cell>
          <cell r="B198" t="str">
            <v>Execução de Alvenaria de tijolo comum em espelho p/ cinta de fundação (forma), assente c/ argamassa de cimento e areia 1:3</v>
          </cell>
          <cell r="C198" t="str">
            <v>M2</v>
          </cell>
          <cell r="D198">
            <v>14.495200000000001</v>
          </cell>
        </row>
        <row r="199">
          <cell r="A199" t="str">
            <v>001.04.00600</v>
          </cell>
          <cell r="B199" t="str">
            <v>Execução de Alvenaria de tijolo comum em espelho p/ cinta de fundação (forma), assente c/ argamassa de cimento e areia 1:4</v>
          </cell>
          <cell r="C199" t="str">
            <v>M2</v>
          </cell>
          <cell r="D199">
            <v>14.2927</v>
          </cell>
        </row>
        <row r="200">
          <cell r="A200" t="str">
            <v>001.04.00620</v>
          </cell>
          <cell r="B200" t="str">
            <v>Confecção e lançamento de concreto em tubulão a céu aberto empregando concreto fck 150 mpa</v>
          </cell>
          <cell r="C200" t="str">
            <v>M3</v>
          </cell>
          <cell r="D200">
            <v>212.07910000000001</v>
          </cell>
        </row>
        <row r="201">
          <cell r="A201" t="str">
            <v>001.04.00640</v>
          </cell>
          <cell r="B201" t="str">
            <v>Confecção e lançamento de concreto em tubulão a céu aberto empregando concreto pré-misturado fck 15 mpa</v>
          </cell>
          <cell r="C201" t="str">
            <v>M3</v>
          </cell>
          <cell r="D201">
            <v>232.3287</v>
          </cell>
        </row>
        <row r="202">
          <cell r="A202" t="str">
            <v>001.04.00660</v>
          </cell>
          <cell r="B202" t="str">
            <v>Execução de Broca de concreto armado no traço 1:3:6 até 4 m profundidade e c/ diâmetro 20 cm (escavação manual)</v>
          </cell>
          <cell r="C202" t="str">
            <v>ml</v>
          </cell>
          <cell r="D202">
            <v>15.8965</v>
          </cell>
        </row>
        <row r="203">
          <cell r="A203" t="str">
            <v>001.04.00680</v>
          </cell>
          <cell r="B203" t="str">
            <v>Execução de Broca de concreto armado no traço 1:3:6 até 4 m profundidade e c/ diâmetro 25 cm (escavação manual)</v>
          </cell>
          <cell r="C203" t="str">
            <v>ml</v>
          </cell>
          <cell r="D203">
            <v>23.529800000000002</v>
          </cell>
        </row>
        <row r="204">
          <cell r="A204" t="str">
            <v>001.04.00700</v>
          </cell>
          <cell r="B204" t="str">
            <v>Execução de Broca de concreto armado no traço 1:3:6 até 4 m profundidade e c/ diâmetro 30 cm (escavação manual)</v>
          </cell>
          <cell r="C204" t="str">
            <v>ml</v>
          </cell>
          <cell r="D204">
            <v>33.042900000000003</v>
          </cell>
        </row>
        <row r="205">
          <cell r="A205" t="str">
            <v>001.04.00720</v>
          </cell>
          <cell r="B205" t="str">
            <v>Execução de Broca de concreto armado no traço 1:3:6 de 4 m até 6 m de profundidade e c/ diâmetro 25 cm (escavação manual)</v>
          </cell>
          <cell r="C205" t="str">
            <v>ml</v>
          </cell>
          <cell r="D205">
            <v>25.475000000000001</v>
          </cell>
        </row>
        <row r="206">
          <cell r="A206" t="str">
            <v>001.04.00740</v>
          </cell>
          <cell r="B206" t="str">
            <v>Execução de Broca de concreto armado no traço 1:3:6 de 4 m até 6 m de profundidade e c/ diâmetro 30 cm (escavação manual)</v>
          </cell>
          <cell r="C206" t="str">
            <v>ml</v>
          </cell>
          <cell r="D206">
            <v>36.6419</v>
          </cell>
        </row>
        <row r="207">
          <cell r="A207" t="str">
            <v>001.04.00760</v>
          </cell>
          <cell r="B207" t="str">
            <v>Fornecimento e Cravação de estaca de concreto fck=15 mpa moldada no local diâmetro 25 cm tipo """"straus""""</v>
          </cell>
          <cell r="C207" t="str">
            <v>M</v>
          </cell>
          <cell r="D207">
            <v>41.148200000000003</v>
          </cell>
        </row>
        <row r="208">
          <cell r="A208" t="str">
            <v>001.04.00780</v>
          </cell>
          <cell r="B208" t="str">
            <v>Fornecimento e Cravação de estaca de concreto fck=15 mpa moldada no local diâmetro 32 cm tipo """"straus""""</v>
          </cell>
          <cell r="C208" t="str">
            <v>M</v>
          </cell>
          <cell r="D208">
            <v>60.424199999999999</v>
          </cell>
        </row>
        <row r="209">
          <cell r="A209" t="str">
            <v>001.04.00790</v>
          </cell>
          <cell r="B209" t="str">
            <v>Fornecimento e Cravação de Estaca de Concreto Pré Moldada Dim. 17.50 x 17.50 cm - 20 T</v>
          </cell>
          <cell r="C209" t="str">
            <v>ml</v>
          </cell>
          <cell r="D209">
            <v>30.5</v>
          </cell>
        </row>
        <row r="210">
          <cell r="A210" t="str">
            <v>001.04.00800</v>
          </cell>
          <cell r="B210" t="str">
            <v>Fornecimento e Cravação de Estaca de Concreto Pré-Moldada Dim (26,5x26,5)cm - 30 T</v>
          </cell>
          <cell r="C210" t="str">
            <v>ml</v>
          </cell>
          <cell r="D210">
            <v>49.4</v>
          </cell>
        </row>
        <row r="211">
          <cell r="A211" t="str">
            <v>001.04.00820</v>
          </cell>
          <cell r="B211" t="str">
            <v>Fornecimento e Instalação de emenda em estaca pré-moldada de concreto</v>
          </cell>
          <cell r="C211" t="str">
            <v>UN</v>
          </cell>
          <cell r="D211">
            <v>20</v>
          </cell>
        </row>
        <row r="212">
          <cell r="A212" t="str">
            <v>001.04.00840</v>
          </cell>
          <cell r="B212" t="str">
            <v>Lastro de brita granítica apiloado manualmente</v>
          </cell>
          <cell r="C212" t="str">
            <v>m3</v>
          </cell>
          <cell r="D212">
            <v>45.460900000000002</v>
          </cell>
        </row>
        <row r="213">
          <cell r="A213" t="str">
            <v>001.04.00860</v>
          </cell>
          <cell r="B213" t="str">
            <v>Lastro de areia média a grossa apiloado manualmente</v>
          </cell>
          <cell r="C213" t="str">
            <v>m3</v>
          </cell>
          <cell r="D213">
            <v>35.660899999999998</v>
          </cell>
        </row>
        <row r="214">
          <cell r="A214" t="str">
            <v>001.05</v>
          </cell>
          <cell r="B214" t="str">
            <v>ESTRUTURA</v>
          </cell>
          <cell r="D214">
            <v>5166.6125000000002</v>
          </cell>
        </row>
        <row r="215">
          <cell r="A215" t="str">
            <v>001.05.00020</v>
          </cell>
          <cell r="B215" t="str">
            <v>Fornecimento, confecção, transporte e aplicação de concreto 15 Mpa (280 kgcimento/m3),em estrutura, virado na obra, composto por cimento portland CP 32 F, areia lavada tipo média a grossa, seixo rolado, e equipamentos.</v>
          </cell>
          <cell r="C215" t="str">
            <v>m3</v>
          </cell>
          <cell r="D215">
            <v>183.12459999999999</v>
          </cell>
        </row>
        <row r="216">
          <cell r="A216" t="str">
            <v>001.05.00021</v>
          </cell>
          <cell r="B216" t="str">
            <v>Fornecimento, confecção, transporte e aplicação de concreto 18 Mpa (305 kgcimento/m3) em estrutura, virado na obra, composto por cimento portland CP 32 F, areia lavada tipo média a grossa, seixo rolado, e equipamentos.</v>
          </cell>
          <cell r="C216" t="str">
            <v>m3</v>
          </cell>
          <cell r="D216">
            <v>189.96459999999999</v>
          </cell>
        </row>
        <row r="217">
          <cell r="A217" t="str">
            <v>001.05.00022</v>
          </cell>
          <cell r="B217" t="str">
            <v>Fornecimento, confecção, transporte e aplicação de concreto 20 Mpa (322 kgcimento/m3) em estrutura, virado na obra, composto por cimento portland CP 32 F, areia lavada tipo média a grossa, seixo rolado, e equipamentos.</v>
          </cell>
          <cell r="C217" t="str">
            <v>m3</v>
          </cell>
          <cell r="D217">
            <v>202.79740000000001</v>
          </cell>
        </row>
        <row r="218">
          <cell r="A218" t="str">
            <v>001.05.00023</v>
          </cell>
          <cell r="B218" t="str">
            <v>Fornecimento, confecção, transporte e aplicação de concreto 21 Mpa (331 kgcimento/m3) em estrutura, virado na obra, composto por cimento portland CP 32 F, areia lavada tipo média a grossa, seixo rolado, e equipamentos.</v>
          </cell>
          <cell r="C218" t="str">
            <v>m3</v>
          </cell>
          <cell r="D218">
            <v>197.07259999999999</v>
          </cell>
        </row>
        <row r="219">
          <cell r="A219" t="str">
            <v>001.05.00024</v>
          </cell>
          <cell r="B219" t="str">
            <v>Fornecimento, confecção, transporte e aplicação de concreto 25 Mpa (367 kgcimento/m3) em estrutura, virado na obra, composto por cimento portland CP 32 F, areia lavada tipo média a grossa, seixo rolado, e equipamentos.</v>
          </cell>
          <cell r="C219" t="str">
            <v>m3</v>
          </cell>
          <cell r="D219">
            <v>206.91659999999999</v>
          </cell>
        </row>
        <row r="220">
          <cell r="A220" t="str">
            <v>001.05.00030</v>
          </cell>
          <cell r="B220" t="str">
            <v>Fornecimento, confecção, transporte e aplicação de concreto 15 Mpa (280 kgcimento/m3),em estrutura, virado na obra, composto por cimento portland CP 32 F, areia lavada tipo média a grossa, pedra granitica britada, e equipamentos.</v>
          </cell>
          <cell r="C220" t="str">
            <v>m3</v>
          </cell>
          <cell r="D220">
            <v>191.31739999999999</v>
          </cell>
        </row>
        <row r="221">
          <cell r="A221" t="str">
            <v>001.05.00031</v>
          </cell>
          <cell r="B221" t="str">
            <v>Fornecimento, confecção, transporte e aplicação de concreto 18 Mpa (305 kgcimento/m3) em estrutura, virado na obra, composto por cimento portland CP 32 F, areia lavada tipo média a grossa, pedra granitica britada, e equipamentos.</v>
          </cell>
          <cell r="C221" t="str">
            <v>m3</v>
          </cell>
          <cell r="D221">
            <v>198.1574</v>
          </cell>
        </row>
        <row r="222">
          <cell r="A222" t="str">
            <v>001.05.00032</v>
          </cell>
          <cell r="B222" t="str">
            <v>Fornecimento, confecção, transporte e aplicação de concreto 20 Mpa (322 kgcimento/m3) em estrutura, virado na obra, composto por cimento portland CP 32 F, areia lavada tipo média a grossa, pedra granitica britada, e equipamentos.</v>
          </cell>
          <cell r="C222" t="str">
            <v>m3</v>
          </cell>
          <cell r="D222">
            <v>202.79740000000001</v>
          </cell>
        </row>
        <row r="223">
          <cell r="A223" t="str">
            <v>001.05.00033</v>
          </cell>
          <cell r="B223" t="str">
            <v>Fornecimento, confecção, transporte e aplicação de concreto 21 Mpa (322 kgcimento/m3) em estrutura, virado na obra, composto por cimento portland CP 32 F, areia lavada tipo média a grossa, pedra granitica britada, e equipamentos.</v>
          </cell>
          <cell r="C223" t="str">
            <v>m3</v>
          </cell>
          <cell r="D223">
            <v>205.2654</v>
          </cell>
        </row>
        <row r="224">
          <cell r="A224" t="str">
            <v>001.05.00034</v>
          </cell>
          <cell r="B224" t="str">
            <v>Fornecimento, confecção, transporte e aplicação de concreto 25 Mpa (367 kgcimento/m3) em estrutura, virado na obra, composto por cimento portland CP 32 F, areia lavada tipo média a grossa, pedra granitica britada, e equipamentos.</v>
          </cell>
          <cell r="C224" t="str">
            <v>m3</v>
          </cell>
          <cell r="D224">
            <v>222.77019999999999</v>
          </cell>
        </row>
        <row r="225">
          <cell r="A225" t="str">
            <v>001.05.00140</v>
          </cell>
          <cell r="B225" t="str">
            <v>Fornecimento, Transporte, Lançamento, Adensamento e Acabamento Manual de Concreto Usinado Fck= 13,50 Mpa, em Estrutura.</v>
          </cell>
          <cell r="C225" t="str">
            <v>m3</v>
          </cell>
          <cell r="D225">
            <v>217.452</v>
          </cell>
        </row>
        <row r="226">
          <cell r="A226" t="str">
            <v>001.05.00160</v>
          </cell>
          <cell r="B226" t="str">
            <v>Fornecimento, Transporte, Lançamento, Adensamento e Acabamento Manual de Concreto Usinado Fck= 15 Mpa, em Estrutura.</v>
          </cell>
          <cell r="C226" t="str">
            <v>m3</v>
          </cell>
          <cell r="D226">
            <v>230.05199999999999</v>
          </cell>
        </row>
        <row r="227">
          <cell r="A227" t="str">
            <v>001.05.00180</v>
          </cell>
          <cell r="B227" t="str">
            <v>Fornecimento, Transporte, Lançamento, Adensamento e Acabamento Manual de Concreto Usinado Fck= 18 Mpa, em Estrutura.</v>
          </cell>
          <cell r="C227" t="str">
            <v>m3</v>
          </cell>
          <cell r="D227">
            <v>236.352</v>
          </cell>
        </row>
        <row r="228">
          <cell r="A228" t="str">
            <v>001.05.00200</v>
          </cell>
          <cell r="B228" t="str">
            <v>Fornecimento, Transporte, Lançamento, Adensamento e Acabamento Manual de Concreto Usinado Fck= 20 Mpa, em Estrutura.</v>
          </cell>
          <cell r="C228" t="str">
            <v>m3</v>
          </cell>
          <cell r="D228">
            <v>247.90199999999999</v>
          </cell>
        </row>
        <row r="229">
          <cell r="A229" t="str">
            <v>001.05.00220</v>
          </cell>
          <cell r="B229" t="str">
            <v>Fornecimento, Transporte, Lançamento, Adensamento e Acabamento Manual de Concreto Usinado Fck= 25 Mpa, em Estrutura.</v>
          </cell>
          <cell r="C229" t="str">
            <v>m3</v>
          </cell>
          <cell r="D229">
            <v>258.40199999999999</v>
          </cell>
        </row>
        <row r="230">
          <cell r="A230" t="str">
            <v>001.05.00230</v>
          </cell>
          <cell r="B230" t="str">
            <v>Fornecimento e Aplicação de Concreto em Estrutura Fck= 13,50 Mpa (não está incluso o bombeamento)</v>
          </cell>
          <cell r="C230" t="str">
            <v>m3</v>
          </cell>
          <cell r="D230">
            <v>200.9812</v>
          </cell>
        </row>
        <row r="231">
          <cell r="A231" t="str">
            <v>001.05.00231</v>
          </cell>
          <cell r="B231" t="str">
            <v>Fornecimento e Aplicação de Concreto em Estrutura Fck= 15 Mpa (não está incluso o bombeamento)</v>
          </cell>
          <cell r="C231" t="str">
            <v>m3</v>
          </cell>
          <cell r="D231">
            <v>213.5812</v>
          </cell>
        </row>
        <row r="232">
          <cell r="A232" t="str">
            <v>001.05.00232</v>
          </cell>
          <cell r="B232" t="str">
            <v>Fornecimento e Aplicação de Concreto em Estrutura Fck= 18 Mpa (não está incluso o bombeamento)</v>
          </cell>
          <cell r="C232" t="str">
            <v>m3</v>
          </cell>
          <cell r="D232">
            <v>219.88120000000001</v>
          </cell>
        </row>
        <row r="233">
          <cell r="A233" t="str">
            <v>001.05.00233</v>
          </cell>
          <cell r="B233" t="str">
            <v>Fornecimento e Aplicação de Concreto em Estrutura Fck= 20 Mpa (não está incluso o bombeamento)</v>
          </cell>
          <cell r="C233" t="str">
            <v>m3</v>
          </cell>
          <cell r="D233">
            <v>231.43119999999999</v>
          </cell>
        </row>
        <row r="234">
          <cell r="A234" t="str">
            <v>001.05.00234</v>
          </cell>
          <cell r="B234" t="str">
            <v>Fornecimento e Aplicação de Concreto em Estrutura Fck= 25 Mpa (não está incluso o bombeamento)</v>
          </cell>
          <cell r="C234" t="str">
            <v>m3</v>
          </cell>
          <cell r="D234">
            <v>241.93119999999999</v>
          </cell>
        </row>
        <row r="235">
          <cell r="A235" t="str">
            <v>001.05.00235</v>
          </cell>
          <cell r="B235" t="str">
            <v>Serviço de Bombeamento de Concreto em Estrutura</v>
          </cell>
          <cell r="C235" t="str">
            <v>m3</v>
          </cell>
          <cell r="D235">
            <v>18</v>
          </cell>
        </row>
        <row r="236">
          <cell r="A236" t="str">
            <v>001.05.00260</v>
          </cell>
          <cell r="B236" t="str">
            <v>Fornecimento e Aplicação de Aço  CA 50 em estrutura</v>
          </cell>
          <cell r="C236" t="str">
            <v>KG</v>
          </cell>
          <cell r="D236">
            <v>4.6643999999999997</v>
          </cell>
        </row>
        <row r="237">
          <cell r="A237" t="str">
            <v>001.05.00280</v>
          </cell>
          <cell r="B237" t="str">
            <v>Fornecimento e Aplicação de Aço CA 60 em estrutura</v>
          </cell>
          <cell r="C237" t="str">
            <v>KG</v>
          </cell>
          <cell r="D237">
            <v>5.2786</v>
          </cell>
        </row>
        <row r="238">
          <cell r="A238" t="str">
            <v>001.05.00300</v>
          </cell>
          <cell r="B238" t="str">
            <v>Fornecimento e Aplicação de Aço em tela soldada 4.20 mm com malha 15x15 cm - Q 92</v>
          </cell>
          <cell r="C238" t="str">
            <v>m2</v>
          </cell>
          <cell r="D238">
            <v>9.9262999999999995</v>
          </cell>
        </row>
        <row r="239">
          <cell r="A239" t="str">
            <v>001.05.00320</v>
          </cell>
          <cell r="B239" t="str">
            <v>Confecção e Montagem de Forma incl. desforma comum de tábua  sem reaproveitamento</v>
          </cell>
          <cell r="C239" t="str">
            <v>M2</v>
          </cell>
          <cell r="D239">
            <v>40.830100000000002</v>
          </cell>
        </row>
        <row r="240">
          <cell r="A240" t="str">
            <v>001.05.00340</v>
          </cell>
          <cell r="B240" t="str">
            <v>Confecção e Montagem de Forma incl. desforma comum de tábua com 01 reaproveitamento</v>
          </cell>
          <cell r="C240" t="str">
            <v>M2</v>
          </cell>
          <cell r="D240">
            <v>24.8931</v>
          </cell>
        </row>
        <row r="241">
          <cell r="A241" t="str">
            <v>001.05.00360</v>
          </cell>
          <cell r="B241" t="str">
            <v>Confecção e Montagem de Forma incl. desforma comum de tábua com 02 reaproveitamentos</v>
          </cell>
          <cell r="C241" t="str">
            <v>m2</v>
          </cell>
          <cell r="D241">
            <v>20.076599999999999</v>
          </cell>
        </row>
        <row r="242">
          <cell r="A242" t="str">
            <v>001.05.00365</v>
          </cell>
          <cell r="B242" t="str">
            <v>Confecção e Montagem de Forma incl. desforma comum de tábua  com 03 reaproveitamentos</v>
          </cell>
          <cell r="C242" t="str">
            <v>m2</v>
          </cell>
          <cell r="D242">
            <v>16.5136</v>
          </cell>
        </row>
        <row r="243">
          <cell r="A243" t="str">
            <v>001.05.00370</v>
          </cell>
          <cell r="B243" t="str">
            <v>Confecção e Montagem de Forma incl. desforma comum de tábua  com 04 reaproveitamentos</v>
          </cell>
          <cell r="C243" t="str">
            <v>m2</v>
          </cell>
          <cell r="D243">
            <v>14.848000000000001</v>
          </cell>
        </row>
        <row r="244">
          <cell r="A244" t="str">
            <v>001.05.00420</v>
          </cell>
          <cell r="B244" t="str">
            <v>Confecção e Montagem de Forma especial em chapa de madeira compensada do tipo resinada c/ 12 mm de espessura sem reaproveitamento</v>
          </cell>
          <cell r="C244" t="str">
            <v>M2</v>
          </cell>
          <cell r="D244">
            <v>40.142600000000002</v>
          </cell>
        </row>
        <row r="245">
          <cell r="A245" t="str">
            <v>001.05.00440</v>
          </cell>
          <cell r="B245" t="str">
            <v>Confecção e Montagem de Forma especial em chapa de madeira compensada do tipo resinada c/ 12 mm de espessura com 01 reaproveitamento</v>
          </cell>
          <cell r="C245" t="str">
            <v>M2</v>
          </cell>
          <cell r="D245">
            <v>34.463000000000001</v>
          </cell>
        </row>
        <row r="246">
          <cell r="A246" t="str">
            <v>001.05.00460</v>
          </cell>
          <cell r="B246" t="str">
            <v>Forma especial em chapa de madeira compensada do tipo resinada c/ 12 mm de espessura com 02 reaproveitamento</v>
          </cell>
          <cell r="C246" t="str">
            <v>M2</v>
          </cell>
          <cell r="D246">
            <v>29.800599999999999</v>
          </cell>
        </row>
        <row r="247">
          <cell r="A247" t="str">
            <v>001.05.00480</v>
          </cell>
          <cell r="B247" t="str">
            <v>Confecção e Montagem de Forma especial em chapa de madeira compensada do tipo plastificada c/ 12 mm de espessura sem reaproveitamento</v>
          </cell>
          <cell r="C247" t="str">
            <v>M2</v>
          </cell>
          <cell r="D247">
            <v>49.742600000000003</v>
          </cell>
        </row>
        <row r="248">
          <cell r="A248" t="str">
            <v>001.05.00500</v>
          </cell>
          <cell r="B248" t="str">
            <v>Confecção e Montagem de Forma especial em chapa de madeira compensada do tipo plastificada c/ 12 mm de espessura com 01 reaproveitamento</v>
          </cell>
          <cell r="C248" t="str">
            <v>M2</v>
          </cell>
          <cell r="D248">
            <v>39.496899999999997</v>
          </cell>
        </row>
        <row r="249">
          <cell r="A249" t="str">
            <v>001.05.00520</v>
          </cell>
          <cell r="B249" t="str">
            <v>Confecção e Montagem de Forma especial em chapa de madeira compensada do tipo plastificada c/ 12 mm de espessura com 02 reaproveitamento</v>
          </cell>
          <cell r="C249" t="str">
            <v>M2</v>
          </cell>
          <cell r="D249">
            <v>32.169199999999996</v>
          </cell>
        </row>
        <row r="250">
          <cell r="A250" t="str">
            <v>001.05.00540</v>
          </cell>
          <cell r="B250" t="str">
            <v>Confecção e Montagem de Forma especial em chapa de madeira compensada do tipo plastificada c/ 12 mm de espessura com 03 reaproveitamento</v>
          </cell>
          <cell r="C250" t="str">
            <v>M2</v>
          </cell>
          <cell r="D250">
            <v>27.2639</v>
          </cell>
        </row>
        <row r="251">
          <cell r="A251" t="str">
            <v>001.05.00560</v>
          </cell>
          <cell r="B251" t="str">
            <v>Confecção e Montagem de Forma especial em chapa de madeira compensada do tipo plastificada c/ 12 mm de espessura com 04 reaproveitamento</v>
          </cell>
          <cell r="C251" t="str">
            <v>M2</v>
          </cell>
          <cell r="D251">
            <v>24.161100000000001</v>
          </cell>
        </row>
        <row r="252">
          <cell r="A252" t="str">
            <v>001.05.00660</v>
          </cell>
          <cell r="B252" t="str">
            <v>Execução de Laje pré-fabricada para forro espacamento entre vigas de 41cm a espessura da lajota de 8.00 cm e capeamento de 2.00 cm, incl tela soldada CA 60 4.20 mm 15 x 15 cm</v>
          </cell>
          <cell r="C252" t="str">
            <v>m2</v>
          </cell>
          <cell r="D252">
            <v>40.993099999999998</v>
          </cell>
        </row>
        <row r="253">
          <cell r="A253" t="str">
            <v>001.05.00680</v>
          </cell>
          <cell r="B253" t="str">
            <v>Execução de Laje pré-fabricada para piso espaçamento entre vigas de 41 cm a espessura da lajota de 8.00 cm e capeamento de 4.00 cm, incl tela soldada CA 60 4.20 mm 15 x 15 cm</v>
          </cell>
          <cell r="C253" t="str">
            <v>m2</v>
          </cell>
          <cell r="D253">
            <v>45.457700000000003</v>
          </cell>
        </row>
        <row r="254">
          <cell r="A254" t="str">
            <v>001.05.00720</v>
          </cell>
          <cell r="B254" t="str">
            <v>Execução de pilar tipo sanduíche de madeira 6x12 cm, entarugado c/ madeira através de parafusos</v>
          </cell>
          <cell r="C254" t="str">
            <v>ml</v>
          </cell>
          <cell r="D254">
            <v>19.319400000000002</v>
          </cell>
        </row>
        <row r="255">
          <cell r="A255" t="str">
            <v>001.05.00820</v>
          </cell>
          <cell r="B255" t="str">
            <v>Fornecimento e Execução de Grauteamento de Estrutura de Concreto Pré Moldado traço 1:3 incl. SuperPlastificante</v>
          </cell>
          <cell r="C255" t="str">
            <v>m3</v>
          </cell>
          <cell r="D255">
            <v>330.4221</v>
          </cell>
        </row>
        <row r="256">
          <cell r="A256" t="str">
            <v>001.06</v>
          </cell>
          <cell r="B256" t="str">
            <v>IMPERMEABILIZAÇÕES E TRATAMENTOS</v>
          </cell>
          <cell r="D256">
            <v>194.25460000000001</v>
          </cell>
        </row>
        <row r="257">
          <cell r="A257" t="str">
            <v>001.06.00020</v>
          </cell>
          <cell r="B257" t="str">
            <v>Execução de impermeabilização c/ argamassa de cimento e areia  c/ 2.00 cm de espessura preparada c/ solução de sika 1 e agua no traço 1:12</v>
          </cell>
          <cell r="C257" t="str">
            <v>M2</v>
          </cell>
          <cell r="D257">
            <v>13.469099999999999</v>
          </cell>
        </row>
        <row r="258">
          <cell r="A258" t="str">
            <v>001.06.00040</v>
          </cell>
          <cell r="B258" t="str">
            <v>Execução de impermeabilização c/ argamassa de cimento e areia c/ 2.00 cm de espessura preparada c/ solução dee sika 1 e água no traço 1:10</v>
          </cell>
          <cell r="C258" t="str">
            <v>M2</v>
          </cell>
          <cell r="D258">
            <v>13.5601</v>
          </cell>
        </row>
        <row r="259">
          <cell r="A259" t="str">
            <v>001.06.00060</v>
          </cell>
          <cell r="B259" t="str">
            <v>Execução de impermeabilização c/argamassa de cimento e areia 1:3 a 2.00 cm espessura c/ adição de 2.00 kg de vedacit por saco de cimento</v>
          </cell>
          <cell r="C259" t="str">
            <v>M2</v>
          </cell>
          <cell r="D259">
            <v>15.1501</v>
          </cell>
        </row>
        <row r="260">
          <cell r="A260" t="str">
            <v>001.06.00100</v>
          </cell>
          <cell r="B260" t="str">
            <v>Execução de pintura c/neutrol 45 c/ 02 demãos</v>
          </cell>
          <cell r="C260" t="str">
            <v>M2</v>
          </cell>
          <cell r="D260">
            <v>3.8201000000000001</v>
          </cell>
        </row>
        <row r="261">
          <cell r="A261" t="str">
            <v>001.06.00110</v>
          </cell>
          <cell r="B261" t="str">
            <v>Fornecimento e Instalação de Lona Plástica Preta ( Encerado)</v>
          </cell>
          <cell r="C261" t="str">
            <v>m2</v>
          </cell>
          <cell r="D261">
            <v>0.55900000000000005</v>
          </cell>
        </row>
        <row r="262">
          <cell r="A262" t="str">
            <v>001.06.00160</v>
          </cell>
          <cell r="B262" t="str">
            <v>Execução de imunização de madeiramento de cobertura ou forro de madeira com aplicação de pentox claro a uma demão</v>
          </cell>
          <cell r="C262" t="str">
            <v>M2</v>
          </cell>
          <cell r="D262">
            <v>1.6272</v>
          </cell>
        </row>
        <row r="263">
          <cell r="A263" t="str">
            <v>001.06.00180</v>
          </cell>
          <cell r="B263" t="str">
            <v>Execução de descupinização</v>
          </cell>
          <cell r="C263" t="str">
            <v>M2</v>
          </cell>
          <cell r="D263">
            <v>0.83</v>
          </cell>
        </row>
        <row r="264">
          <cell r="A264" t="str">
            <v>001.06.00200</v>
          </cell>
          <cell r="B264" t="str">
            <v>Execução de impermeabilização interna de reservatório enterrado para água com chapisco de cimento e areia com aditivo impermeabilizante, espessura 0.50 mm e mais 03 (três) camadas de argamassa de cimento e areia com aditivo impermeabilizante</v>
          </cell>
          <cell r="C264" t="str">
            <v>M2</v>
          </cell>
          <cell r="D264">
            <v>20.7258</v>
          </cell>
        </row>
        <row r="265">
          <cell r="A265" t="str">
            <v>001.06.00220</v>
          </cell>
          <cell r="B265" t="str">
            <v>Execução de impermeabilização interna de reservatório elevado para água empregando argamassa semi-flexível com cimento plimérico</v>
          </cell>
          <cell r="C265" t="str">
            <v>M2</v>
          </cell>
          <cell r="D265">
            <v>1.1100000000000001</v>
          </cell>
        </row>
        <row r="266">
          <cell r="A266" t="str">
            <v>001.06.00240</v>
          </cell>
          <cell r="B266" t="str">
            <v>Execução de impermeabilização interna de reservatório p/água, utilizando manta asfáltica composta de duas camadas de asfalto polimérico com filme central de polietileno de 0.30 mm de espessura</v>
          </cell>
          <cell r="C266" t="str">
            <v>M2</v>
          </cell>
          <cell r="D266">
            <v>28.497</v>
          </cell>
        </row>
        <row r="267">
          <cell r="A267" t="str">
            <v>001.06.00260</v>
          </cell>
          <cell r="B267" t="str">
            <v>Execução de regularização de laje com argamassa de cimento e areia 1:3 com cimento, espessura média igual a 3.00 cm</v>
          </cell>
          <cell r="C267" t="str">
            <v>M2</v>
          </cell>
          <cell r="D267">
            <v>8.7926000000000002</v>
          </cell>
        </row>
        <row r="268">
          <cell r="A268" t="str">
            <v>001.06.00280</v>
          </cell>
          <cell r="B268" t="str">
            <v>Execução de impermeabilização de laje de cobertura com utilização de manta asfáltica poliéster 3.00 mm</v>
          </cell>
          <cell r="C268" t="str">
            <v>M2</v>
          </cell>
          <cell r="D268">
            <v>26.46</v>
          </cell>
        </row>
        <row r="269">
          <cell r="A269" t="str">
            <v>001.06.00300</v>
          </cell>
          <cell r="B269" t="str">
            <v>Execução de impermeabilização de laje de cobertura com utilização de manta asfáltica poliéster 4.00 mm</v>
          </cell>
          <cell r="C269" t="str">
            <v>M2</v>
          </cell>
          <cell r="D269">
            <v>28.497</v>
          </cell>
        </row>
        <row r="270">
          <cell r="A270" t="str">
            <v>001.06.00320</v>
          </cell>
          <cell r="B270" t="str">
            <v>Execução de proteção mecânica com argamassa de cimento e areia 1:3,espessura 2.00 cm</v>
          </cell>
          <cell r="C270" t="str">
            <v>M2</v>
          </cell>
          <cell r="D270">
            <v>6.1989000000000001</v>
          </cell>
        </row>
        <row r="271">
          <cell r="A271" t="str">
            <v>001.06.00340</v>
          </cell>
          <cell r="B271" t="str">
            <v>Fornecimento e Aplicação de Isopor e = 5,00 cm, conf. Det. Sinfra n.01</v>
          </cell>
          <cell r="C271" t="str">
            <v>m2</v>
          </cell>
          <cell r="D271">
            <v>8.3831000000000007</v>
          </cell>
        </row>
        <row r="272">
          <cell r="A272" t="str">
            <v>001.06.00341</v>
          </cell>
          <cell r="B272" t="str">
            <v>Fornecimento e Aplicação de Isopor e = 10,00 cm, conf. Det. Sinfra n.02</v>
          </cell>
          <cell r="C272" t="str">
            <v>m2</v>
          </cell>
          <cell r="D272">
            <v>16.5746</v>
          </cell>
        </row>
        <row r="273">
          <cell r="A273" t="str">
            <v>001.07</v>
          </cell>
          <cell r="B273" t="str">
            <v>ALVENARIA</v>
          </cell>
          <cell r="D273">
            <v>2234.2811000000002</v>
          </cell>
        </row>
        <row r="274">
          <cell r="A274" t="str">
            <v>001.07.00020</v>
          </cell>
          <cell r="B274" t="str">
            <v>Execução de alvenaria de elevação de tijolo maciço assente c/ argamassa de cimento e areia no traço 1:3 de 1/4 vez</v>
          </cell>
          <cell r="C274" t="str">
            <v>M2</v>
          </cell>
          <cell r="D274">
            <v>15.514799999999999</v>
          </cell>
        </row>
        <row r="275">
          <cell r="A275" t="str">
            <v>001.07.00040</v>
          </cell>
          <cell r="B275" t="str">
            <v>Execução de alvenaria de elevação de tijolo maciço assente c/ argamassa de cimento e areia no traço 1:3 de 1/2 vez</v>
          </cell>
          <cell r="C275" t="str">
            <v>M2</v>
          </cell>
          <cell r="D275">
            <v>29.2913</v>
          </cell>
        </row>
        <row r="276">
          <cell r="A276" t="str">
            <v>001.07.00060</v>
          </cell>
          <cell r="B276" t="str">
            <v>Execução de alvenaria de elevação de tijolo maciço assente c/ argamassa de cimento e areia no traço 1:3 de 1 vez</v>
          </cell>
          <cell r="C276" t="str">
            <v>M2</v>
          </cell>
          <cell r="D276">
            <v>51.522100000000002</v>
          </cell>
        </row>
        <row r="277">
          <cell r="A277" t="str">
            <v>001.07.00080</v>
          </cell>
          <cell r="B277" t="str">
            <v>Execução de alvenaria de elevação de tijolo maciço assente c/ argamassa de cal e areia no traço de 1:4 de 1/4 vez</v>
          </cell>
          <cell r="C277" t="str">
            <v>M2</v>
          </cell>
          <cell r="D277">
            <v>13.8179</v>
          </cell>
        </row>
        <row r="278">
          <cell r="A278" t="str">
            <v>001.07.00100</v>
          </cell>
          <cell r="B278" t="str">
            <v>Execução de alvenaria de elevação de tijolo maciço assente c/ argamassa de cal e areia no traço de 1:4 de 1/2 vez</v>
          </cell>
          <cell r="C278" t="str">
            <v>M2</v>
          </cell>
          <cell r="D278">
            <v>25.8188</v>
          </cell>
        </row>
        <row r="279">
          <cell r="A279" t="str">
            <v>001.07.00120</v>
          </cell>
          <cell r="B279" t="str">
            <v>Execução de alvenaria de elevação de tijolo maciço assente c/ argamassa de cal e areia no traço de 1:4 de 1 vez</v>
          </cell>
          <cell r="C279" t="str">
            <v>M2</v>
          </cell>
          <cell r="D279">
            <v>46.328499999999998</v>
          </cell>
        </row>
        <row r="280">
          <cell r="A280" t="str">
            <v>001.07.00140</v>
          </cell>
          <cell r="B280" t="str">
            <v>Execução de alvenaria de tijolo maciço assente c/ argamassa de cimento e areia no traço 1:4 de 1/4 vez</v>
          </cell>
          <cell r="C280" t="str">
            <v>M2</v>
          </cell>
          <cell r="D280">
            <v>16.510100000000001</v>
          </cell>
        </row>
        <row r="281">
          <cell r="A281" t="str">
            <v>001.07.00160</v>
          </cell>
          <cell r="B281" t="str">
            <v>Execução de alvenaria de tijolo maciço assente c/ argamassa de cimento e areia no traço 1:4 de 1/2 vez</v>
          </cell>
          <cell r="C281" t="str">
            <v>M2</v>
          </cell>
          <cell r="D281">
            <v>27.3322</v>
          </cell>
        </row>
        <row r="282">
          <cell r="A282" t="str">
            <v>001.07.00180</v>
          </cell>
          <cell r="B282" t="str">
            <v>Execução de alvenaria de tijolo maciço assente c/ argamassa de cimento e areia no traço 1:4 de 1 vez</v>
          </cell>
          <cell r="C282" t="str">
            <v>M2</v>
          </cell>
          <cell r="D282">
            <v>50.234200000000001</v>
          </cell>
        </row>
        <row r="283">
          <cell r="A283" t="str">
            <v>001.07.00200</v>
          </cell>
          <cell r="B283" t="str">
            <v>Execução de alvenaria de elevação c/ tijolo maciço assente c/ argamassa mista de cimento cal e areia no traço 1:2:8 de de 1/4 vez</v>
          </cell>
          <cell r="C283" t="str">
            <v>M2</v>
          </cell>
          <cell r="D283">
            <v>14.7286</v>
          </cell>
        </row>
        <row r="284">
          <cell r="A284" t="str">
            <v>001.07.00220</v>
          </cell>
          <cell r="B284" t="str">
            <v>Execução de alvenaria de elevação c/ tijolo maciço assente c/ argamassa mista de cimento cal e areia no traço 1:2:8 de de 1/2 vez</v>
          </cell>
          <cell r="C284" t="str">
            <v>M2</v>
          </cell>
          <cell r="D284">
            <v>28.0395</v>
          </cell>
        </row>
        <row r="285">
          <cell r="A285" t="str">
            <v>001.07.00240</v>
          </cell>
          <cell r="B285" t="str">
            <v>Execução de alvenaria de elevação c/ tijolo maciço assente c/ argamassa mista de cimento cal e areia no traço 1:2:8 de de 1 vez</v>
          </cell>
          <cell r="C285" t="str">
            <v>M2</v>
          </cell>
          <cell r="D285">
            <v>49.667299999999997</v>
          </cell>
        </row>
        <row r="286">
          <cell r="A286" t="str">
            <v>001.07.00260</v>
          </cell>
          <cell r="B286" t="str">
            <v>Execução de alvenaria de elevação de tijolo maciço assente c/ argamassa mista 1:4:12 de 1/2 vez</v>
          </cell>
          <cell r="C286" t="str">
            <v>M2</v>
          </cell>
          <cell r="D286">
            <v>25.147300000000001</v>
          </cell>
        </row>
        <row r="287">
          <cell r="A287" t="str">
            <v>001.07.00280</v>
          </cell>
          <cell r="B287" t="str">
            <v>Execução de alvenaria de elevação de tijolo maciço assente c/ argamassa mista 1:4:12 de 1 vez</v>
          </cell>
          <cell r="C287" t="str">
            <v>M2</v>
          </cell>
          <cell r="D287">
            <v>45.360900000000001</v>
          </cell>
        </row>
        <row r="288">
          <cell r="A288" t="str">
            <v>001.07.00300</v>
          </cell>
          <cell r="B288" t="str">
            <v>Execução de alvenaria de elevação de tijolo maciço assente c/ argamassa mista 1:4:12 de 1.5 vez</v>
          </cell>
          <cell r="C288" t="str">
            <v>M2</v>
          </cell>
          <cell r="D288">
            <v>61.833100000000002</v>
          </cell>
        </row>
        <row r="289">
          <cell r="A289" t="str">
            <v>001.07.00340</v>
          </cell>
          <cell r="B289" t="str">
            <v>Execução de alvenaria de elevação c/ tijolo cerâmico 9x19x19 assente c/ argamassa mista 1:2:8 de 1/2 vez</v>
          </cell>
          <cell r="C289" t="str">
            <v>m2</v>
          </cell>
          <cell r="D289">
            <v>12.618600000000001</v>
          </cell>
        </row>
        <row r="290">
          <cell r="A290" t="str">
            <v>001.07.00360</v>
          </cell>
          <cell r="B290" t="str">
            <v>Execução de alvenaria de elevação c/ tijolo cerâmico 9x19x19 assente c/ argamassa mista 1:2:8 de 1 vez</v>
          </cell>
          <cell r="C290" t="str">
            <v>m2</v>
          </cell>
          <cell r="D290">
            <v>29.760899999999999</v>
          </cell>
        </row>
        <row r="291">
          <cell r="A291" t="str">
            <v>001.07.00420</v>
          </cell>
          <cell r="B291" t="str">
            <v>Execução de alvenaria aparente de tijolo cerâmico c/ 18 furos assente c/ argamassa de cimento e areia no traço 1:2:8 de 1/2 vez</v>
          </cell>
          <cell r="C291" t="str">
            <v>M2</v>
          </cell>
          <cell r="D291">
            <v>31.142800000000001</v>
          </cell>
        </row>
        <row r="292">
          <cell r="A292" t="str">
            <v>001.07.00440</v>
          </cell>
          <cell r="B292" t="str">
            <v>Execução de alvenaria aparente de tijolo cerâmico c/ 18 furos assente c/ argamassa de cimento e areia no traço 1:2:8 de 1 vez</v>
          </cell>
          <cell r="C292" t="str">
            <v>M2</v>
          </cell>
          <cell r="D292">
            <v>91.148200000000003</v>
          </cell>
        </row>
        <row r="293">
          <cell r="A293" t="str">
            <v>001.07.00460</v>
          </cell>
          <cell r="B293" t="str">
            <v>Execução de alvenaria aparente de tijolos cerâmicos c/ 18 furos assente c/ argamassa mista 1:4:12 de 1/2 vez</v>
          </cell>
          <cell r="C293" t="str">
            <v>M2</v>
          </cell>
          <cell r="D293">
            <v>49.145299999999999</v>
          </cell>
        </row>
        <row r="294">
          <cell r="A294" t="str">
            <v>001.07.00480</v>
          </cell>
          <cell r="B294" t="str">
            <v>Execução de alvenaria aparente de tijolos cerâmicos c/ 18 furos assente c/ argamassa mista 1:4:12 de 1 vez</v>
          </cell>
          <cell r="C294" t="str">
            <v>M2</v>
          </cell>
          <cell r="D294">
            <v>87.908900000000003</v>
          </cell>
        </row>
        <row r="295">
          <cell r="A295" t="str">
            <v>001.07.00500</v>
          </cell>
          <cell r="B295" t="str">
            <v>Execução de alvenaria de elevação em tijolos cerâmicos com 21 furos, aparente dos dois lados, assente com argamassa mista 1:4:12 de 1/2 vez</v>
          </cell>
          <cell r="C295" t="str">
            <v>M2</v>
          </cell>
          <cell r="D295">
            <v>159.84989999999999</v>
          </cell>
        </row>
        <row r="296">
          <cell r="A296" t="str">
            <v>001.07.00540</v>
          </cell>
          <cell r="B296" t="str">
            <v>Execução de elemento vazado de cerâmica assente c/ argamassa de cimento e areia peneirada no traço 1:3</v>
          </cell>
          <cell r="C296" t="str">
            <v>m2</v>
          </cell>
          <cell r="D296">
            <v>23.953299999999999</v>
          </cell>
        </row>
        <row r="297">
          <cell r="A297" t="str">
            <v>001.07.00550</v>
          </cell>
          <cell r="B297" t="str">
            <v>Alvenaria de vedação com bloco cerâmico furado dim. 9x19x28, com juntas de 20 mm com argamassa mista de cimento, cal hidratada e areia sem peneirar no traço 1:2:9</v>
          </cell>
          <cell r="C297" t="str">
            <v>m2</v>
          </cell>
          <cell r="D297">
            <v>12.042199999999999</v>
          </cell>
        </row>
        <row r="298">
          <cell r="A298" t="str">
            <v>001.07.00551</v>
          </cell>
          <cell r="B298" t="str">
            <v>Alvenaria de vedação com bloco cerâmico furado dim.12x19x28, com juntas de 20 mm com argamassa mista de cimento, cal hidratada e areia sem peneirar no traço 1:2:9</v>
          </cell>
          <cell r="C298" t="str">
            <v>m2</v>
          </cell>
          <cell r="D298">
            <v>14.819100000000001</v>
          </cell>
        </row>
        <row r="299">
          <cell r="A299" t="str">
            <v>001.07.00552</v>
          </cell>
          <cell r="B299" t="str">
            <v>Alvenaria de vedação com bloco cerâmico furado dim.14x19x28, com juntas de 20 mm com argamassa mista de cimento, cal hidratada e areia sem peneirar no traço 1:2:9</v>
          </cell>
          <cell r="C299" t="str">
            <v>m2</v>
          </cell>
          <cell r="D299">
            <v>20.984100000000002</v>
          </cell>
        </row>
        <row r="300">
          <cell r="A300" t="str">
            <v>001.07.00560</v>
          </cell>
          <cell r="B300" t="str">
            <v>Alvenaria de Vedação Com Bloco de Concreto, Juntas de 10 mm Com Argamassa Mista de Cimento, Cal Hidratada e Areia Sem Peneirar no traço 1:0,50:8 dim. 11,50x19x39 cm</v>
          </cell>
          <cell r="C300" t="str">
            <v>M2</v>
          </cell>
          <cell r="D300">
            <v>14.8643</v>
          </cell>
        </row>
        <row r="301">
          <cell r="A301" t="str">
            <v>001.07.00580</v>
          </cell>
          <cell r="B301" t="str">
            <v>Alvenaria de Vedação Com Bloco de Concreto, Juntas de 10 mm Com Argamassa Mista de Cimento, Cal Hidratada e Areia Sem Peneirar no traço 1:0,50:8 dim. 14x19x39 cm</v>
          </cell>
          <cell r="C301" t="str">
            <v>M2</v>
          </cell>
          <cell r="D301">
            <v>19.522600000000001</v>
          </cell>
        </row>
        <row r="302">
          <cell r="A302" t="str">
            <v>001.07.00600</v>
          </cell>
          <cell r="B302" t="str">
            <v>Alvenaria de Vedação Com Bloco de Concreto, Juntas de 10 mm Com Argamassa Mista de Cimento, Cal Hidratada e Areia Sem Peneirar no traço 1:0,50:8 dim. 19x19x39 cm</v>
          </cell>
          <cell r="C302" t="str">
            <v>M2</v>
          </cell>
          <cell r="D302">
            <v>24.439800000000002</v>
          </cell>
        </row>
        <row r="303">
          <cell r="A303" t="str">
            <v>001.07.00620</v>
          </cell>
          <cell r="B303" t="str">
            <v>Alvenaria Estrutural Com Bloco de Concreto, Juntas de 10 mm Com Argamassa Mista de Cimento, Cal Hidratada e Areia Sem Peneirar no traço 1:0,25:6 dim. 14x19x39 cm</v>
          </cell>
          <cell r="C303" t="str">
            <v>M2</v>
          </cell>
          <cell r="D303">
            <v>22.0868</v>
          </cell>
        </row>
        <row r="304">
          <cell r="A304" t="str">
            <v>001.07.00640</v>
          </cell>
          <cell r="B304" t="str">
            <v>Alvenaria Estrutural Com Bloco de Concreto, Juntas de 10 mm Com Argamassa Mista de Cimento, Cal Hidratada e Areia Sem Peneirar no traço 1:0,25:6 dim. 19x19x39 cm</v>
          </cell>
          <cell r="C304" t="str">
            <v>M2</v>
          </cell>
          <cell r="D304">
            <v>28.4038</v>
          </cell>
        </row>
        <row r="305">
          <cell r="A305" t="str">
            <v>001.07.00660</v>
          </cell>
          <cell r="B305" t="str">
            <v>Execução de alvenaria com tijolos cerâmicos de 9x18x18 assente com argamassa 1:2:8, aparente de um lado e revestido do outro lado, em chapisco de cimento e areia 1:3, e reboco paulista usando argamassa mista 1:4/12 com 25mm de espessura - de 1 vez  17,5</v>
          </cell>
          <cell r="C305" t="str">
            <v>m2</v>
          </cell>
          <cell r="D305">
            <v>47.382599999999996</v>
          </cell>
        </row>
        <row r="306">
          <cell r="A306" t="str">
            <v>001.07.00680</v>
          </cell>
          <cell r="B306" t="str">
            <v>Execução de parede sanduíche usando de cada lado alvenaria de 1/2 vez de tijolo maciço assente com argamassa mista 1:4:12 e sanduíche de concreto na espessura de 0.5 m no traço de 1:2.5:3 com malha de 3/4 cada 10cm nos sentidos executados da seguinte fo</v>
          </cell>
          <cell r="C306" t="str">
            <v>M2</v>
          </cell>
          <cell r="D306">
            <v>82.861099999999993</v>
          </cell>
        </row>
        <row r="307">
          <cell r="A307" t="str">
            <v>001.07.00700</v>
          </cell>
          <cell r="B307" t="str">
            <v>Alvenaria em placas de concreto armado pré-moldado e=3,5cm</v>
          </cell>
          <cell r="C307" t="str">
            <v>M2</v>
          </cell>
          <cell r="D307">
            <v>16.555800000000001</v>
          </cell>
        </row>
        <row r="308">
          <cell r="A308" t="str">
            <v>001.07.00710</v>
          </cell>
          <cell r="B308" t="str">
            <v>Execucao de escada com degraus de tijolo macico, asente com massa forte, inclusive revestimento dos espelhos e pisos</v>
          </cell>
          <cell r="C308" t="str">
            <v>m3</v>
          </cell>
          <cell r="D308">
            <v>222.98679999999999</v>
          </cell>
        </row>
        <row r="309">
          <cell r="A309" t="str">
            <v>001.07.00720</v>
          </cell>
          <cell r="B309" t="str">
            <v>Reparo de trincas ou rachaduras em alvenaria de tijolo com ferros transversais e posteriormente refazer o acabamento conforme revestimento existente</v>
          </cell>
          <cell r="C309" t="str">
            <v>M</v>
          </cell>
          <cell r="D309">
            <v>8.8792000000000009</v>
          </cell>
        </row>
        <row r="310">
          <cell r="A310" t="str">
            <v>001.07.00790</v>
          </cell>
          <cell r="B310" t="str">
            <v>Fornecimento e instalação de caixa de concreto pré-moldado para ar condicionado de 7.000 btu</v>
          </cell>
          <cell r="C310" t="str">
            <v>un</v>
          </cell>
          <cell r="D310">
            <v>50.556899999999999</v>
          </cell>
        </row>
        <row r="311">
          <cell r="A311" t="str">
            <v>001.07.00792</v>
          </cell>
          <cell r="B311" t="str">
            <v>Fornecimento e instalação de caixa de concreto pré-moldado para ar condicionado de 10.000 btu</v>
          </cell>
          <cell r="C311" t="str">
            <v>un</v>
          </cell>
          <cell r="D311">
            <v>54.556899999999999</v>
          </cell>
        </row>
        <row r="312">
          <cell r="A312" t="str">
            <v>001.07.00794</v>
          </cell>
          <cell r="B312" t="str">
            <v>Fornecimento e instalação de caixa de concreto pré-moldado para ar condicionado de 20.000 btu</v>
          </cell>
          <cell r="C312" t="str">
            <v>un</v>
          </cell>
          <cell r="D312">
            <v>68.556899999999999</v>
          </cell>
        </row>
        <row r="313">
          <cell r="A313" t="str">
            <v>001.07.00800</v>
          </cell>
          <cell r="B313" t="str">
            <v>Verga, contra-verga ou pilar de concreto armado, incluindo concreto, forma e ferragem com concreto 13,5 mpa (300kg. cim/m3)</v>
          </cell>
          <cell r="C313" t="str">
            <v>M3</v>
          </cell>
          <cell r="D313">
            <v>538.10770000000002</v>
          </cell>
        </row>
        <row r="314">
          <cell r="A314" t="str">
            <v>001.08</v>
          </cell>
          <cell r="B314" t="str">
            <v>COBERTURA</v>
          </cell>
          <cell r="D314">
            <v>1037.4870000000001</v>
          </cell>
        </row>
        <row r="315">
          <cell r="A315" t="str">
            <v>001.08.00005</v>
          </cell>
          <cell r="B315" t="str">
            <v>Estrutura metálica para cobertura, com especificações mínimas: perfil dobrado aço USI SAC 300, laminado e chaparia ASTM A 36, eletrodo E6013, especificação AWS. incl. montagem e fundo anti corrosão a base de cromato de zinco</v>
          </cell>
          <cell r="C315" t="str">
            <v>kg</v>
          </cell>
          <cell r="D315">
            <v>5.625</v>
          </cell>
        </row>
        <row r="316">
          <cell r="A316" t="str">
            <v>001.08.00010</v>
          </cell>
          <cell r="B316" t="str">
            <v>Estrutura de madeira para telha de cerâmica ou de concreto, pontaletada sobre laje ou parede</v>
          </cell>
          <cell r="C316" t="str">
            <v>m2</v>
          </cell>
          <cell r="D316">
            <v>23.7986</v>
          </cell>
        </row>
        <row r="317">
          <cell r="A317" t="str">
            <v>001.08.00015</v>
          </cell>
          <cell r="B317" t="str">
            <v>Estrutura de madeira para telha de fibrocimento, alumínio ou aço zincado pontaletada sobre laje ou parede</v>
          </cell>
          <cell r="C317" t="str">
            <v>m2</v>
          </cell>
          <cell r="D317">
            <v>7.2419000000000002</v>
          </cell>
        </row>
        <row r="318">
          <cell r="A318" t="str">
            <v>001.08.00080</v>
          </cell>
          <cell r="B318" t="str">
            <v>Estrutura de madeira para telhado, c/ distância entre tesouras 4.00 m, 02 águas, p/ cobertura c/ chapa ondulada de c.a. ou alumínio, com 10 m de vão</v>
          </cell>
          <cell r="C318" t="str">
            <v>m2</v>
          </cell>
          <cell r="D318">
            <v>19.348199999999999</v>
          </cell>
        </row>
        <row r="319">
          <cell r="A319" t="str">
            <v>001.08.00100</v>
          </cell>
          <cell r="B319" t="str">
            <v>Estrutura de madeira para telhado, c/ distância entre tesouras 4.00 m, 02 águas, p/ cobertura c/ chapa ondulada de c.a. ou alumínio, com 15 m de vão</v>
          </cell>
          <cell r="C319" t="str">
            <v>m2</v>
          </cell>
          <cell r="D319">
            <v>23.051100000000002</v>
          </cell>
        </row>
        <row r="320">
          <cell r="A320" t="str">
            <v>001.08.00120</v>
          </cell>
          <cell r="B320" t="str">
            <v>Estrutura de madeira para telhado, c/ distância entre tesouras 4.00 m, 02 águas, p/ cobertura c/ chapa ondulada de c.a. ou alumínio, com 20 m de vão</v>
          </cell>
          <cell r="C320" t="str">
            <v>m2</v>
          </cell>
          <cell r="D320">
            <v>29.010400000000001</v>
          </cell>
        </row>
        <row r="321">
          <cell r="A321" t="str">
            <v>001.08.00140</v>
          </cell>
          <cell r="B321" t="str">
            <v>Estrutura de madeira para telhado, c/ distância entre tesouras 4.00 m, 04 águas p/ cobertura c/ chapas onduladas de c.a ou alumínio, com 10 m de vao</v>
          </cell>
          <cell r="C321" t="str">
            <v>m2</v>
          </cell>
          <cell r="D321">
            <v>21.773499999999999</v>
          </cell>
        </row>
        <row r="322">
          <cell r="A322" t="str">
            <v>001.08.00160</v>
          </cell>
          <cell r="B322" t="str">
            <v>Execução de estrutura de madeira para telhado, c/ distância entre tesouras 4.00 m, 04 águas p/ cobertura c/ chapas onduladas de c.a ou alumínio, com 15 m de vao</v>
          </cell>
          <cell r="C322" t="str">
            <v>m2</v>
          </cell>
          <cell r="D322">
            <v>25.374500000000001</v>
          </cell>
        </row>
        <row r="323">
          <cell r="A323" t="str">
            <v>001.08.00180</v>
          </cell>
          <cell r="B323" t="str">
            <v>Execução de estrutura de madeira para telhado, c/ distância entre tesouras 4.00 m, 04 águas p/ cobertura c/ chapas onduladas de c.a ou alumínio, com 20 m de vao</v>
          </cell>
          <cell r="C323" t="str">
            <v>m2</v>
          </cell>
          <cell r="D323">
            <v>33.365099999999998</v>
          </cell>
        </row>
        <row r="324">
          <cell r="A324" t="str">
            <v>001.08.00200</v>
          </cell>
          <cell r="B324" t="str">
            <v>Estrutura de Madeira  comum para telhado, constituído de tesouras (6x12 e 6x16 cm), terças (6x12 e 6x16 cm), caibros(5 x 6cm), ripas (1 x 5 cm) e contraventamentos p/ cobertura com telha de barro ou cerâmica de 3 a 7 m de vão</v>
          </cell>
          <cell r="C324" t="str">
            <v>m2</v>
          </cell>
          <cell r="D324">
            <v>26.2806</v>
          </cell>
        </row>
        <row r="325">
          <cell r="A325" t="str">
            <v>001.08.00205</v>
          </cell>
          <cell r="B325" t="str">
            <v>Estrutura de Madeira comum para telhado, constituído de tesouras (6x12 e 6x16 cm), terças (6x12 e 6x16 cm), caibros(5 x 6cm), ripas (1 x 5 cm) e contraventamentos p/ cobertura com telha de barro ou cerâmica de 7 a 10 m de vão</v>
          </cell>
          <cell r="C325" t="str">
            <v>m2</v>
          </cell>
          <cell r="D325">
            <v>30.045200000000001</v>
          </cell>
        </row>
        <row r="326">
          <cell r="A326" t="str">
            <v>001.08.00210</v>
          </cell>
          <cell r="B326" t="str">
            <v>Estrutura de Madeira comum para telhado, constituído de tesouras (6x12 e 6x16 cm), terças (6x12 e 6x16 cm), caibros(5 x 6cm), ripas (1 x 5 cm) e contraventamentos p/ cobertura com telha de barro ou cerâmica de 10 a 13 m de vão</v>
          </cell>
          <cell r="C326" t="str">
            <v>m2</v>
          </cell>
          <cell r="D326">
            <v>34.241500000000002</v>
          </cell>
        </row>
        <row r="327">
          <cell r="A327" t="str">
            <v>001.08.00240</v>
          </cell>
          <cell r="B327" t="str">
            <v>Estrutura de madeira para  telhas canalete 90 ou 43</v>
          </cell>
          <cell r="C327" t="str">
            <v>m2</v>
          </cell>
          <cell r="D327">
            <v>7.3407999999999998</v>
          </cell>
        </row>
        <row r="328">
          <cell r="A328" t="str">
            <v>001.08.00260</v>
          </cell>
          <cell r="B328" t="str">
            <v>Execução de estrutura de madeira para casa popular em telha ceramica</v>
          </cell>
          <cell r="C328" t="str">
            <v>m2</v>
          </cell>
          <cell r="D328">
            <v>12.240600000000001</v>
          </cell>
        </row>
        <row r="329">
          <cell r="A329" t="str">
            <v>001.08.00270</v>
          </cell>
          <cell r="B329" t="str">
            <v>Execução de Cobertura com telha cerâmica tipo ""plan"", inclinação 35%</v>
          </cell>
          <cell r="C329" t="str">
            <v>m2</v>
          </cell>
          <cell r="D329">
            <v>18.791799999999999</v>
          </cell>
        </row>
        <row r="330">
          <cell r="A330" t="str">
            <v>001.08.00275</v>
          </cell>
          <cell r="B330" t="str">
            <v>Execução de Cobertura com telha ceramica tipo portuguesa, inclinação 35%</v>
          </cell>
          <cell r="C330" t="str">
            <v>m2</v>
          </cell>
          <cell r="D330">
            <v>17.0045</v>
          </cell>
        </row>
        <row r="331">
          <cell r="A331" t="str">
            <v>001.08.00280</v>
          </cell>
          <cell r="B331" t="str">
            <v>Execução de Cobertura com telha cerâmica tipo colonial, inclinação 35%</v>
          </cell>
          <cell r="C331" t="str">
            <v>m2</v>
          </cell>
          <cell r="D331">
            <v>26.1097</v>
          </cell>
        </row>
        <row r="332">
          <cell r="A332" t="str">
            <v>001.08.00285</v>
          </cell>
          <cell r="B332" t="str">
            <v>Execução de Cobertura com telha cerâmica tipo romana inclinação 35%</v>
          </cell>
          <cell r="C332" t="str">
            <v>m2</v>
          </cell>
          <cell r="D332">
            <v>15.564500000000001</v>
          </cell>
        </row>
        <row r="333">
          <cell r="A333" t="str">
            <v>001.08.00290</v>
          </cell>
          <cell r="B333" t="str">
            <v>Execução de Cobertura com telha cerâmica tipo tipo francesa, inclinação 35%</v>
          </cell>
          <cell r="C333" t="str">
            <v>m2</v>
          </cell>
          <cell r="D333">
            <v>16.948499999999999</v>
          </cell>
        </row>
        <row r="334">
          <cell r="A334" t="str">
            <v>001.08.00300</v>
          </cell>
          <cell r="B334" t="str">
            <v>Fornecimento de Instalação de Cobertura com chapas onduladas de cimento amianto altura 24 mm, largura útil 450 mm, largura nominal  500 mm, de 4 mm de espessura, inclinação 27%</v>
          </cell>
          <cell r="C334" t="str">
            <v>m2</v>
          </cell>
          <cell r="D334">
            <v>5.5446999999999997</v>
          </cell>
        </row>
        <row r="335">
          <cell r="A335" t="str">
            <v>001.08.00305</v>
          </cell>
          <cell r="B335" t="str">
            <v>Fornecimento e Instalação de Cobertura com chapas onduladas de cimento amianto, altura 125 mm, largura útil 1.020 mm e largura nominal 1.064 mm, de 5 mm de espessura, inclinação 27%</v>
          </cell>
          <cell r="C335" t="str">
            <v>m2</v>
          </cell>
          <cell r="D335">
            <v>15.4024</v>
          </cell>
        </row>
        <row r="336">
          <cell r="A336" t="str">
            <v>001.08.00310</v>
          </cell>
          <cell r="B336" t="str">
            <v>Fornecimento e Instalação de Cobertura com chapas onduladas de cimento amianto, altura 125 mm, largura útil 1.020 mm e largura nominal 1.064 mm, de 6 mm de espessura, inclinação 27%</v>
          </cell>
          <cell r="C336" t="str">
            <v>m2</v>
          </cell>
          <cell r="D336">
            <v>18.061299999999999</v>
          </cell>
        </row>
        <row r="337">
          <cell r="A337" t="str">
            <v>001.08.00315</v>
          </cell>
          <cell r="B337" t="str">
            <v>Fornecimento e Instalação de Cobertura de cimento amianto, perfil trapezoidal,altura 181 mm, largura útil 490 mm, largura nominal 521 mm, de 8 mm de espessura, inclinação 3%</v>
          </cell>
          <cell r="C337" t="str">
            <v>m2</v>
          </cell>
          <cell r="D337">
            <v>22.8005</v>
          </cell>
        </row>
        <row r="338">
          <cell r="A338" t="str">
            <v>001.08.00320</v>
          </cell>
          <cell r="B338" t="str">
            <v>Fornecimento e Instalação de Cobertura com telhas onduladas de poliester c/reforço de fibra de vidro</v>
          </cell>
          <cell r="C338" t="str">
            <v>m2</v>
          </cell>
          <cell r="D338">
            <v>29.288799999999998</v>
          </cell>
        </row>
        <row r="339">
          <cell r="A339" t="str">
            <v>001.08.00325</v>
          </cell>
          <cell r="B339" t="str">
            <v>Fornecimento e Instalação de Cobertura com telha de aço galvanizado trapezoidal com 0.43mm de espessura</v>
          </cell>
          <cell r="C339" t="str">
            <v>m2</v>
          </cell>
          <cell r="D339">
            <v>24.955100000000002</v>
          </cell>
        </row>
        <row r="340">
          <cell r="A340" t="str">
            <v>001.08.00330</v>
          </cell>
          <cell r="B340" t="str">
            <v>Fornecimento e Instalação de Cobertura com telha trapezoidal de aço pré-pintada eletrostaticamente em uma face perkron upk - 25/1025 e=0,5mm, inclinação 10%</v>
          </cell>
          <cell r="C340" t="str">
            <v>m2</v>
          </cell>
          <cell r="D340">
            <v>33.729599999999998</v>
          </cell>
        </row>
        <row r="341">
          <cell r="A341" t="str">
            <v>001.08.00335</v>
          </cell>
          <cell r="B341" t="str">
            <v>Fornecimento e Instalação de Cobertura com telha trapezoidal de aço pré-pintada eletrostaticamente nas duas faces perkron upk - 25/1025 e=0,5mm, inclinação 10 %</v>
          </cell>
          <cell r="C341" t="str">
            <v>m2</v>
          </cell>
          <cell r="D341">
            <v>39.479599999999998</v>
          </cell>
        </row>
        <row r="342">
          <cell r="A342" t="str">
            <v>001.08.00401</v>
          </cell>
          <cell r="B342" t="str">
            <v>Execução de Cumeeira para telha de barro tipo francesa</v>
          </cell>
          <cell r="C342" t="str">
            <v>ML</v>
          </cell>
          <cell r="D342">
            <v>9.6081000000000003</v>
          </cell>
        </row>
        <row r="343">
          <cell r="A343" t="str">
            <v>001.08.00421</v>
          </cell>
          <cell r="B343" t="str">
            <v>Execução de Cumeeira para telha de barro tipo paulista ou colonial</v>
          </cell>
          <cell r="C343" t="str">
            <v>ML</v>
          </cell>
          <cell r="D343">
            <v>9.6081000000000003</v>
          </cell>
        </row>
        <row r="344">
          <cell r="A344" t="str">
            <v>001.08.00441</v>
          </cell>
          <cell r="B344" t="str">
            <v>Execução de Cumeeira para telha tipo romana</v>
          </cell>
          <cell r="C344" t="str">
            <v>ML</v>
          </cell>
          <cell r="D344">
            <v>9.0081000000000007</v>
          </cell>
        </row>
        <row r="345">
          <cell r="A345" t="str">
            <v>001.08.00561</v>
          </cell>
          <cell r="B345" t="str">
            <v>Fornecimento e Instalação de Cumeeira de cimento amianto normal p/telhas onduladas</v>
          </cell>
          <cell r="C345" t="str">
            <v>ML</v>
          </cell>
          <cell r="D345">
            <v>27.0425</v>
          </cell>
        </row>
        <row r="346">
          <cell r="A346" t="str">
            <v>001.08.00581</v>
          </cell>
          <cell r="B346" t="str">
            <v>Fornecimento e Instalação de Cumeeira de cimento amianto universal p/telhas onduladas</v>
          </cell>
          <cell r="C346" t="str">
            <v>ML</v>
          </cell>
          <cell r="D346">
            <v>31.233499999999999</v>
          </cell>
        </row>
        <row r="347">
          <cell r="A347" t="str">
            <v>001.08.00601</v>
          </cell>
          <cell r="B347" t="str">
            <v>Fornecimento e Instalação de Cumeeira de cimento amianto para canalete 90</v>
          </cell>
          <cell r="C347" t="str">
            <v>ML</v>
          </cell>
          <cell r="D347">
            <v>30.855</v>
          </cell>
        </row>
        <row r="348">
          <cell r="A348" t="str">
            <v>001.08.00621</v>
          </cell>
          <cell r="B348" t="str">
            <v>Fornecimento e Instalação de Cumeeira de cimento amianto p/canalete 49</v>
          </cell>
          <cell r="C348" t="str">
            <v>ML</v>
          </cell>
          <cell r="D348">
            <v>30.855</v>
          </cell>
        </row>
        <row r="349">
          <cell r="A349" t="str">
            <v>001.08.00641</v>
          </cell>
          <cell r="B349" t="str">
            <v>Fornecimento e Instalação de Cumeeira de cimento amianto p/ telha vogatex</v>
          </cell>
          <cell r="C349" t="str">
            <v>ML</v>
          </cell>
          <cell r="D349">
            <v>7.2598000000000003</v>
          </cell>
        </row>
        <row r="350">
          <cell r="A350" t="str">
            <v>001.08.00661</v>
          </cell>
          <cell r="B350" t="str">
            <v>Fornecimento e Instalação de Tampão de cimento aminato para canalete 90 (723x215) mm</v>
          </cell>
          <cell r="C350" t="str">
            <v>UN</v>
          </cell>
          <cell r="D350">
            <v>20.065000000000001</v>
          </cell>
        </row>
        <row r="351">
          <cell r="A351" t="str">
            <v>001.08.00681</v>
          </cell>
          <cell r="B351" t="str">
            <v>Fornecimento e Instalação de Tampão de cimento amianto para cobertura c/canalete 49</v>
          </cell>
          <cell r="C351" t="str">
            <v>M2</v>
          </cell>
          <cell r="D351">
            <v>35.762</v>
          </cell>
        </row>
        <row r="352">
          <cell r="A352" t="str">
            <v>001.08.00701</v>
          </cell>
          <cell r="B352" t="str">
            <v>Fornecimento e Instalação de Tampão de cimento amianto para cobertura c/canalete 90</v>
          </cell>
          <cell r="C352" t="str">
            <v>M2</v>
          </cell>
          <cell r="D352">
            <v>51.271999999999998</v>
          </cell>
        </row>
        <row r="353">
          <cell r="A353" t="str">
            <v>001.08.01181</v>
          </cell>
          <cell r="B353" t="str">
            <v>Fornecimento e Instalação de Cumeeira lisa de aluminio pré-pintada - perkron</v>
          </cell>
          <cell r="C353" t="str">
            <v>ML</v>
          </cell>
          <cell r="D353">
            <v>32.563499999999998</v>
          </cell>
        </row>
        <row r="354">
          <cell r="A354" t="str">
            <v>001.08.01201</v>
          </cell>
          <cell r="B354" t="str">
            <v>Fornecimento e Instalação de Rufo de topo liso (rtl) de aco pré-pintado perkron</v>
          </cell>
          <cell r="C354" t="str">
            <v>ML</v>
          </cell>
          <cell r="D354">
            <v>14.3565</v>
          </cell>
        </row>
        <row r="355">
          <cell r="A355" t="str">
            <v>001.08.01221</v>
          </cell>
          <cell r="B355" t="str">
            <v>Fornecimento e Instalação de Calha em chapa galvanizada nº26 com desenvolvimento de 0.33 m</v>
          </cell>
          <cell r="C355" t="str">
            <v>ML</v>
          </cell>
          <cell r="D355">
            <v>17.390599999999999</v>
          </cell>
        </row>
        <row r="356">
          <cell r="A356" t="str">
            <v>001.08.01241</v>
          </cell>
          <cell r="B356" t="str">
            <v>Fornecimento e Instalação de Calha em chapa galvanizada nº26 com desenvolvimento de 0.50 m</v>
          </cell>
          <cell r="C356" t="str">
            <v>ML</v>
          </cell>
          <cell r="D356">
            <v>23.7941</v>
          </cell>
        </row>
        <row r="357">
          <cell r="A357" t="str">
            <v>001.08.01261</v>
          </cell>
          <cell r="B357" t="str">
            <v>Fornecimento e Instalação de Tubo de pvc para águas pluviais inclusive braçadeira para fixação 100 mm</v>
          </cell>
          <cell r="C357" t="str">
            <v>ML</v>
          </cell>
          <cell r="D357">
            <v>12.4421</v>
          </cell>
        </row>
        <row r="358">
          <cell r="A358" t="str">
            <v>001.08.01281</v>
          </cell>
          <cell r="B358" t="str">
            <v>Fornecimento e Instalação de Curva de pvc 90º diâm.100 mm</v>
          </cell>
          <cell r="C358" t="str">
            <v>un</v>
          </cell>
          <cell r="D358">
            <v>13.8729</v>
          </cell>
        </row>
        <row r="359">
          <cell r="A359" t="str">
            <v>001.08.01301</v>
          </cell>
          <cell r="B359" t="str">
            <v>Fornecimento e Instalação de Ralo seco vertical em ferro fundido diâm.100 mm</v>
          </cell>
          <cell r="C359" t="str">
            <v>UN</v>
          </cell>
          <cell r="D359">
            <v>12.5474</v>
          </cell>
        </row>
        <row r="360">
          <cell r="A360" t="str">
            <v>001.08.01321</v>
          </cell>
          <cell r="B360" t="str">
            <v>Fornecimento e Instalação de Rufo em chapa galvanizada nº26,com desenvolvimento de 0,16m</v>
          </cell>
          <cell r="C360" t="str">
            <v>ML</v>
          </cell>
          <cell r="D360">
            <v>12.7326</v>
          </cell>
        </row>
        <row r="361">
          <cell r="A361" t="str">
            <v>001.08.01341</v>
          </cell>
          <cell r="B361" t="str">
            <v>Fornecimento e Instalação de Rufo em chapa galvanizada nº26,com desenvolvimento de 0,20m</v>
          </cell>
          <cell r="C361" t="str">
            <v>ML</v>
          </cell>
          <cell r="D361">
            <v>13.2029</v>
          </cell>
        </row>
        <row r="362">
          <cell r="A362" t="str">
            <v>001.08.01361</v>
          </cell>
          <cell r="B362" t="str">
            <v>Fornecimento e instalação de Acabamento de beiral com tabua trabalhada, tratada e envernizada 1"""" x 10""""</v>
          </cell>
          <cell r="C362" t="str">
            <v>ML</v>
          </cell>
          <cell r="D362">
            <v>10.330399999999999</v>
          </cell>
        </row>
        <row r="363">
          <cell r="A363" t="str">
            <v>001.08.01381</v>
          </cell>
          <cell r="B363" t="str">
            <v>Execução de Reparo de cobertura -  emboçamento da última fiada de telhas cerâmicas, empregando argamassa mista de cimento, cal e areia no traço 1:2:8</v>
          </cell>
          <cell r="C363" t="str">
            <v>ML</v>
          </cell>
          <cell r="D363">
            <v>3.6324999999999998</v>
          </cell>
        </row>
        <row r="364">
          <cell r="A364" t="str">
            <v>001.08.01401</v>
          </cell>
          <cell r="B364" t="str">
            <v>Execução de Reparo de cobertura -  revisão de cobertura de telhas cerâmicas com tomada de  goteiras</v>
          </cell>
          <cell r="C364" t="str">
            <v>M2</v>
          </cell>
          <cell r="D364">
            <v>0.46400000000000002</v>
          </cell>
        </row>
        <row r="365">
          <cell r="A365" t="str">
            <v>001.08.01441</v>
          </cell>
          <cell r="B365" t="str">
            <v>Execução de Reparo de cobertura - substituição de caibros de peróba</v>
          </cell>
          <cell r="C365" t="str">
            <v>ML</v>
          </cell>
          <cell r="D365">
            <v>3.1501999999999999</v>
          </cell>
        </row>
        <row r="366">
          <cell r="A366" t="str">
            <v>001.08.01461</v>
          </cell>
          <cell r="B366" t="str">
            <v>Execução de Reparo de cobertura - substituição de vigas de peróba 6x12 cm</v>
          </cell>
          <cell r="C366" t="str">
            <v>ML</v>
          </cell>
          <cell r="D366">
            <v>9.4764999999999997</v>
          </cell>
        </row>
        <row r="367">
          <cell r="A367" t="str">
            <v>001.08.01481</v>
          </cell>
          <cell r="B367" t="str">
            <v>Execução de Reparo de cobertura - substituição de vigas de peróba 6x16 cm</v>
          </cell>
          <cell r="C367" t="str">
            <v>ML</v>
          </cell>
          <cell r="D367">
            <v>9.9803999999999995</v>
          </cell>
        </row>
        <row r="368">
          <cell r="A368" t="str">
            <v>001.08.01501</v>
          </cell>
          <cell r="B368" t="str">
            <v>Execução de Reparo de cobertura - substituição de telha cerâmica tipo francesa</v>
          </cell>
          <cell r="C368" t="str">
            <v>UN</v>
          </cell>
          <cell r="D368">
            <v>0.97109999999999996</v>
          </cell>
        </row>
        <row r="369">
          <cell r="A369" t="str">
            <v>001.08.01521</v>
          </cell>
          <cell r="B369" t="str">
            <v>Execução de Reparo de cobertura - substituição de telha cerâmica tipo colonial</v>
          </cell>
          <cell r="C369" t="str">
            <v>UN</v>
          </cell>
          <cell r="D369">
            <v>0.90110000000000001</v>
          </cell>
        </row>
        <row r="370">
          <cell r="A370" t="str">
            <v>001.08.01541</v>
          </cell>
          <cell r="B370" t="str">
            <v>Execução de Reparo de cobertura - substituição de telha cerâmica tipo plan</v>
          </cell>
          <cell r="C370" t="str">
            <v>UN</v>
          </cell>
          <cell r="D370">
            <v>0.69110000000000005</v>
          </cell>
        </row>
        <row r="371">
          <cell r="A371" t="str">
            <v>001.09</v>
          </cell>
          <cell r="B371" t="str">
            <v>ESQUADRIAS</v>
          </cell>
          <cell r="D371">
            <v>20237.3737</v>
          </cell>
        </row>
        <row r="372">
          <cell r="A372" t="str">
            <v>001.09.00020</v>
          </cell>
          <cell r="B372" t="str">
            <v>Fornecimento e Instalação de Porta metálica de abrir em chapa dobrada n 18</v>
          </cell>
          <cell r="C372" t="str">
            <v>M2</v>
          </cell>
          <cell r="D372">
            <v>248.40690000000001</v>
          </cell>
        </row>
        <row r="373">
          <cell r="A373" t="str">
            <v>001.09.00040</v>
          </cell>
          <cell r="B373" t="str">
            <v>Fornecimento e Instalação de Porta metálica de abrir em metalón</v>
          </cell>
          <cell r="C373" t="str">
            <v>M2</v>
          </cell>
          <cell r="D373">
            <v>148.55690000000001</v>
          </cell>
        </row>
        <row r="374">
          <cell r="A374" t="str">
            <v>001.09.00060</v>
          </cell>
          <cell r="B374" t="str">
            <v>Fornecimento e Instalação de Porta metálica de abrir em perfil metálico (cantoneiras e tees)</v>
          </cell>
          <cell r="C374" t="str">
            <v>M2</v>
          </cell>
          <cell r="D374">
            <v>161.55690000000001</v>
          </cell>
        </row>
        <row r="375">
          <cell r="A375" t="str">
            <v>001.09.00080</v>
          </cell>
          <cell r="B375" t="str">
            <v>Fornecimento e Instalação de Porta metálica de correr em chapa dobrada n 18</v>
          </cell>
          <cell r="C375" t="str">
            <v>M2</v>
          </cell>
          <cell r="D375">
            <v>161.55690000000001</v>
          </cell>
        </row>
        <row r="376">
          <cell r="A376" t="str">
            <v>001.09.00100</v>
          </cell>
          <cell r="B376" t="str">
            <v>Fornecimento e instalação de Porta metálica de correr em metalón</v>
          </cell>
          <cell r="C376" t="str">
            <v>M2</v>
          </cell>
          <cell r="D376">
            <v>183.55690000000001</v>
          </cell>
        </row>
        <row r="377">
          <cell r="A377" t="str">
            <v>001.09.00120</v>
          </cell>
          <cell r="B377" t="str">
            <v>Fornecimento e Instalação de Porta metálica de correr em perfil metálico (cantoneiras e tees)</v>
          </cell>
          <cell r="C377" t="str">
            <v>M2</v>
          </cell>
          <cell r="D377">
            <v>168.55690000000001</v>
          </cell>
        </row>
        <row r="378">
          <cell r="A378" t="str">
            <v>001.09.00140</v>
          </cell>
          <cell r="B378" t="str">
            <v>Fornecimento e Instalaçao de Porta metálica de de abrir em metalón com janela acoplada</v>
          </cell>
          <cell r="C378" t="str">
            <v>M2</v>
          </cell>
          <cell r="D378">
            <v>101.0569</v>
          </cell>
        </row>
        <row r="379">
          <cell r="A379" t="str">
            <v>001.09.00160</v>
          </cell>
          <cell r="B379" t="str">
            <v>Fornecimento e Instalação de Porta metálica de ( 2,00 x 2,60 ) m - 2 fls de abrir c/ vidro</v>
          </cell>
          <cell r="C379" t="str">
            <v>UN</v>
          </cell>
          <cell r="D379">
            <v>784.98469999999998</v>
          </cell>
        </row>
        <row r="380">
          <cell r="A380" t="str">
            <v>001.09.00180</v>
          </cell>
          <cell r="B380" t="str">
            <v>Porta metálica de enrolar em chapa de aço ondulada</v>
          </cell>
          <cell r="C380" t="str">
            <v>M2</v>
          </cell>
          <cell r="D380">
            <v>88.1614</v>
          </cell>
        </row>
        <row r="381">
          <cell r="A381" t="str">
            <v>001.09.00200</v>
          </cell>
          <cell r="B381" t="str">
            <v>Janela metálica basculante em chapa dobrada n 18</v>
          </cell>
          <cell r="C381" t="str">
            <v>M2</v>
          </cell>
          <cell r="D381">
            <v>229.27850000000001</v>
          </cell>
        </row>
        <row r="382">
          <cell r="A382" t="str">
            <v>001.09.00220</v>
          </cell>
          <cell r="B382" t="str">
            <v>Janela metálica basculante em metalón</v>
          </cell>
          <cell r="C382" t="str">
            <v>M2</v>
          </cell>
          <cell r="D382">
            <v>166.21850000000001</v>
          </cell>
        </row>
        <row r="383">
          <cell r="A383" t="str">
            <v>001.09.00240</v>
          </cell>
          <cell r="B383" t="str">
            <v>Janela metálica basculante em perfil metálico (cantoneiras e tees)</v>
          </cell>
          <cell r="C383" t="str">
            <v>M2</v>
          </cell>
          <cell r="D383">
            <v>166.21850000000001</v>
          </cell>
        </row>
        <row r="384">
          <cell r="A384" t="str">
            <v>001.09.00260</v>
          </cell>
          <cell r="B384" t="str">
            <v>Janela metálica de correr em chapa de aço  dobrada n 18</v>
          </cell>
          <cell r="C384" t="str">
            <v>M2</v>
          </cell>
          <cell r="D384">
            <v>194.27850000000001</v>
          </cell>
        </row>
        <row r="385">
          <cell r="A385" t="str">
            <v>001.09.00280</v>
          </cell>
          <cell r="B385" t="str">
            <v>Janela metálica de correr em metalón</v>
          </cell>
          <cell r="C385" t="str">
            <v>M2</v>
          </cell>
          <cell r="D385">
            <v>157.06190000000001</v>
          </cell>
        </row>
        <row r="386">
          <cell r="A386" t="str">
            <v>001.09.00300</v>
          </cell>
          <cell r="B386" t="str">
            <v>Janela metálica de correr em perfis metálicos (cantoneiras e tees)</v>
          </cell>
          <cell r="C386" t="str">
            <v>M2</v>
          </cell>
          <cell r="D386">
            <v>164.27850000000001</v>
          </cell>
        </row>
        <row r="387">
          <cell r="A387" t="str">
            <v>001.09.00320</v>
          </cell>
          <cell r="B387" t="str">
            <v>Janela metálica maximar em chapa dobrada n 18</v>
          </cell>
          <cell r="C387" t="str">
            <v>M2</v>
          </cell>
          <cell r="D387">
            <v>172.06190000000001</v>
          </cell>
        </row>
        <row r="388">
          <cell r="A388" t="str">
            <v>001.09.00340</v>
          </cell>
          <cell r="B388" t="str">
            <v>Janela metálica maximar em metalón</v>
          </cell>
          <cell r="C388" t="str">
            <v>M2</v>
          </cell>
          <cell r="D388">
            <v>172.06190000000001</v>
          </cell>
        </row>
        <row r="389">
          <cell r="A389" t="str">
            <v>001.09.00360</v>
          </cell>
          <cell r="B389" t="str">
            <v>Janela metálica maximar em perfis metálicos (cantoneiras e tees)</v>
          </cell>
          <cell r="C389" t="str">
            <v>M2</v>
          </cell>
          <cell r="D389">
            <v>181.06190000000001</v>
          </cell>
        </row>
        <row r="390">
          <cell r="A390" t="str">
            <v>001.09.00380</v>
          </cell>
          <cell r="B390" t="str">
            <v>Janela metálica veneziana em metalon</v>
          </cell>
          <cell r="C390" t="str">
            <v>M2</v>
          </cell>
          <cell r="D390">
            <v>142.06190000000001</v>
          </cell>
        </row>
        <row r="391">
          <cell r="A391" t="str">
            <v>001.09.00400</v>
          </cell>
          <cell r="B391" t="str">
            <v>Janela metálica fixa para vidro em chapa dobrada</v>
          </cell>
          <cell r="C391" t="str">
            <v>M2</v>
          </cell>
          <cell r="D391">
            <v>197.06190000000001</v>
          </cell>
        </row>
        <row r="392">
          <cell r="A392" t="str">
            <v>001.09.00440</v>
          </cell>
          <cell r="B392" t="str">
            <v>Janela metálica tipo grade de ferro de 1/2 pol. espaçados a cada 15 cm incl. tela de arame sobreposta, j3-120x50 cm</v>
          </cell>
          <cell r="C392" t="str">
            <v>UN</v>
          </cell>
          <cell r="D392">
            <v>254.05930000000001</v>
          </cell>
        </row>
        <row r="393">
          <cell r="A393" t="str">
            <v>001.09.00460</v>
          </cell>
          <cell r="B393" t="str">
            <v>Janela metálica de chapa dobrada n.18 tipo grade fixa inclusive ferragens e tela mosquiteiro</v>
          </cell>
          <cell r="C393" t="str">
            <v>M2</v>
          </cell>
          <cell r="D393">
            <v>141.77850000000001</v>
          </cell>
        </row>
        <row r="394">
          <cell r="A394" t="str">
            <v>001.09.00480</v>
          </cell>
          <cell r="B394" t="str">
            <v>Janela metálica de correr em metalón com tela</v>
          </cell>
          <cell r="C394" t="str">
            <v>M2</v>
          </cell>
          <cell r="D394">
            <v>158.9177</v>
          </cell>
        </row>
        <row r="395">
          <cell r="A395" t="str">
            <v>001.09.00500</v>
          </cell>
          <cell r="B395" t="str">
            <v>Portão metálico tipo grade em ferro de 1/2 pol espaçados a cada 15 cm conf. modelo, p5-90x210 cm</v>
          </cell>
          <cell r="C395" t="str">
            <v>UN</v>
          </cell>
          <cell r="D395">
            <v>327.85390000000001</v>
          </cell>
        </row>
        <row r="396">
          <cell r="A396" t="str">
            <v>001.09.00510</v>
          </cell>
          <cell r="B396" t="str">
            <v>Portão de Correr em Chapa Corrugada N.18, Conf. Det. SINFRA N.06</v>
          </cell>
          <cell r="C396" t="str">
            <v>m2</v>
          </cell>
          <cell r="D396">
            <v>213.4982</v>
          </cell>
        </row>
        <row r="397">
          <cell r="A397" t="str">
            <v>001.09.00520</v>
          </cell>
          <cell r="B397" t="str">
            <v>Gradil  de ferro metalón 20x20 mm</v>
          </cell>
          <cell r="C397" t="str">
            <v>M2</v>
          </cell>
          <cell r="D397">
            <v>78.786799999999999</v>
          </cell>
        </row>
        <row r="398">
          <cell r="A398" t="str">
            <v>001.09.00530</v>
          </cell>
          <cell r="B398" t="str">
            <v>Fornecimento e Instalação de Gradil em Módulos Fixos, conf. det. SINFRA/ FEMA - Entrada do Parque Mãe Bonifácia</v>
          </cell>
          <cell r="C398" t="str">
            <v>ml</v>
          </cell>
          <cell r="D398">
            <v>234.37459999999999</v>
          </cell>
        </row>
        <row r="399">
          <cell r="A399" t="str">
            <v>001.09.00540</v>
          </cell>
          <cell r="B399" t="str">
            <v>Portão de ferro metalon  30x20mm</v>
          </cell>
          <cell r="C399" t="str">
            <v>M2</v>
          </cell>
          <cell r="D399">
            <v>54.727699999999999</v>
          </cell>
        </row>
        <row r="400">
          <cell r="A400" t="str">
            <v>001.09.00560</v>
          </cell>
          <cell r="B400" t="str">
            <v>Grades de proteção - chapa 2 x 1 cm</v>
          </cell>
          <cell r="C400" t="str">
            <v>M2</v>
          </cell>
          <cell r="D400">
            <v>69.778499999999994</v>
          </cell>
        </row>
        <row r="401">
          <cell r="A401" t="str">
            <v>001.09.00580</v>
          </cell>
          <cell r="B401" t="str">
            <v>Portão metálico em chapa dobrada com fechamento em chapa lisa, inclusive ferragens</v>
          </cell>
          <cell r="C401" t="str">
            <v>M2</v>
          </cell>
          <cell r="D401">
            <v>88.478499999999997</v>
          </cell>
        </row>
        <row r="402">
          <cell r="A402" t="str">
            <v>001.09.00600</v>
          </cell>
          <cell r="B402" t="str">
            <v>Corrimão metálico de ferro ( 3 x 2 cm ) h=0,80m</v>
          </cell>
          <cell r="C402" t="str">
            <v>ML</v>
          </cell>
          <cell r="D402">
            <v>59.278500000000001</v>
          </cell>
        </row>
        <row r="403">
          <cell r="A403" t="str">
            <v>001.09.00620</v>
          </cell>
          <cell r="B403" t="str">
            <v>Portão metálico em chapa lisa vincada c/ requadro em perfil de ferro simples, inclusive ferragens e fechadura</v>
          </cell>
          <cell r="C403" t="str">
            <v>M2</v>
          </cell>
          <cell r="D403">
            <v>103.9177</v>
          </cell>
        </row>
        <row r="404">
          <cell r="A404" t="str">
            <v>001.09.00640</v>
          </cell>
          <cell r="B404" t="str">
            <v>Alçapão metálico em chapa galvanizada</v>
          </cell>
          <cell r="C404" t="str">
            <v>M2</v>
          </cell>
          <cell r="D404">
            <v>248.40690000000001</v>
          </cell>
        </row>
        <row r="405">
          <cell r="A405" t="str">
            <v>001.09.00660</v>
          </cell>
          <cell r="B405" t="str">
            <v>Fornecimento e Instalação de Batente ou guarnição metálica para vão de ( 0,80 x 2,10 ) m</v>
          </cell>
          <cell r="C405" t="str">
            <v>UN</v>
          </cell>
          <cell r="D405">
            <v>61.561900000000001</v>
          </cell>
        </row>
        <row r="406">
          <cell r="A406" t="str">
            <v>001.09.00680</v>
          </cell>
          <cell r="B406" t="str">
            <v>Fornecimento e Instalação de Batente ou guarnição metálica para vão de ( 1,20 x 2,10 ) m</v>
          </cell>
          <cell r="C406" t="str">
            <v>UN</v>
          </cell>
          <cell r="D406">
            <v>66.4499</v>
          </cell>
        </row>
        <row r="407">
          <cell r="A407" t="str">
            <v>001.09.00700</v>
          </cell>
          <cell r="B407" t="str">
            <v>Fornecimento e Instalação de Batente ou guarnição metálica para vão de ( 1,50 x 2,10 ) m</v>
          </cell>
          <cell r="C407" t="str">
            <v>UN</v>
          </cell>
          <cell r="D407">
            <v>70.347700000000003</v>
          </cell>
        </row>
        <row r="408">
          <cell r="A408" t="str">
            <v>001.09.00720</v>
          </cell>
          <cell r="B408" t="str">
            <v>Fornecimento e Instalação de Batente ou guarnição metálica para vão de ( 1,80 x 2,10 ) m</v>
          </cell>
          <cell r="C408" t="str">
            <v>UN</v>
          </cell>
          <cell r="D408">
            <v>74.245500000000007</v>
          </cell>
        </row>
        <row r="409">
          <cell r="A409" t="str">
            <v>001.09.00740</v>
          </cell>
          <cell r="B409" t="str">
            <v>Fornecimento e Instalação de Porta  de ferro em perfil metálico - 0,80x2,10m - padrão comercial</v>
          </cell>
          <cell r="C409" t="str">
            <v>UN</v>
          </cell>
          <cell r="D409">
            <v>117.3069</v>
          </cell>
        </row>
        <row r="410">
          <cell r="A410" t="str">
            <v>001.09.00760</v>
          </cell>
          <cell r="B410" t="str">
            <v>Fornecimento e Instalação de Porta  de ferro em perfis metalicos - 0,70x2,10m - padrão comercial</v>
          </cell>
          <cell r="C410" t="str">
            <v>UN</v>
          </cell>
          <cell r="D410">
            <v>117.3069</v>
          </cell>
        </row>
        <row r="411">
          <cell r="A411" t="str">
            <v>001.09.00770</v>
          </cell>
          <cell r="B411" t="str">
            <v>Fornecimento e Instalação de Porta  de ferro em perfil metálico - 0,60x2,10m - padrão comercial</v>
          </cell>
          <cell r="C411" t="str">
            <v>un</v>
          </cell>
          <cell r="D411">
            <v>132.46690000000001</v>
          </cell>
        </row>
        <row r="412">
          <cell r="A412" t="str">
            <v>001.09.00780</v>
          </cell>
          <cell r="B412" t="str">
            <v>Fornecimento e Instalação de Porta de Ferro de Correr Em Perfil Metálico Tipo Mosaico Quadriculado, 4 Folhas, Dim. 2.00 x 2.13 Req. 13 Chapa 22 - Padrão Comercial</v>
          </cell>
          <cell r="C412" t="str">
            <v>m2</v>
          </cell>
          <cell r="D412">
            <v>241.42850000000001</v>
          </cell>
        </row>
        <row r="413">
          <cell r="A413" t="str">
            <v>001.09.00790</v>
          </cell>
          <cell r="B413" t="str">
            <v>Fornecimento e Instalação de Porta de ferro tipo veneziana - 0,80x2,10m - padrão comercial</v>
          </cell>
          <cell r="C413" t="str">
            <v>un</v>
          </cell>
          <cell r="D413">
            <v>132.46690000000001</v>
          </cell>
        </row>
        <row r="414">
          <cell r="A414" t="str">
            <v>001.09.00800</v>
          </cell>
          <cell r="B414" t="str">
            <v>Fornecimento e Instalação de Porta de ferro tipo veneziana - 0,70x2,10m - padrão comercial</v>
          </cell>
          <cell r="C414" t="str">
            <v>UN</v>
          </cell>
          <cell r="D414">
            <v>132.46690000000001</v>
          </cell>
        </row>
        <row r="415">
          <cell r="A415" t="str">
            <v>001.09.00805</v>
          </cell>
          <cell r="B415" t="str">
            <v>Fornecimento e Instalação de Porta de ferro tipo veneziana - 0,60x2,10m - padrão comercial</v>
          </cell>
          <cell r="C415" t="str">
            <v>un</v>
          </cell>
          <cell r="D415">
            <v>132.46690000000001</v>
          </cell>
        </row>
        <row r="416">
          <cell r="A416" t="str">
            <v>001.09.00820</v>
          </cell>
          <cell r="B416" t="str">
            <v>Fornecimento e Instalação de Janela de ferro em perfis metálicos - basculante com grade - padrão comercial</v>
          </cell>
          <cell r="C416" t="str">
            <v>M2</v>
          </cell>
          <cell r="D416">
            <v>229.27850000000001</v>
          </cell>
        </row>
        <row r="417">
          <cell r="A417" t="str">
            <v>001.09.00825</v>
          </cell>
          <cell r="B417" t="str">
            <v>Fornecimento e Instalação de Janela Tipo Vitro Basculante com Grade Xadrez 0.40 x 0.40 cm, batente e = 12 cm chapa 22 - Padrão Comercial</v>
          </cell>
          <cell r="C417" t="str">
            <v>m2</v>
          </cell>
          <cell r="D417">
            <v>166.47649999999999</v>
          </cell>
        </row>
        <row r="418">
          <cell r="A418" t="str">
            <v>001.09.00826</v>
          </cell>
          <cell r="B418" t="str">
            <v>Fornecimento e Instalação de Janela Tipo Vitro Basculante com Grade Xadrez 0.40 x 0.60 cm Batente e = 12 cm Chapa 22 - Padrão Comercial</v>
          </cell>
          <cell r="C418" t="str">
            <v>m2</v>
          </cell>
          <cell r="D418">
            <v>166.47649999999999</v>
          </cell>
        </row>
        <row r="419">
          <cell r="A419" t="str">
            <v>001.09.00830</v>
          </cell>
          <cell r="B419" t="str">
            <v>Fornecimento e Instalação de Janela Tipo Vitro Maxim-ar 1.00 x 0.60 m c/ Grade Xadrez, Batente E = 12 cm, Chapa 22  - Padrão Comercial</v>
          </cell>
          <cell r="C419" t="str">
            <v>m2</v>
          </cell>
          <cell r="D419">
            <v>214.70650000000001</v>
          </cell>
        </row>
        <row r="420">
          <cell r="A420" t="str">
            <v>001.09.00840</v>
          </cell>
          <cell r="B420" t="str">
            <v>Fornecimento e Instalação de Janela de ferro em perfis metálicos - de correr com grade  - padrão comercial</v>
          </cell>
          <cell r="C420" t="str">
            <v>m2</v>
          </cell>
          <cell r="D420">
            <v>157.06190000000001</v>
          </cell>
        </row>
        <row r="421">
          <cell r="A421" t="str">
            <v>001.09.00845</v>
          </cell>
          <cell r="B421" t="str">
            <v>Fornecimento e Instalação de Janela Tipo Vitro de Correr com Caixilho Fixo 1.20 x 1.00 m c/ Grade, Batente E = 12 cm, Chapa 22 4 Folhas - Padrão Comercial</v>
          </cell>
          <cell r="C421" t="str">
            <v>m2</v>
          </cell>
          <cell r="D421">
            <v>128.8065</v>
          </cell>
        </row>
        <row r="422">
          <cell r="A422" t="str">
            <v>001.09.00846</v>
          </cell>
          <cell r="B422" t="str">
            <v>Fornecimento e Instalação de Janela Tipo Vitro de Correr com Caixilho Fixo 1.50 x 1.00 m c/ Grade, Batente E = 12 cm, Chapa 22 4 Folhas - Padrão Comercial</v>
          </cell>
          <cell r="C422" t="str">
            <v>m2</v>
          </cell>
          <cell r="D422">
            <v>118.6765</v>
          </cell>
        </row>
        <row r="423">
          <cell r="A423" t="str">
            <v>001.09.00848</v>
          </cell>
          <cell r="B423" t="str">
            <v>Fornecimento e Instalação de Janela Tipo Vitro de Correr com Caixilho Fixo 2.00 x 1.00 m s/ Grade, Batente e= 12 cm Chapa 22, 4 Folhas - Padrão Comercial</v>
          </cell>
          <cell r="C423" t="str">
            <v>m2</v>
          </cell>
          <cell r="D423">
            <v>113.2265</v>
          </cell>
        </row>
        <row r="424">
          <cell r="A424" t="str">
            <v>001.09.00850</v>
          </cell>
          <cell r="B424" t="str">
            <v>Fornecimento e Instalação de Janela Tipo Vitro de Correr com Caixilho Fixo 1.50 x 1.20 m c/ Grade, Batente E = 12 cm, Chapa 22 4 Folhas - Padrão Comercial</v>
          </cell>
          <cell r="C424" t="str">
            <v>m2</v>
          </cell>
          <cell r="D424">
            <v>110.8265</v>
          </cell>
        </row>
        <row r="425">
          <cell r="A425" t="str">
            <v>001.09.00860</v>
          </cell>
          <cell r="B425" t="str">
            <v>Fornecimento e Instalação de Janela metálica tipo veneziana de correr com grade - padrão comercial</v>
          </cell>
          <cell r="C425" t="str">
            <v>m2</v>
          </cell>
          <cell r="D425">
            <v>157.06190000000001</v>
          </cell>
        </row>
        <row r="426">
          <cell r="A426" t="str">
            <v>001.09.00880</v>
          </cell>
          <cell r="B426" t="str">
            <v>Porta de madeira tipo solidor inclus. guarnições, batentes e dobradiças, (0.60 x 2.10 m)</v>
          </cell>
          <cell r="C426" t="str">
            <v>UN</v>
          </cell>
          <cell r="D426">
            <v>92.528000000000006</v>
          </cell>
        </row>
        <row r="427">
          <cell r="A427" t="str">
            <v>001.09.00900</v>
          </cell>
          <cell r="B427" t="str">
            <v>Porta de madeira tipo solidor inclus. guarnições, batentes e dobradiças, (0.70 x 2.10 m)</v>
          </cell>
          <cell r="C427" t="str">
            <v>UN</v>
          </cell>
          <cell r="D427">
            <v>93.096999999999994</v>
          </cell>
        </row>
        <row r="428">
          <cell r="A428" t="str">
            <v>001.09.00920</v>
          </cell>
          <cell r="B428" t="str">
            <v>Porta de madeira tipo solidor inclus. guarnições, batentes e dobradiças, (0.80 x 2.10 m)</v>
          </cell>
          <cell r="C428" t="str">
            <v>UN</v>
          </cell>
          <cell r="D428">
            <v>93.396000000000001</v>
          </cell>
        </row>
        <row r="429">
          <cell r="A429" t="str">
            <v>001.09.00940</v>
          </cell>
          <cell r="B429" t="str">
            <v>Porta de madeira tipo solidor inclus. guarnições, batentes e dobradiças, (0.90 x 2.10 m)</v>
          </cell>
          <cell r="C429" t="str">
            <v>un</v>
          </cell>
          <cell r="D429">
            <v>132.23500000000001</v>
          </cell>
        </row>
        <row r="430">
          <cell r="A430" t="str">
            <v>001.09.00960</v>
          </cell>
          <cell r="B430" t="str">
            <v>Porta de madeira tipo solidor inclus. guarnições, batentes e dobradiças, (0.60 x 1.80 m)</v>
          </cell>
          <cell r="C430" t="str">
            <v>UN</v>
          </cell>
          <cell r="D430">
            <v>82.01</v>
          </cell>
        </row>
        <row r="431">
          <cell r="A431" t="str">
            <v>001.09.00980</v>
          </cell>
          <cell r="B431" t="str">
            <v>Porta de madeira tipo solidor inclus. guarnições, batentes e dobradiças, (0.60 x 1.60 m)</v>
          </cell>
          <cell r="C431" t="str">
            <v>UN</v>
          </cell>
          <cell r="D431">
            <v>84.286000000000001</v>
          </cell>
        </row>
        <row r="432">
          <cell r="A432" t="str">
            <v>001.09.01000</v>
          </cell>
          <cell r="B432" t="str">
            <v>Porta de madeira tipo solidor inclus. guarnições, batentes e dobradiças, (1.00 x 2.00 m)</v>
          </cell>
          <cell r="C432" t="str">
            <v>UN</v>
          </cell>
          <cell r="D432">
            <v>142.804</v>
          </cell>
        </row>
        <row r="433">
          <cell r="A433" t="str">
            <v>001.09.01020</v>
          </cell>
          <cell r="B433" t="str">
            <v>Porta de madeira tipo solidor inclus. guarnições, batentes e dobradiças, (1.60 x 2.10 m)</v>
          </cell>
          <cell r="C433" t="str">
            <v>UN</v>
          </cell>
          <cell r="D433">
            <v>140.12</v>
          </cell>
        </row>
        <row r="434">
          <cell r="A434" t="str">
            <v>001.09.01040</v>
          </cell>
          <cell r="B434" t="str">
            <v>Porta de madeira tipo solidor inclus. guarnições, batentes e dobradiças, (0.60 x 0.90 m)</v>
          </cell>
          <cell r="C434" t="str">
            <v>UN</v>
          </cell>
          <cell r="D434">
            <v>78.450999999999993</v>
          </cell>
        </row>
        <row r="435">
          <cell r="A435" t="str">
            <v>001.09.01290</v>
          </cell>
          <cell r="B435" t="str">
            <v>Porta de madeira prensada, tipo solidor, revestida com fórmica branca, inclusive guarnições, ferragem e fechadura,  0.60 x 210 m</v>
          </cell>
          <cell r="C435" t="str">
            <v>un</v>
          </cell>
          <cell r="D435">
            <v>274.96550000000002</v>
          </cell>
        </row>
        <row r="436">
          <cell r="A436" t="str">
            <v>001.09.01291</v>
          </cell>
          <cell r="B436" t="str">
            <v>Porta de madeira prensada, tipo solidor, revestida com fórmica branca, inclusive guarnições, ferragem e fechadura,  0.70 x 210 m</v>
          </cell>
          <cell r="C436" t="str">
            <v>un</v>
          </cell>
          <cell r="D436">
            <v>298.34550000000002</v>
          </cell>
        </row>
        <row r="437">
          <cell r="A437" t="str">
            <v>001.09.01292</v>
          </cell>
          <cell r="B437" t="str">
            <v>Porta de madeira prensada, tipo solidor, revestida com fórmica branca, inclusive guarnições, ferragem e fechadura,  0.80 x 210 m</v>
          </cell>
          <cell r="C437" t="str">
            <v>un</v>
          </cell>
          <cell r="D437">
            <v>298.34550000000002</v>
          </cell>
        </row>
        <row r="438">
          <cell r="A438" t="str">
            <v>001.09.01293</v>
          </cell>
          <cell r="B438" t="str">
            <v>Porta de madeira prensada, tipo solidor, revestida com fórmica branca, inclusive guarnições, ferragem e fechadura,  0.90 x 210 m</v>
          </cell>
          <cell r="C438" t="str">
            <v>un</v>
          </cell>
          <cell r="D438">
            <v>313.34550000000002</v>
          </cell>
        </row>
        <row r="439">
          <cell r="A439" t="str">
            <v>001.09.01294</v>
          </cell>
          <cell r="B439" t="str">
            <v>Porta de madeira prensada, tipo solidor, revestida com fórmica branca, inclusive guarnições, ferragem e fechadura,  1,00 x 2,10 m</v>
          </cell>
          <cell r="C439" t="str">
            <v>un</v>
          </cell>
          <cell r="D439">
            <v>323.34550000000002</v>
          </cell>
        </row>
        <row r="440">
          <cell r="A440" t="str">
            <v>001.09.01295</v>
          </cell>
          <cell r="B440" t="str">
            <v>Porta de madeira prensada, tipo solidor, revestida com fórmica branca, inclusive guarnições, ferragem e fechadura,  1,10 x 2,10 m</v>
          </cell>
          <cell r="C440" t="str">
            <v>un</v>
          </cell>
          <cell r="D440">
            <v>338.34550000000002</v>
          </cell>
        </row>
        <row r="441">
          <cell r="A441" t="str">
            <v>001.09.01420</v>
          </cell>
          <cell r="B441" t="str">
            <v>Fechadura c/ chave central, maçaneta tipo copo, conjunto completo p/portas de entrada</v>
          </cell>
          <cell r="C441" t="str">
            <v>UN</v>
          </cell>
          <cell r="D441">
            <v>23.082000000000001</v>
          </cell>
        </row>
        <row r="442">
          <cell r="A442" t="str">
            <v>001.09.01440</v>
          </cell>
          <cell r="B442" t="str">
            <v>Fechadura c/ chave central, maçaneta tipo copo, conjunto completo p/portas de comunicacao</v>
          </cell>
          <cell r="C442" t="str">
            <v>UN</v>
          </cell>
          <cell r="D442">
            <v>18.922000000000001</v>
          </cell>
        </row>
        <row r="443">
          <cell r="A443" t="str">
            <v>001.09.01460</v>
          </cell>
          <cell r="B443" t="str">
            <v>Fechadura c/ chave central, maçaneta tipo copo, conjunto completo p/portas de banheiro</v>
          </cell>
          <cell r="C443" t="str">
            <v>UN</v>
          </cell>
          <cell r="D443">
            <v>18.922000000000001</v>
          </cell>
        </row>
        <row r="444">
          <cell r="A444" t="str">
            <v>001.09.01480</v>
          </cell>
          <cell r="B444" t="str">
            <v>Fechadura de embutir c/ cilindro lingueta de 2 voltas trinco de latão c/02 chaves p/ porta de entrada compl. c/ espelho e maçaneta, tipo leve</v>
          </cell>
          <cell r="C444" t="str">
            <v>UN</v>
          </cell>
          <cell r="D444">
            <v>65.081999999999994</v>
          </cell>
        </row>
        <row r="445">
          <cell r="A445" t="str">
            <v>001.09.01500</v>
          </cell>
          <cell r="B445" t="str">
            <v>Fechadura de embutir c/ cilindro lingueta de 2 voltas trinco de latão c/02 chaves p/ porta de entrada compl. c/ espelho e maçaneta, tipo reforçada</v>
          </cell>
          <cell r="C445" t="str">
            <v>UN</v>
          </cell>
          <cell r="D445">
            <v>40.182000000000002</v>
          </cell>
        </row>
        <row r="446">
          <cell r="A446" t="str">
            <v>001.09.01520</v>
          </cell>
          <cell r="B446" t="str">
            <v>Fechadura de embutir c/cilindro lingueta de 2 voltas trinco de latão c/02 chaves p/ portas inter. compl. c/ espelho e maçaneta, tipo leve</v>
          </cell>
          <cell r="C446" t="str">
            <v>UN</v>
          </cell>
          <cell r="D446">
            <v>30.082000000000001</v>
          </cell>
        </row>
        <row r="447">
          <cell r="A447" t="str">
            <v>001.09.01540</v>
          </cell>
          <cell r="B447" t="str">
            <v>Fechadura de embutir c/cilindro lingueta de 2 voltas trinco de latão c/02 chaves p/ portas inter. compl. c/ espelho e maçaneta, tipo reforçada</v>
          </cell>
          <cell r="C447" t="str">
            <v>UN</v>
          </cell>
          <cell r="D447">
            <v>32.582000000000001</v>
          </cell>
        </row>
        <row r="448">
          <cell r="A448" t="str">
            <v>001.09.01560</v>
          </cell>
          <cell r="B448" t="str">
            <v>Fechadura de sobrepor de cilindro de latão c/ lingueta de 02 voltas completas, tipo leve</v>
          </cell>
          <cell r="C448" t="str">
            <v>UN</v>
          </cell>
          <cell r="D448">
            <v>14.265499999999999</v>
          </cell>
        </row>
        <row r="449">
          <cell r="A449" t="str">
            <v>001.09.01580</v>
          </cell>
          <cell r="B449" t="str">
            <v>Fechadura de sobrepor de cilindro de latão c/ lingueta de 02 voltas completas, tipo reforçada</v>
          </cell>
          <cell r="C449" t="str">
            <v>UN</v>
          </cell>
          <cell r="D449">
            <v>43.5655</v>
          </cell>
        </row>
        <row r="450">
          <cell r="A450" t="str">
            <v>001.09.01600</v>
          </cell>
          <cell r="B450" t="str">
            <v>Fechadura de embutir p/ banheiro c/ chaves de emergência tipo blim blim, tipo leve</v>
          </cell>
          <cell r="C450" t="str">
            <v>UN</v>
          </cell>
          <cell r="D450">
            <v>28.582000000000001</v>
          </cell>
        </row>
        <row r="451">
          <cell r="A451" t="str">
            <v>001.09.01620</v>
          </cell>
          <cell r="B451" t="str">
            <v>Fechadura de embutir p/ banheiro c/ chaves de emergência tipo blim blim, tipo reforçada</v>
          </cell>
          <cell r="C451" t="str">
            <v>UN</v>
          </cell>
          <cell r="D451">
            <v>28.582000000000001</v>
          </cell>
        </row>
        <row r="452">
          <cell r="A452" t="str">
            <v>001.09.01640</v>
          </cell>
          <cell r="B452" t="str">
            <v>Fechaduras p/portas ou grades de enrolar de cilindro c/2 chaves completa</v>
          </cell>
          <cell r="C452" t="str">
            <v>UN</v>
          </cell>
          <cell r="D452">
            <v>28.165500000000002</v>
          </cell>
        </row>
        <row r="453">
          <cell r="A453" t="str">
            <v>001.09.01660</v>
          </cell>
          <cell r="B453" t="str">
            <v>Fechadura p/porta de correr completa</v>
          </cell>
          <cell r="C453" t="str">
            <v>UN</v>
          </cell>
          <cell r="D453">
            <v>35.332000000000001</v>
          </cell>
        </row>
        <row r="454">
          <cell r="A454" t="str">
            <v>001.09.01680</v>
          </cell>
          <cell r="B454" t="str">
            <v>Fechadura p/portao de ferro de madeira completa</v>
          </cell>
          <cell r="C454" t="str">
            <v>UN</v>
          </cell>
          <cell r="D454">
            <v>45.082000000000001</v>
          </cell>
        </row>
        <row r="455">
          <cell r="A455" t="str">
            <v>001.09.01700</v>
          </cell>
          <cell r="B455" t="str">
            <v>Cremona de latão estampado e niquelado, tipo leve</v>
          </cell>
          <cell r="C455" t="str">
            <v>UN</v>
          </cell>
          <cell r="D455">
            <v>17.748200000000001</v>
          </cell>
        </row>
        <row r="456">
          <cell r="A456" t="str">
            <v>001.09.01720</v>
          </cell>
          <cell r="B456" t="str">
            <v>Cremona de latão estampado e niquelado, tipo reforçado</v>
          </cell>
          <cell r="C456" t="str">
            <v>UN</v>
          </cell>
          <cell r="D456">
            <v>18.020700000000001</v>
          </cell>
        </row>
        <row r="457">
          <cell r="A457" t="str">
            <v>001.09.01760</v>
          </cell>
          <cell r="B457" t="str">
            <v>Cremona de latão fundido e niquelado,tipo leve</v>
          </cell>
          <cell r="C457" t="str">
            <v>UN</v>
          </cell>
          <cell r="D457">
            <v>14.5207</v>
          </cell>
        </row>
        <row r="458">
          <cell r="A458" t="str">
            <v>001.09.01780</v>
          </cell>
          <cell r="B458" t="str">
            <v>Cremona de latão fundido e niquelado,tipo reforçado</v>
          </cell>
          <cell r="C458" t="str">
            <v>UN</v>
          </cell>
          <cell r="D458">
            <v>14.5207</v>
          </cell>
        </row>
        <row r="459">
          <cell r="A459" t="str">
            <v>001.09.01800</v>
          </cell>
          <cell r="B459" t="str">
            <v>Vara p/cremona de ferro</v>
          </cell>
          <cell r="C459" t="str">
            <v>ML</v>
          </cell>
          <cell r="D459">
            <v>10.5207</v>
          </cell>
        </row>
        <row r="460">
          <cell r="A460" t="str">
            <v>001.09.01820</v>
          </cell>
          <cell r="B460" t="str">
            <v>Targeta livre ocupado</v>
          </cell>
          <cell r="C460" t="str">
            <v>UN</v>
          </cell>
          <cell r="D460">
            <v>17.5411</v>
          </cell>
        </row>
        <row r="461">
          <cell r="A461" t="str">
            <v>001.09.01840</v>
          </cell>
          <cell r="B461" t="str">
            <v>Fechos chatos reforçados</v>
          </cell>
          <cell r="C461" t="str">
            <v>UN</v>
          </cell>
          <cell r="D461">
            <v>6.2164999999999999</v>
          </cell>
        </row>
        <row r="462">
          <cell r="A462" t="str">
            <v>001.09.01860</v>
          </cell>
          <cell r="B462" t="str">
            <v>Borboletas</v>
          </cell>
          <cell r="C462" t="str">
            <v>UN</v>
          </cell>
          <cell r="D462">
            <v>2.3380000000000001</v>
          </cell>
        </row>
        <row r="463">
          <cell r="A463" t="str">
            <v>001.09.01880</v>
          </cell>
          <cell r="B463" t="str">
            <v>Dobradiças comuns p/portas 3.5 pol</v>
          </cell>
          <cell r="C463" t="str">
            <v>UN</v>
          </cell>
          <cell r="D463">
            <v>5.5529000000000002</v>
          </cell>
        </row>
        <row r="464">
          <cell r="A464" t="str">
            <v>001.09.01920</v>
          </cell>
          <cell r="B464" t="str">
            <v>Dobradiça cabeça de bola de ferro 3.5 pol,tipo leve</v>
          </cell>
          <cell r="C464" t="str">
            <v>UN</v>
          </cell>
          <cell r="D464">
            <v>5.5328999999999997</v>
          </cell>
        </row>
        <row r="465">
          <cell r="A465" t="str">
            <v>001.09.01940</v>
          </cell>
          <cell r="B465" t="str">
            <v>Dobradiça cabeça de bola de ferro 3.5 pol,tipo reforçado</v>
          </cell>
          <cell r="C465" t="str">
            <v>UN</v>
          </cell>
          <cell r="D465">
            <v>5.8829000000000002</v>
          </cell>
        </row>
        <row r="466">
          <cell r="A466" t="str">
            <v>001.09.01960</v>
          </cell>
          <cell r="B466" t="str">
            <v>Conchas p/janelas de correr</v>
          </cell>
          <cell r="C466" t="str">
            <v>UN</v>
          </cell>
          <cell r="D466">
            <v>3.6164999999999998</v>
          </cell>
        </row>
        <row r="467">
          <cell r="A467" t="str">
            <v>001.09.01980</v>
          </cell>
          <cell r="B467" t="str">
            <v>Fixadores p/portas</v>
          </cell>
          <cell r="C467" t="str">
            <v>UN</v>
          </cell>
          <cell r="D467">
            <v>7.6128999999999998</v>
          </cell>
        </row>
        <row r="468">
          <cell r="A468" t="str">
            <v>001.09.02000</v>
          </cell>
          <cell r="B468" t="str">
            <v>Porta de alumínio tipo veneziana de abrir (01 ou 02 folhas)</v>
          </cell>
          <cell r="C468" t="str">
            <v>M2</v>
          </cell>
          <cell r="D468">
            <v>354.12560000000002</v>
          </cell>
        </row>
        <row r="469">
          <cell r="A469" t="str">
            <v>001.09.02020</v>
          </cell>
          <cell r="B469" t="str">
            <v>Porta de alumínio tipo de abrir - para vidro</v>
          </cell>
          <cell r="C469" t="str">
            <v>M2</v>
          </cell>
          <cell r="D469">
            <v>258.90640000000002</v>
          </cell>
        </row>
        <row r="470">
          <cell r="A470" t="str">
            <v>001.09.02040</v>
          </cell>
          <cell r="B470" t="str">
            <v>Porta de alumínio tipo de correr (01 ou 02 folhas) - para vidro</v>
          </cell>
          <cell r="C470" t="str">
            <v>M2</v>
          </cell>
          <cell r="D470">
            <v>278.17559999999997</v>
          </cell>
        </row>
        <row r="471">
          <cell r="A471" t="str">
            <v>001.09.02060</v>
          </cell>
          <cell r="B471" t="str">
            <v>Porta de alumínio tipo de abrir em chapa de alumínio</v>
          </cell>
          <cell r="C471" t="str">
            <v>M2</v>
          </cell>
          <cell r="D471">
            <v>278.17559999999997</v>
          </cell>
        </row>
        <row r="472">
          <cell r="A472" t="str">
            <v>001.09.02080</v>
          </cell>
          <cell r="B472" t="str">
            <v>Grades de proteção - perfil 2x1cm - anodizado na cor natural</v>
          </cell>
          <cell r="C472" t="str">
            <v>M2</v>
          </cell>
          <cell r="D472">
            <v>139.6173</v>
          </cell>
        </row>
        <row r="473">
          <cell r="A473" t="str">
            <v>001.09.02100</v>
          </cell>
          <cell r="B473" t="str">
            <v>Peitoril de alumínio h=1,00m</v>
          </cell>
          <cell r="C473" t="str">
            <v>ML</v>
          </cell>
          <cell r="D473">
            <v>84.278499999999994</v>
          </cell>
        </row>
        <row r="474">
          <cell r="A474" t="str">
            <v>001.09.02120</v>
          </cell>
          <cell r="B474" t="str">
            <v>Corrimão de alumínio h=0,85m</v>
          </cell>
          <cell r="C474" t="str">
            <v>ML</v>
          </cell>
          <cell r="D474">
            <v>54.278500000000001</v>
          </cell>
        </row>
        <row r="475">
          <cell r="A475" t="str">
            <v>001.09.02140</v>
          </cell>
          <cell r="B475" t="str">
            <v>Guarda corpo de alumínio anodizado h=1,00 m</v>
          </cell>
          <cell r="C475" t="str">
            <v>ML</v>
          </cell>
          <cell r="D475">
            <v>84.278499999999994</v>
          </cell>
        </row>
        <row r="476">
          <cell r="A476" t="str">
            <v>001.09.02160</v>
          </cell>
          <cell r="B476" t="str">
            <v>Janela de alumínio tipo basculante</v>
          </cell>
          <cell r="C476" t="str">
            <v>M2</v>
          </cell>
          <cell r="D476">
            <v>308.45949999999999</v>
          </cell>
        </row>
        <row r="477">
          <cell r="A477" t="str">
            <v>001.09.02180</v>
          </cell>
          <cell r="B477" t="str">
            <v>Janela de alumínio tipo de correr - para vidro</v>
          </cell>
          <cell r="C477" t="str">
            <v>M2</v>
          </cell>
          <cell r="D477">
            <v>243.9076</v>
          </cell>
        </row>
        <row r="478">
          <cell r="A478" t="str">
            <v>001.09.02200</v>
          </cell>
          <cell r="B478" t="str">
            <v>Janela de alumínio tipo de abrir - para vidro</v>
          </cell>
          <cell r="C478" t="str">
            <v>M2</v>
          </cell>
          <cell r="D478">
            <v>238.45949999999999</v>
          </cell>
        </row>
        <row r="479">
          <cell r="A479" t="str">
            <v>001.09.02220</v>
          </cell>
          <cell r="B479" t="str">
            <v>Janela de alumínio tipo maxi-air - para vidro</v>
          </cell>
          <cell r="C479" t="str">
            <v>M2</v>
          </cell>
          <cell r="D479">
            <v>252.45949999999999</v>
          </cell>
        </row>
        <row r="480">
          <cell r="A480" t="str">
            <v>001.09.02240</v>
          </cell>
          <cell r="B480" t="str">
            <v>Janela de alumínio tipo veneziana</v>
          </cell>
          <cell r="C480" t="str">
            <v>M2</v>
          </cell>
          <cell r="D480">
            <v>288.45949999999999</v>
          </cell>
        </row>
        <row r="481">
          <cell r="A481" t="str">
            <v>001.09.02260</v>
          </cell>
          <cell r="B481" t="str">
            <v>Janela tipo maximar em madeira p/ vidro, inclusive ferragens e ferro de alavanca</v>
          </cell>
          <cell r="C481" t="str">
            <v>M2</v>
          </cell>
          <cell r="D481">
            <v>119.56699999999999</v>
          </cell>
        </row>
        <row r="482">
          <cell r="A482" t="str">
            <v>001.09.02280</v>
          </cell>
          <cell r="B482" t="str">
            <v>Janela de abrir em madeira c/ veneziana p/ vidro, inclusive ferragens</v>
          </cell>
          <cell r="C482" t="str">
            <v>M2</v>
          </cell>
          <cell r="D482">
            <v>167.88749999999999</v>
          </cell>
        </row>
        <row r="483">
          <cell r="A483" t="str">
            <v>001.09.02300</v>
          </cell>
          <cell r="B483" t="str">
            <v>Tela metálica tipo mosquiteiro fixado em ferro cantoneira de abas iguais de 1/2""""x1/8""""</v>
          </cell>
          <cell r="C483" t="str">
            <v>M2</v>
          </cell>
          <cell r="D483">
            <v>54.989100000000001</v>
          </cell>
        </row>
        <row r="484">
          <cell r="A484" t="str">
            <v>001.09.02320</v>
          </cell>
          <cell r="B484" t="str">
            <v>Tela metálica tipo mosquiteiro fixado em ferro cantoneira de abas iguais de 1""""x3/16""""</v>
          </cell>
          <cell r="C484" t="str">
            <v>M2</v>
          </cell>
          <cell r="D484">
            <v>81.089100000000002</v>
          </cell>
        </row>
        <row r="485">
          <cell r="A485" t="str">
            <v>001.09.02325</v>
          </cell>
          <cell r="B485" t="str">
            <v>Fornecimento e Instalação de Chapa de Ferro Preta Lisa e= 3 mm Conf. Det. 26 A SEJUSP</v>
          </cell>
          <cell r="C485" t="str">
            <v>m2</v>
          </cell>
          <cell r="D485">
            <v>131.60290000000001</v>
          </cell>
        </row>
        <row r="486">
          <cell r="A486" t="str">
            <v>001.09.02327</v>
          </cell>
          <cell r="B486" t="str">
            <v>Fornecimento e Instalação de Chapa de Ferro Preta Lisa e= 8 mm Conf. Det. 26 C SEJUSP</v>
          </cell>
          <cell r="C486" t="str">
            <v>m2</v>
          </cell>
          <cell r="D486">
            <v>359.7022</v>
          </cell>
        </row>
        <row r="487">
          <cell r="A487" t="str">
            <v>001.09.02330</v>
          </cell>
          <cell r="B487" t="str">
            <v>Fornecimento e Instalação de Porta Para Cadeia ou Presídio 0.80 x 2.10 em grade 7/8"" e barra chata 1 1/2"" x 5/16"" Conf. Det. 05 SINFRA</v>
          </cell>
          <cell r="C487" t="str">
            <v>m2</v>
          </cell>
          <cell r="D487">
            <v>248.03020000000001</v>
          </cell>
        </row>
        <row r="488">
          <cell r="A488" t="str">
            <v>001.09.02335</v>
          </cell>
          <cell r="B488" t="str">
            <v>Fornecimento e Instalação de Porta Metálica C/ Passa Prato Conf. Det. 05 SEJUSP</v>
          </cell>
          <cell r="C488" t="str">
            <v>m2</v>
          </cell>
          <cell r="D488">
            <v>398.73779999999999</v>
          </cell>
        </row>
        <row r="489">
          <cell r="A489" t="str">
            <v>001.09.02336</v>
          </cell>
          <cell r="B489" t="str">
            <v>Fornecimento e Instalação de Porta Metálica S/ Passa Prato Conf. Det. 05 A SEJUSP</v>
          </cell>
          <cell r="C489" t="str">
            <v>m2</v>
          </cell>
          <cell r="D489">
            <v>320.18680000000001</v>
          </cell>
        </row>
        <row r="490">
          <cell r="A490" t="str">
            <v>001.09.02337</v>
          </cell>
          <cell r="B490" t="str">
            <v>Fornecimento e Instalação de Porta Metálica C/ Chapa Metálica Sobre Toda a Porta Conf. Det. 05 B  SEJUSP</v>
          </cell>
          <cell r="C490" t="str">
            <v>m2</v>
          </cell>
          <cell r="D490">
            <v>472.03629999999998</v>
          </cell>
        </row>
        <row r="491">
          <cell r="A491" t="str">
            <v>001.09.02338</v>
          </cell>
          <cell r="B491" t="str">
            <v>Fornecimento e Instalação de Conjunto de Grade Conf. Det. 08 SEJUSP</v>
          </cell>
          <cell r="C491" t="str">
            <v>m2</v>
          </cell>
          <cell r="D491">
            <v>135.52539999999999</v>
          </cell>
        </row>
        <row r="492">
          <cell r="A492" t="str">
            <v>001.09.02340</v>
          </cell>
          <cell r="B492" t="str">
            <v>Fornecimento e Instalação de Grade Metálica Conf. Det. 09 A SEJUSP</v>
          </cell>
          <cell r="C492" t="str">
            <v>m2</v>
          </cell>
          <cell r="D492">
            <v>217.46260000000001</v>
          </cell>
        </row>
        <row r="493">
          <cell r="A493" t="str">
            <v>001.09.02345</v>
          </cell>
          <cell r="B493" t="str">
            <v>Fornecimento e Instalação de Porta Metálica C/ Chapa Metálica Sobre Toda a Porta Conf. Det. 23  SEJUSP</v>
          </cell>
          <cell r="C493" t="str">
            <v>m2</v>
          </cell>
          <cell r="D493">
            <v>423.43400000000003</v>
          </cell>
        </row>
        <row r="494">
          <cell r="A494" t="str">
            <v>001.09.02346</v>
          </cell>
          <cell r="B494" t="str">
            <v>Fornecimento e Instalação de Porta Metálica S/ Chapa Metálica Conf. Det. 23 A  SEJUSP</v>
          </cell>
          <cell r="C494" t="str">
            <v>m2</v>
          </cell>
          <cell r="D494">
            <v>334.73</v>
          </cell>
        </row>
        <row r="495">
          <cell r="A495" t="str">
            <v>001.09.02350</v>
          </cell>
          <cell r="B495" t="str">
            <v>Fornecimento e Instalação de Visor Conf. Det. 30 SEJUSP</v>
          </cell>
          <cell r="C495" t="str">
            <v>un</v>
          </cell>
          <cell r="D495">
            <v>217.1936</v>
          </cell>
        </row>
        <row r="496">
          <cell r="A496" t="str">
            <v>001.09.02360</v>
          </cell>
          <cell r="B496" t="str">
            <v>Fornecimento e Instalação de Tranca Tipo Comum Conf. Det. 41 SEJUSP</v>
          </cell>
          <cell r="C496" t="str">
            <v>un</v>
          </cell>
          <cell r="D496">
            <v>127.92059999999999</v>
          </cell>
        </row>
        <row r="497">
          <cell r="A497" t="str">
            <v>001.09.02365</v>
          </cell>
          <cell r="B497" t="str">
            <v>Fornecimento e Instalação de Grade Metálica Conf. Det. 45 B SEJUSP</v>
          </cell>
          <cell r="C497" t="str">
            <v>m2</v>
          </cell>
          <cell r="D497">
            <v>279.6472</v>
          </cell>
        </row>
        <row r="498">
          <cell r="A498" t="str">
            <v>001.09.02370</v>
          </cell>
          <cell r="B498" t="str">
            <v>Batente de madeira 15 x 15 cm para porta e janela</v>
          </cell>
          <cell r="C498" t="str">
            <v>m</v>
          </cell>
          <cell r="D498">
            <v>19.447600000000001</v>
          </cell>
        </row>
        <row r="499">
          <cell r="A499" t="str">
            <v>001.09.02380</v>
          </cell>
          <cell r="B499" t="str">
            <v>Batente de madeira 3,5 x 14,5 cm para portas e janelas</v>
          </cell>
          <cell r="C499" t="str">
            <v>M</v>
          </cell>
          <cell r="D499">
            <v>7.8464</v>
          </cell>
        </row>
        <row r="500">
          <cell r="A500" t="str">
            <v>001.09.02400</v>
          </cell>
          <cell r="B500" t="str">
            <v>Reparo em esquadria - substituição de folhas de porta/janelas de madeira tipo almofadada</v>
          </cell>
          <cell r="C500" t="str">
            <v>M2</v>
          </cell>
          <cell r="D500">
            <v>42.723199999999999</v>
          </cell>
        </row>
        <row r="501">
          <cell r="A501" t="str">
            <v>001.09.02420</v>
          </cell>
          <cell r="B501" t="str">
            <v>Reparo em esquadria - substituição de batente de madeira</v>
          </cell>
          <cell r="C501" t="str">
            <v>M</v>
          </cell>
          <cell r="D501">
            <v>17.8034</v>
          </cell>
        </row>
        <row r="502">
          <cell r="A502" t="str">
            <v>001.09.02440</v>
          </cell>
          <cell r="B502" t="str">
            <v>Reparo em esquadria - substituição de folha de porta de madeira tipo solidor, inclusive dobradiças, -(0,60x1,80)m</v>
          </cell>
          <cell r="C502" t="str">
            <v>UN</v>
          </cell>
          <cell r="D502">
            <v>51.058700000000002</v>
          </cell>
        </row>
        <row r="503">
          <cell r="A503" t="str">
            <v>001.09.02460</v>
          </cell>
          <cell r="B503" t="str">
            <v>Reparo em esquadria - substituição de folha de porta de madeira tipo solidor, inclusive dobradiças, -(0,60x2,10)m</v>
          </cell>
          <cell r="C503" t="str">
            <v>UN</v>
          </cell>
          <cell r="D503">
            <v>54.748699999999999</v>
          </cell>
        </row>
        <row r="504">
          <cell r="A504" t="str">
            <v>001.09.02480</v>
          </cell>
          <cell r="B504" t="str">
            <v>Reparo em esquadria - substituição de folha de porta de madeira tipo solidor, inclusive dobradiças, -(0,70x2,10)m</v>
          </cell>
          <cell r="C504" t="str">
            <v>UN</v>
          </cell>
          <cell r="D504">
            <v>54.748699999999999</v>
          </cell>
        </row>
        <row r="505">
          <cell r="A505" t="str">
            <v>001.09.02500</v>
          </cell>
          <cell r="B505" t="str">
            <v>Reparo em esquadria - substituição de folha de porta de madeira tipo solidor, inclusive dobradiças, -(0,80x2,10)m</v>
          </cell>
          <cell r="C505" t="str">
            <v>UN</v>
          </cell>
          <cell r="D505">
            <v>54.748699999999999</v>
          </cell>
        </row>
        <row r="506">
          <cell r="A506" t="str">
            <v>001.09.02520</v>
          </cell>
          <cell r="B506" t="str">
            <v>Reparo em esquadria - substituição de folha de porta de madeira tipo solidor, inclusive dobradiças, -(0,90x2,10)m</v>
          </cell>
          <cell r="C506" t="str">
            <v>UN</v>
          </cell>
          <cell r="D506">
            <v>92.748699999999999</v>
          </cell>
        </row>
        <row r="507">
          <cell r="A507" t="str">
            <v>001.09.02540</v>
          </cell>
          <cell r="B507" t="str">
            <v>Reparo em esquadria - substituição de folha de madeira almofadada, inclusive dobradiças-(0,60x2,10)m</v>
          </cell>
          <cell r="C507" t="str">
            <v>UN</v>
          </cell>
          <cell r="D507">
            <v>73.748699999999999</v>
          </cell>
        </row>
        <row r="508">
          <cell r="A508" t="str">
            <v>001.09.02560</v>
          </cell>
          <cell r="B508" t="str">
            <v>Reparo em esquadria - substituição de folha de madeira almofadada, inclusive dobradiças-(0,70x2,10)m</v>
          </cell>
          <cell r="C508" t="str">
            <v>UN</v>
          </cell>
          <cell r="D508">
            <v>73.748699999999999</v>
          </cell>
        </row>
        <row r="509">
          <cell r="A509" t="str">
            <v>001.09.02580</v>
          </cell>
          <cell r="B509" t="str">
            <v>Reparo em esquadria - substituição de folha de madeira almofadada, inclusive dobradiças-(0,80x2,10)m</v>
          </cell>
          <cell r="C509" t="str">
            <v>UN</v>
          </cell>
          <cell r="D509">
            <v>73.748699999999999</v>
          </cell>
        </row>
        <row r="510">
          <cell r="A510" t="str">
            <v>001.09.02600</v>
          </cell>
          <cell r="B510" t="str">
            <v>Reparo em esquadria - substituição de folha de madeira almofadada, inclusive dobradiças-(0,90x2,10)m</v>
          </cell>
          <cell r="C510" t="str">
            <v>UN</v>
          </cell>
          <cell r="D510">
            <v>87.748699999999999</v>
          </cell>
        </row>
        <row r="511">
          <cell r="A511" t="str">
            <v>001.09.02620</v>
          </cell>
          <cell r="B511" t="str">
            <v>Reparo em esquadria - substituição de batente de peroba, inclusive guarnições -vão de (0,60x2,10)m</v>
          </cell>
          <cell r="C511" t="str">
            <v>JG</v>
          </cell>
          <cell r="D511">
            <v>97.961699999999993</v>
          </cell>
        </row>
        <row r="512">
          <cell r="A512" t="str">
            <v>001.09.02640</v>
          </cell>
          <cell r="B512" t="str">
            <v>Reparo em esquadria - substituição de batente de peroba, inclusive guarnições -vão de (0,70x2,10)m</v>
          </cell>
          <cell r="C512" t="str">
            <v>JG</v>
          </cell>
          <cell r="D512">
            <v>96.615499999999997</v>
          </cell>
        </row>
        <row r="513">
          <cell r="A513" t="str">
            <v>001.09.02660</v>
          </cell>
          <cell r="B513" t="str">
            <v>Reparo em esquadria - substituição de batente de peroba, inclusive guarnições -vão de (0,80x2,10)m</v>
          </cell>
          <cell r="C513" t="str">
            <v>JG</v>
          </cell>
          <cell r="D513">
            <v>104.94970000000001</v>
          </cell>
        </row>
        <row r="514">
          <cell r="A514" t="str">
            <v>001.09.02800</v>
          </cell>
          <cell r="B514" t="str">
            <v>Reparo em Grades e Portões - substituição de ferro CA 25 1/2""</v>
          </cell>
          <cell r="C514" t="str">
            <v>ml</v>
          </cell>
          <cell r="D514">
            <v>4.2268999999999997</v>
          </cell>
        </row>
        <row r="515">
          <cell r="A515" t="str">
            <v>001.09.02820</v>
          </cell>
          <cell r="B515" t="str">
            <v>Reparo em Grades e Portões - substituição de ferro CA 25 7/8""</v>
          </cell>
          <cell r="C515" t="str">
            <v>ml</v>
          </cell>
          <cell r="D515">
            <v>15.4109</v>
          </cell>
        </row>
        <row r="516">
          <cell r="A516" t="str">
            <v>001.09.02840</v>
          </cell>
          <cell r="B516" t="str">
            <v>Reparo em Alambrados e Portões - substituição de tubo de ferro em chapa preta diam.2"" chapa 13</v>
          </cell>
          <cell r="C516" t="str">
            <v>ml</v>
          </cell>
          <cell r="D516">
            <v>16.568999999999999</v>
          </cell>
        </row>
        <row r="517">
          <cell r="A517" t="str">
            <v>001.09.02860</v>
          </cell>
          <cell r="B517" t="str">
            <v>Reparo em Alambrados e Portões - substituição de tela de alambrado galvanizado malha 2"" fio dw12</v>
          </cell>
          <cell r="C517" t="str">
            <v>m2</v>
          </cell>
          <cell r="D517">
            <v>12.7662</v>
          </cell>
        </row>
        <row r="518">
          <cell r="A518" t="str">
            <v>001.10</v>
          </cell>
          <cell r="B518" t="str">
            <v>REVESTIMENTO</v>
          </cell>
          <cell r="D518">
            <v>338.73790000000002</v>
          </cell>
        </row>
        <row r="519">
          <cell r="A519" t="str">
            <v>001.10.00020</v>
          </cell>
          <cell r="B519" t="str">
            <v>Chapisco de aderência c/argamassa de cimento e areia traço 1:3 e= 5 mm</v>
          </cell>
          <cell r="C519" t="str">
            <v>m2</v>
          </cell>
          <cell r="D519">
            <v>2.0093999999999999</v>
          </cell>
        </row>
        <row r="520">
          <cell r="A520" t="str">
            <v>001.10.00040</v>
          </cell>
          <cell r="B520" t="str">
            <v>Chapisco de acab.c/argam.de cimento e pedrisco traço 1:4  e= 7 mm</v>
          </cell>
          <cell r="C520" t="str">
            <v>m2</v>
          </cell>
          <cell r="D520">
            <v>2.9918999999999998</v>
          </cell>
        </row>
        <row r="521">
          <cell r="A521" t="str">
            <v>001.10.00080</v>
          </cell>
          <cell r="B521" t="str">
            <v>Emboço c/argamassa mista 1:4 c/100 kg de cimento</v>
          </cell>
          <cell r="C521" t="str">
            <v>M2</v>
          </cell>
          <cell r="D521">
            <v>6.4263000000000003</v>
          </cell>
        </row>
        <row r="522">
          <cell r="A522" t="str">
            <v>001.10.00100</v>
          </cell>
          <cell r="B522" t="str">
            <v>Reboco paulista usando argamassa mista de cimento cal e areia no traço 1:2:8 com 20 mm de espessura</v>
          </cell>
          <cell r="C522" t="str">
            <v>m2</v>
          </cell>
          <cell r="D522">
            <v>8.7628000000000004</v>
          </cell>
        </row>
        <row r="523">
          <cell r="A523" t="str">
            <v>001.10.00110</v>
          </cell>
          <cell r="B523" t="str">
            <v>Reboco paulista usando argamassa mista de cimento cal e areia no traço 1:2:9 com 20 mm de espessura</v>
          </cell>
          <cell r="C523" t="str">
            <v>m2</v>
          </cell>
          <cell r="D523">
            <v>8.5763999999999996</v>
          </cell>
        </row>
        <row r="524">
          <cell r="A524" t="str">
            <v>001.10.00120</v>
          </cell>
          <cell r="B524" t="str">
            <v>Reboco c/ argamassa de cal em pasta e areia fina peneirada no traço 1:2 (espessura 0.5 cm)</v>
          </cell>
          <cell r="C524" t="str">
            <v>m2</v>
          </cell>
          <cell r="D524">
            <v>3.6825999999999999</v>
          </cell>
        </row>
        <row r="525">
          <cell r="A525" t="str">
            <v>001.10.00170</v>
          </cell>
          <cell r="B525" t="str">
            <v>Revestimento c/ argamassa de barita e = 1O mm</v>
          </cell>
          <cell r="C525" t="str">
            <v>m2</v>
          </cell>
          <cell r="D525">
            <v>42.437600000000003</v>
          </cell>
        </row>
        <row r="526">
          <cell r="A526" t="str">
            <v>001.10.00180</v>
          </cell>
          <cell r="B526" t="str">
            <v>Reboco barra lisa com argamassa de cimento e areia 1:1.5 com impermeabilizante inclusive emboço de cimento e areia 1:4</v>
          </cell>
          <cell r="C526" t="str">
            <v>M2</v>
          </cell>
          <cell r="D526">
            <v>17.7288</v>
          </cell>
        </row>
        <row r="527">
          <cell r="A527" t="str">
            <v>001.10.00200</v>
          </cell>
          <cell r="B527" t="str">
            <v>Barra lisa c/ acabamento em nata de cimento comum c/ desempenadeira de aço sobre emboço de cimento e areia 1:4</v>
          </cell>
          <cell r="C527" t="str">
            <v>m2</v>
          </cell>
          <cell r="D527">
            <v>12.224500000000001</v>
          </cell>
        </row>
        <row r="528">
          <cell r="A528" t="str">
            <v>001.10.00220</v>
          </cell>
          <cell r="B528" t="str">
            <v>Barra lisa c/ acabamento em nata de cimento comum c/ desempenadeira de aço sobre emboço de cimento e areia 1:4:8</v>
          </cell>
          <cell r="C528" t="str">
            <v>m2</v>
          </cell>
          <cell r="D528">
            <v>11.780900000000001</v>
          </cell>
        </row>
        <row r="529">
          <cell r="A529" t="str">
            <v>001.10.00240</v>
          </cell>
          <cell r="B529" t="str">
            <v>Barra lisa c/ acabamento em nata de cimento branco c/ desempenadeira de aço sobre emboço de cimento e areia 1:4</v>
          </cell>
          <cell r="C529" t="str">
            <v>m2</v>
          </cell>
          <cell r="D529">
            <v>14.252700000000001</v>
          </cell>
        </row>
        <row r="530">
          <cell r="A530" t="str">
            <v>001.10.00260</v>
          </cell>
          <cell r="B530" t="str">
            <v>Barra lisa c/ acabamento em nata de cimento comum c/ desempenadeira de aço sobre emboço de cimento e areia 1:4:8</v>
          </cell>
          <cell r="C530" t="str">
            <v>m2</v>
          </cell>
          <cell r="D530">
            <v>11.780900000000001</v>
          </cell>
        </row>
        <row r="531">
          <cell r="A531" t="str">
            <v>001.10.00280</v>
          </cell>
          <cell r="B531" t="str">
            <v>Revestimento com azulejo branco (dimensão mínima 150x150 mm, espessura mínima 4 mm) empregando argamassa pré fabricada de cimento colante (a prumo ), incl rejuntamento</v>
          </cell>
          <cell r="C531" t="str">
            <v>m2</v>
          </cell>
          <cell r="D531">
            <v>22.8066</v>
          </cell>
        </row>
        <row r="532">
          <cell r="A532" t="str">
            <v>001.10.00300</v>
          </cell>
          <cell r="B532" t="str">
            <v>Revestimento com azulejo decorado (dimensão mínima 150x150 mm, espessura mínima 4 mm) empregando argamassa pré fabricada de cimento colante (a prumo ), incl rejuntamento</v>
          </cell>
          <cell r="C532" t="str">
            <v>m2</v>
          </cell>
          <cell r="D532">
            <v>20.023599999999998</v>
          </cell>
        </row>
        <row r="533">
          <cell r="A533" t="str">
            <v>001.10.00320</v>
          </cell>
          <cell r="B533" t="str">
            <v>Revestimento Com Piso Parede (dimensão mínima 300x300 mm, espessura mínima 6 mm) Empregando Argamassa Pré Fabricada de Cimento Colante, incl Rejuntamento</v>
          </cell>
          <cell r="C533" t="str">
            <v>m2</v>
          </cell>
          <cell r="D533">
            <v>20.021599999999999</v>
          </cell>
        </row>
        <row r="534">
          <cell r="A534" t="str">
            <v>001.10.00330</v>
          </cell>
          <cell r="B534" t="str">
            <v>Fornecimento e Assentamento de Pastilha de Porcelana (dimensão mínima 100x100 mm, espessura mínima 8 mm), Assentada Com Argamassa Pré- Fabricada de Cimento Colante, Incl. Rejuntamento</v>
          </cell>
          <cell r="C534" t="str">
            <v>m2</v>
          </cell>
          <cell r="D534">
            <v>47.212600000000002</v>
          </cell>
        </row>
        <row r="535">
          <cell r="A535" t="str">
            <v>001.10.00560</v>
          </cell>
          <cell r="B535" t="str">
            <v>Revestimento c/ carpete 8 mm sobre parede</v>
          </cell>
          <cell r="C535" t="str">
            <v>M2</v>
          </cell>
          <cell r="D535">
            <v>24.814800000000002</v>
          </cell>
        </row>
        <row r="536">
          <cell r="A536" t="str">
            <v>001.10.00580</v>
          </cell>
          <cell r="B536" t="str">
            <v>Revestimento de paredes com laminado melaminico colado (formiplac texturizado)</v>
          </cell>
          <cell r="C536" t="str">
            <v>m2</v>
          </cell>
          <cell r="D536">
            <v>24.002800000000001</v>
          </cell>
        </row>
        <row r="537">
          <cell r="A537" t="str">
            <v>001.10.00660</v>
          </cell>
          <cell r="B537" t="str">
            <v>Faixas decorativas para portas e janelas, 10 cm de largura, em argamassa mista de cimento cal e areia</v>
          </cell>
          <cell r="C537" t="str">
            <v>M</v>
          </cell>
          <cell r="D537">
            <v>4.1893000000000002</v>
          </cell>
        </row>
        <row r="538">
          <cell r="A538" t="str">
            <v>001.10.00680</v>
          </cell>
          <cell r="B538" t="str">
            <v>Fornecimento e Assentamento de Faixa Cerâmica Decorada Para Cozinha e Banheiro</v>
          </cell>
          <cell r="C538" t="str">
            <v>ml</v>
          </cell>
          <cell r="D538">
            <v>13.7514</v>
          </cell>
        </row>
        <row r="539">
          <cell r="A539" t="str">
            <v>001.10.00740</v>
          </cell>
          <cell r="B539" t="str">
            <v>Correção de trincas em paredes, usando ferro de 1/4"""" e argamassa de cimento e areia 1:3</v>
          </cell>
          <cell r="C539" t="str">
            <v>M</v>
          </cell>
          <cell r="D539">
            <v>19.260400000000001</v>
          </cell>
        </row>
        <row r="540">
          <cell r="A540" t="str">
            <v>001.11</v>
          </cell>
          <cell r="B540" t="str">
            <v>PISOS RODAPÉS SOLEIRAS E PEITORIS</v>
          </cell>
          <cell r="D540">
            <v>1238.8779999999999</v>
          </cell>
        </row>
        <row r="541">
          <cell r="A541" t="str">
            <v>001.11.00010</v>
          </cell>
          <cell r="B541" t="str">
            <v>Preparo e apiloamento do local destinado a receber o piso, incl. carga e transporte manual de material de caixão de empréstimo para complementação do que faltar.</v>
          </cell>
          <cell r="C541" t="str">
            <v>m2</v>
          </cell>
          <cell r="D541">
            <v>5.9371999999999998</v>
          </cell>
        </row>
        <row r="542">
          <cell r="A542" t="str">
            <v>001.11.00040</v>
          </cell>
          <cell r="B542" t="str">
            <v>Regularização de laje ou lastro de concreto com argamassa de cimento e areia no traço 1:3, procedendo-se da seguinte maneira: umidecer abundantemente o contrapiso, aplicar nata de agua e cimento e finalmente a aplicar da argamassa de regularização.</v>
          </cell>
          <cell r="C542" t="str">
            <v>m3</v>
          </cell>
          <cell r="D542">
            <v>293.50940000000003</v>
          </cell>
        </row>
        <row r="543">
          <cell r="A543" t="str">
            <v>001.11.00050</v>
          </cell>
          <cell r="B543" t="str">
            <v>Contrapiso de concreto não estrutural Fck=13,5 Mpa, preparado com régua de alumínio e desempenadeira de madeira, perfeitamente nivelado, pronto para receber o piso, esp.= 6.00 cm</v>
          </cell>
          <cell r="C543" t="str">
            <v>m2</v>
          </cell>
          <cell r="D543">
            <v>17.108699999999999</v>
          </cell>
        </row>
        <row r="544">
          <cell r="A544" t="str">
            <v>001.11.00060</v>
          </cell>
          <cell r="B544" t="str">
            <v>Calçada em concreto Fck=13,5 Mpa no traco 1:3:6 com junta de dilatação de madeira 1.2 cm de espessura formando quadro 2.0 x 2.0 m com 6.0 cm de espessura, preparado com régua de alumínio e desempenadeira de madeira, perfeitamente nivelado.</v>
          </cell>
          <cell r="C544" t="str">
            <v>m2</v>
          </cell>
          <cell r="D544">
            <v>17.342700000000001</v>
          </cell>
        </row>
        <row r="545">
          <cell r="A545" t="str">
            <v>001.11.00080</v>
          </cell>
          <cell r="B545" t="str">
            <v>Calçada em concreto Fck=13,5 Mpa, no traço 1:3:6 com junta de dilatação seca, formando quadro de 2.00x2.00 m, com 6 cm de espessura, preparado com régua de alumínio e desempenadeira de madeira, perfeitamente nivelado.</v>
          </cell>
          <cell r="C545" t="str">
            <v>m2</v>
          </cell>
          <cell r="D545">
            <v>17.342700000000001</v>
          </cell>
        </row>
        <row r="546">
          <cell r="A546" t="str">
            <v>001.11.00100</v>
          </cell>
          <cell r="B546" t="str">
            <v>Calçada em Concreto Usinado 13,50 Mpa, Com Junta de Dilatação de Ripa de Madeira de 1.20 cm de Espessura formando Quadro 1.50 x 1.50 m, sendo a espessura de e= 5.00 cm, preparado com régua de alumínio e desempenadeira de madeira, perfeitamente nivelado.</v>
          </cell>
          <cell r="C546" t="str">
            <v>m2</v>
          </cell>
          <cell r="D546">
            <v>19.596599999999999</v>
          </cell>
        </row>
        <row r="547">
          <cell r="A547" t="str">
            <v>001.11.00180</v>
          </cell>
          <cell r="B547" t="str">
            <v>Cimentado liso queimado c/espessura de 1.5 cm c/argamassa de cimento e areia no traço 1:3, procedendo-se da seguinte maneira: umidecer abundantemente o contrapiso, aplicar nata de agua e cimento e finalmente a aplicar da argamassa de acabamento.</v>
          </cell>
          <cell r="C547" t="str">
            <v>m2</v>
          </cell>
          <cell r="D547">
            <v>7.0351999999999997</v>
          </cell>
        </row>
        <row r="548">
          <cell r="A548" t="str">
            <v>001.11.00200</v>
          </cell>
          <cell r="B548" t="str">
            <v>Cimentado liso queimado c/espessura de 2 cm usando argamassa de cimento e areia 1:3 c/ juntas plásticas de 19 mm formando quadros de 2.00 x 2.00 m,umidecer abundantemente o contrapiso, aplicar nata de agua e cimento e finalmente a aplicar a argamassa.</v>
          </cell>
          <cell r="C548" t="str">
            <v>m2</v>
          </cell>
          <cell r="D548">
            <v>8.8895999999999997</v>
          </cell>
        </row>
        <row r="549">
          <cell r="A549" t="str">
            <v>001.11.00280</v>
          </cell>
          <cell r="B549" t="str">
            <v>Cimentado liso queimado c/ po xadrez e=1.5 cm c/argamassa de cimento e areia no traço 1:3, umidecer abundantemente o contrapiso, aplicar nata de agua e cimento e finalmente a aplicar a argamassa.</v>
          </cell>
          <cell r="C549" t="str">
            <v>m2</v>
          </cell>
          <cell r="D549">
            <v>7.5872000000000002</v>
          </cell>
        </row>
        <row r="550">
          <cell r="A550" t="str">
            <v>001.11.00310</v>
          </cell>
          <cell r="B550" t="str">
            <v>Revestimento com Piso Cerâmico Esmaltado (dimensão mínima 300x300mm, espessura mínima 8 mm), PI 02, Assentado Com Argamassa Colante Uso Interno, incl. rejuntamento.</v>
          </cell>
          <cell r="C550" t="str">
            <v>m2</v>
          </cell>
          <cell r="D550">
            <v>19.539100000000001</v>
          </cell>
        </row>
        <row r="551">
          <cell r="A551" t="str">
            <v>001.11.00311</v>
          </cell>
          <cell r="B551" t="str">
            <v>Revestimento com Piso Cerâmico Esmaltado (dimensão mínima 300x300mm, espessura mínima 8 mm), PI 03, Assentado Com Argamassa Colante Uso Interno, incl. rejuntamento</v>
          </cell>
          <cell r="C551" t="str">
            <v>m2</v>
          </cell>
          <cell r="D551">
            <v>19.539100000000001</v>
          </cell>
        </row>
        <row r="552">
          <cell r="A552" t="str">
            <v>001.11.00312</v>
          </cell>
          <cell r="B552" t="str">
            <v>Revestimento com Piso Cerâmico Esmaltado (dimensão mínima 300x300mm, espessura mínima 8 mm), PI 04, Assentado Com Argamassa Colante Uso Interno, incl. rejuntamento</v>
          </cell>
          <cell r="C552" t="str">
            <v>m2</v>
          </cell>
          <cell r="D552">
            <v>19.539100000000001</v>
          </cell>
        </row>
        <row r="553">
          <cell r="A553" t="str">
            <v>001.11.00313</v>
          </cell>
          <cell r="B553" t="str">
            <v>Revestimento com Piso Cerâmico Esmaltado (dimensão mínima 300x300mm, espessura mínima 8 mm), PI 05, Assentado Com Argamassa Colante Uso Interno, incl. rejuntamento</v>
          </cell>
          <cell r="C553" t="str">
            <v>m2</v>
          </cell>
          <cell r="D553">
            <v>19.539100000000001</v>
          </cell>
        </row>
        <row r="554">
          <cell r="A554" t="str">
            <v>001.11.00321</v>
          </cell>
          <cell r="B554" t="str">
            <v>Revestimento de pisos e lajotas cerâmicas 30x30 cm assente c/argamassa de cimento e areia 1:4</v>
          </cell>
          <cell r="C554" t="str">
            <v>M2</v>
          </cell>
          <cell r="D554">
            <v>22.087399999999999</v>
          </cell>
        </row>
        <row r="555">
          <cell r="A555" t="str">
            <v>001.11.00341</v>
          </cell>
          <cell r="B555" t="str">
            <v>Assentamento de ladrilho hidráulico cor natural do cimento, assente com argamassa mista de cimento, cal e areia traço 1:4 adição 100 kg cimento</v>
          </cell>
          <cell r="C555" t="str">
            <v>m2</v>
          </cell>
          <cell r="D555">
            <v>34.876399999999997</v>
          </cell>
        </row>
        <row r="556">
          <cell r="A556" t="str">
            <v>001.11.00342</v>
          </cell>
          <cell r="B556" t="str">
            <v>Assentamento de ladrilho hidráulico cor única, assente com argamassa mista de cimento, cal e areia traço 1:4 adição 100 kg cimento</v>
          </cell>
          <cell r="C556" t="str">
            <v>m2</v>
          </cell>
          <cell r="D556">
            <v>37.0764</v>
          </cell>
        </row>
        <row r="557">
          <cell r="A557" t="str">
            <v>001.11.00343</v>
          </cell>
          <cell r="B557" t="str">
            <v>Assentamento de ladrilho hidráulico tipo Cuiabá, assente com argamassa mista de cimento, cal e areia traço 1:4 adição 100 kg cimento</v>
          </cell>
          <cell r="C557" t="str">
            <v>m2</v>
          </cell>
          <cell r="D557">
            <v>38.176400000000001</v>
          </cell>
        </row>
        <row r="558">
          <cell r="A558" t="str">
            <v>001.11.00344</v>
          </cell>
          <cell r="B558" t="str">
            <v>Assentamento de ladrilho hidráulico tipo Copacabana, assente com argamassa mista de cimento, cal e areia traço 1:4 adição 100 kg cimento</v>
          </cell>
          <cell r="C558" t="str">
            <v>m2</v>
          </cell>
          <cell r="D558">
            <v>43.676400000000001</v>
          </cell>
        </row>
        <row r="559">
          <cell r="A559" t="str">
            <v>001.11.00461</v>
          </cell>
          <cell r="B559" t="str">
            <v>Revestimento de piso em granilite fundido no local formando quadros de 2.00 m2 de área ( no máximo) com junta plastica colorida e faixa perimétrica de 30 cm na cor preta fazendo meia cana, aplicação de 2 demãos de resina acrilica</v>
          </cell>
          <cell r="C559" t="str">
            <v>m2</v>
          </cell>
          <cell r="D559">
            <v>19.559999999999999</v>
          </cell>
        </row>
        <row r="560">
          <cell r="A560" t="str">
            <v>001.11.00481</v>
          </cell>
          <cell r="B560" t="str">
            <v>Assentamento de junta plástica de dilatacao p/pisos de 19 mm</v>
          </cell>
          <cell r="C560" t="str">
            <v>ML</v>
          </cell>
          <cell r="D560">
            <v>1.6783999999999999</v>
          </cell>
        </row>
        <row r="561">
          <cell r="A561" t="str">
            <v>001.11.00581</v>
          </cell>
          <cell r="B561" t="str">
            <v>Revestimento de piso em ardosia natural 40x40cm cor preta tipo on com resinex</v>
          </cell>
          <cell r="C561" t="str">
            <v>M2</v>
          </cell>
          <cell r="D561">
            <v>26.9421</v>
          </cell>
        </row>
        <row r="562">
          <cell r="A562" t="str">
            <v>001.11.00601</v>
          </cell>
          <cell r="B562" t="str">
            <v>Revestimento de paviflex sobre lastro ou laje regularizada, assentado com cola especial de 2.00 mm de espessura</v>
          </cell>
          <cell r="C562" t="str">
            <v>M2</v>
          </cell>
          <cell r="D562">
            <v>41.598199999999999</v>
          </cell>
        </row>
        <row r="563">
          <cell r="A563" t="str">
            <v>001.11.00621</v>
          </cell>
          <cell r="B563" t="str">
            <v>Revestimento de paviflex sobre lastro ou laje regularizada, assentado com cola especial de 3.20 mm de espessura</v>
          </cell>
          <cell r="C563" t="str">
            <v>M2</v>
          </cell>
          <cell r="D563">
            <v>60.3932</v>
          </cell>
        </row>
        <row r="564">
          <cell r="A564" t="str">
            <v>001.11.00641</v>
          </cell>
          <cell r="B564" t="str">
            <v>Revestimento de paviflex sobre lastro ou laje regularizada, assentado com cola especial de 1.60 mm de espessura</v>
          </cell>
          <cell r="C564" t="str">
            <v>M2</v>
          </cell>
          <cell r="D564">
            <v>35.193199999999997</v>
          </cell>
        </row>
        <row r="565">
          <cell r="A565" t="str">
            <v>001.11.00661</v>
          </cell>
          <cell r="B565" t="str">
            <v>Carpete 8mm na cor verde musgo</v>
          </cell>
          <cell r="C565" t="str">
            <v>M2</v>
          </cell>
          <cell r="D565">
            <v>23</v>
          </cell>
        </row>
        <row r="566">
          <cell r="A566" t="str">
            <v>001.11.00681</v>
          </cell>
          <cell r="B566" t="str">
            <v>Revestimento da escada (degrau e espelho) c/ ardósia preta tipo on c/ resinex</v>
          </cell>
          <cell r="C566" t="str">
            <v>M2</v>
          </cell>
          <cell r="D566">
            <v>31.3004</v>
          </cell>
        </row>
        <row r="567">
          <cell r="A567" t="str">
            <v>001.11.00701</v>
          </cell>
          <cell r="B567" t="str">
            <v>Piso de concreto fck=15,0 mpa, armado com tela de aço ca-60 4.2 com malha 15x15 cm - esp.15 cm</v>
          </cell>
          <cell r="C567" t="str">
            <v>M2</v>
          </cell>
          <cell r="D567">
            <v>41.343299999999999</v>
          </cell>
        </row>
        <row r="568">
          <cell r="A568" t="str">
            <v>001.11.00721</v>
          </cell>
          <cell r="B568" t="str">
            <v>Assentamento de rodapé de cimentado usando argamassa de cimento e areia 1:3 com altura de 10 cm, simples</v>
          </cell>
          <cell r="C568" t="str">
            <v>ML</v>
          </cell>
          <cell r="D568">
            <v>5.5419</v>
          </cell>
        </row>
        <row r="569">
          <cell r="A569" t="str">
            <v>001.11.00741</v>
          </cell>
          <cell r="B569" t="str">
            <v>Assentamento de rodapé de cimentado usando argamassa de cimento e areia 1:3 com altura de 10 cm, de cor</v>
          </cell>
          <cell r="C569" t="str">
            <v>ML</v>
          </cell>
          <cell r="D569">
            <v>6.4703999999999997</v>
          </cell>
        </row>
        <row r="570">
          <cell r="A570" t="str">
            <v>001.11.00761</v>
          </cell>
          <cell r="B570" t="str">
            <v>Assentamento de rodapés para pisos em ceramica 30x30</v>
          </cell>
          <cell r="C570" t="str">
            <v>ML</v>
          </cell>
          <cell r="D570">
            <v>6.8998999999999997</v>
          </cell>
        </row>
        <row r="571">
          <cell r="A571" t="str">
            <v>001.11.00781</v>
          </cell>
          <cell r="B571" t="str">
            <v>Assentamento de rodapés de de madeira de 10 cm de altura</v>
          </cell>
          <cell r="C571" t="str">
            <v>ML</v>
          </cell>
          <cell r="D571">
            <v>6.9236000000000004</v>
          </cell>
        </row>
        <row r="572">
          <cell r="A572" t="str">
            <v>001.11.00821</v>
          </cell>
          <cell r="B572" t="str">
            <v>Assentamento de mármore c/10 cm de altura e 2.00 cm de espessura</v>
          </cell>
          <cell r="C572" t="str">
            <v>ML</v>
          </cell>
          <cell r="D572">
            <v>19.704000000000001</v>
          </cell>
        </row>
        <row r="573">
          <cell r="A573" t="str">
            <v>001.11.00841</v>
          </cell>
          <cell r="B573" t="str">
            <v>Assentamento de rodapé de cerâmica empregando pasta de argamassa de cimento colante</v>
          </cell>
          <cell r="C573" t="str">
            <v>ML</v>
          </cell>
          <cell r="D573">
            <v>2.1623999999999999</v>
          </cell>
        </row>
        <row r="574">
          <cell r="A574" t="str">
            <v>001.11.00861</v>
          </cell>
          <cell r="B574" t="str">
            <v>Assentamento de paviflex c/9 cm de altura assente com cola especial</v>
          </cell>
          <cell r="C574" t="str">
            <v>ML</v>
          </cell>
          <cell r="D574">
            <v>3.31</v>
          </cell>
        </row>
        <row r="575">
          <cell r="A575" t="str">
            <v>001.11.00901</v>
          </cell>
          <cell r="B575" t="str">
            <v>Assentamento de rodapé de madeira de peróba 7x1.5 cm fixados c/tacos de peróba previamente chumbados na alvenaria c/ espaçamento max. de 2.00x2.00 m</v>
          </cell>
          <cell r="C575" t="str">
            <v>ML</v>
          </cell>
          <cell r="D575">
            <v>22.187100000000001</v>
          </cell>
        </row>
        <row r="576">
          <cell r="A576" t="str">
            <v>001.11.00921</v>
          </cell>
          <cell r="B576" t="str">
            <v>Assentamento de rodapé de ardósia natural</v>
          </cell>
          <cell r="C576" t="str">
            <v>ML</v>
          </cell>
          <cell r="D576">
            <v>8.0459999999999994</v>
          </cell>
        </row>
        <row r="577">
          <cell r="A577" t="str">
            <v>001.11.00941</v>
          </cell>
          <cell r="B577" t="str">
            <v>Assentamento de rodapé de granito na cor verde ubatuba com 7 cm de espessura</v>
          </cell>
          <cell r="C577" t="str">
            <v>ML</v>
          </cell>
          <cell r="D577">
            <v>19.391999999999999</v>
          </cell>
        </row>
        <row r="578">
          <cell r="A578" t="str">
            <v>001.11.00961</v>
          </cell>
          <cell r="B578" t="str">
            <v>Assentamento de rodapé de de lajota colonial</v>
          </cell>
          <cell r="C578" t="str">
            <v>ML</v>
          </cell>
          <cell r="D578">
            <v>8.2219999999999995</v>
          </cell>
        </row>
        <row r="579">
          <cell r="A579" t="str">
            <v>001.11.00981</v>
          </cell>
          <cell r="B579" t="str">
            <v>Assentamento de soleiras externas c/ pingadeira ou ressalto penetrando 2.50 cm de c/ lado da alvenaria assentado c/ aragam. de cimento e areia no traço 1:4, de mármore branco marfim 3.00 cm</v>
          </cell>
          <cell r="C579" t="str">
            <v>ML</v>
          </cell>
          <cell r="D579">
            <v>21.239599999999999</v>
          </cell>
        </row>
        <row r="580">
          <cell r="A580" t="str">
            <v>001.11.01001</v>
          </cell>
          <cell r="B580" t="str">
            <v>Assentamento de soleiras externas c/ pingadeira ou ressalto penetrando 2.50 cm de c/ lado da alvenaria assentado c/ aragam. de cimento e areia no traço 1:4, de granilite</v>
          </cell>
          <cell r="C580" t="str">
            <v>ML</v>
          </cell>
          <cell r="D580">
            <v>6.6166</v>
          </cell>
        </row>
        <row r="581">
          <cell r="A581" t="str">
            <v>001.11.01021</v>
          </cell>
          <cell r="B581" t="str">
            <v>Assentamento de soleira interna de 0.15 m de mármore branco marfim 3.00 cmassente c/ argamassa de cimento e areia 1:4 m</v>
          </cell>
          <cell r="C581" t="str">
            <v>ML</v>
          </cell>
          <cell r="D581">
            <v>20.4453</v>
          </cell>
        </row>
        <row r="582">
          <cell r="A582" t="str">
            <v>001.11.01041</v>
          </cell>
          <cell r="B582" t="str">
            <v>Assentamento de soleira interna de 0.15 m de granilite  assente c/ argamassa de cimento e areia 1:4 m</v>
          </cell>
          <cell r="C582" t="str">
            <v>ML</v>
          </cell>
          <cell r="D582">
            <v>7.2213000000000003</v>
          </cell>
        </row>
        <row r="583">
          <cell r="A583" t="str">
            <v>001.11.01061</v>
          </cell>
          <cell r="B583" t="str">
            <v>Assentamento de soleira interna de 0.15 m de ardósia ,assente c/ argamassa de cimento e areia no traço 1:4</v>
          </cell>
          <cell r="C583" t="str">
            <v>ML</v>
          </cell>
          <cell r="D583">
            <v>11.5062</v>
          </cell>
        </row>
        <row r="584">
          <cell r="A584" t="str">
            <v>001.11.01081</v>
          </cell>
          <cell r="B584" t="str">
            <v>Assentamento de soleira de granito l=0,15m e=2cm</v>
          </cell>
          <cell r="C584" t="str">
            <v>UN</v>
          </cell>
          <cell r="D584">
            <v>23.564599999999999</v>
          </cell>
        </row>
        <row r="585">
          <cell r="A585" t="str">
            <v>001.11.01101</v>
          </cell>
          <cell r="B585" t="str">
            <v>Assentamento de soleira de granito na cor verde ubatuba l=15 cm</v>
          </cell>
          <cell r="C585" t="str">
            <v>ML</v>
          </cell>
          <cell r="D585">
            <v>40.6646</v>
          </cell>
        </row>
        <row r="586">
          <cell r="A586" t="str">
            <v>001.11.01121</v>
          </cell>
          <cell r="B586" t="str">
            <v>Assentamento de peitoril de mármore branco espessura 3.00 cm, assente com argamassa de cimento e areia traço 1:4</v>
          </cell>
          <cell r="C586" t="str">
            <v>ML</v>
          </cell>
          <cell r="D586">
            <v>17.951599999999999</v>
          </cell>
        </row>
        <row r="587">
          <cell r="A587" t="str">
            <v>001.11.01141</v>
          </cell>
          <cell r="B587" t="str">
            <v>Assentamento de peitoril de granilite espessura 2.50 cm, assente com argamassa de cimento e areia traço 1:4</v>
          </cell>
          <cell r="C587" t="str">
            <v>ML</v>
          </cell>
          <cell r="D587">
            <v>8.5606000000000009</v>
          </cell>
        </row>
        <row r="588">
          <cell r="A588" t="str">
            <v>001.11.01161</v>
          </cell>
          <cell r="B588" t="str">
            <v>Assentamento de peitoril de ardósia polida  espessura 3.00 cm, assente com argamassa de cimento e areia traço 1:4</v>
          </cell>
          <cell r="C588" t="str">
            <v>ml</v>
          </cell>
          <cell r="D588">
            <v>14.3133</v>
          </cell>
        </row>
        <row r="589">
          <cell r="A589" t="str">
            <v>001.11.01181</v>
          </cell>
          <cell r="B589" t="str">
            <v>Assentamento de peitoril interno de mármore branco espessura 2.00 cm, assentes com argamassa de cimento e areia 1:4</v>
          </cell>
          <cell r="C589" t="str">
            <v>ML</v>
          </cell>
          <cell r="D589">
            <v>18.972300000000001</v>
          </cell>
        </row>
        <row r="590">
          <cell r="A590" t="str">
            <v>001.11.01201</v>
          </cell>
          <cell r="B590" t="str">
            <v>Assentamento de peitoril interno de granilite espessura 2.50 cm, assentes com argamassa de cimento e areia 1:4</v>
          </cell>
          <cell r="C590" t="str">
            <v>ML</v>
          </cell>
          <cell r="D590">
            <v>5.8223000000000003</v>
          </cell>
        </row>
        <row r="591">
          <cell r="A591" t="str">
            <v>001.12</v>
          </cell>
          <cell r="B591" t="str">
            <v>FORROS E DIVISÓRIAS</v>
          </cell>
          <cell r="D591">
            <v>1126.8802000000001</v>
          </cell>
        </row>
        <row r="592">
          <cell r="A592" t="str">
            <v>001.12.00020</v>
          </cell>
          <cell r="B592" t="str">
            <v>Forro de tábuas de cedrinho 10.00x1.00 cm aplicados em sarrafos 10x2.5 cm espacados de 50x50 cm</v>
          </cell>
          <cell r="C592" t="str">
            <v>M2</v>
          </cell>
          <cell r="D592">
            <v>28.236599999999999</v>
          </cell>
        </row>
        <row r="593">
          <cell r="A593" t="str">
            <v>001.12.00040</v>
          </cell>
          <cell r="B593" t="str">
            <v>Forro de tábuas de cedrinho 10.00x1.00 cm aplicados em caibros de 5x6 cm espaçados de 50x50 cm</v>
          </cell>
          <cell r="C593" t="str">
            <v>M2</v>
          </cell>
          <cell r="D593">
            <v>28.808599999999998</v>
          </cell>
        </row>
        <row r="594">
          <cell r="A594" t="str">
            <v>001.12.00100</v>
          </cell>
          <cell r="B594" t="str">
            <v>Cimalha de cedrinho</v>
          </cell>
          <cell r="C594" t="str">
            <v>ML</v>
          </cell>
          <cell r="D594">
            <v>2.218</v>
          </cell>
        </row>
        <row r="595">
          <cell r="A595" t="str">
            <v>001.12.00140</v>
          </cell>
          <cell r="B595" t="str">
            <v>Forro de gesso 60x60 cm liso fixado diretamente na estrutura por meio de arame galvanizado</v>
          </cell>
          <cell r="C595" t="str">
            <v>m2</v>
          </cell>
          <cell r="D595">
            <v>17.4818</v>
          </cell>
        </row>
        <row r="596">
          <cell r="A596" t="str">
            <v>001.12.00150</v>
          </cell>
          <cell r="B596" t="str">
            <v>Forro Em Gesso Acartonado com Painel FGA  incl. assessórios</v>
          </cell>
          <cell r="C596" t="str">
            <v>m2</v>
          </cell>
          <cell r="D596">
            <v>31.422999999999998</v>
          </cell>
        </row>
        <row r="597">
          <cell r="A597" t="str">
            <v>001.12.00155</v>
          </cell>
          <cell r="B597" t="str">
            <v>Forro Em Gesso Acartonado com Painel FGE  incl. assessórios</v>
          </cell>
          <cell r="C597" t="str">
            <v>m2</v>
          </cell>
          <cell r="D597">
            <v>35.269799999999996</v>
          </cell>
        </row>
        <row r="598">
          <cell r="A598" t="str">
            <v>001.12.00160</v>
          </cell>
          <cell r="B598" t="str">
            <v>Fornecimento e Instalação de Moldura em Gesso h=7 cm</v>
          </cell>
          <cell r="C598" t="str">
            <v>m</v>
          </cell>
          <cell r="D598">
            <v>7</v>
          </cell>
        </row>
        <row r="599">
          <cell r="A599" t="str">
            <v>001.12.00180</v>
          </cell>
          <cell r="B599" t="str">
            <v>Sanca de gesso l=1,20 m</v>
          </cell>
          <cell r="C599" t="str">
            <v>ML</v>
          </cell>
          <cell r="D599">
            <v>25</v>
          </cell>
        </row>
        <row r="600">
          <cell r="A600" t="str">
            <v>001.12.00200</v>
          </cell>
          <cell r="B600" t="str">
            <v>Sanca de gesso l=0,30m</v>
          </cell>
          <cell r="C600" t="str">
            <v>ML</v>
          </cell>
          <cell r="D600">
            <v>9</v>
          </cell>
        </row>
        <row r="601">
          <cell r="A601" t="str">
            <v>001.12.00320</v>
          </cell>
          <cell r="B601" t="str">
            <v>Fornecimento e Instalação de Forro de pvc branco 200 mm, incl. estrutura para fixação em metalon galvanizado e rodaforro</v>
          </cell>
          <cell r="C601" t="str">
            <v>m2</v>
          </cell>
          <cell r="D601">
            <v>29</v>
          </cell>
        </row>
        <row r="602">
          <cell r="A602" t="str">
            <v>001.12.00360</v>
          </cell>
          <cell r="B602" t="str">
            <v>Substituição de tábuas p/forro de cedrinho</v>
          </cell>
          <cell r="C602" t="str">
            <v>M2</v>
          </cell>
          <cell r="D602">
            <v>18.1892</v>
          </cell>
        </row>
        <row r="603">
          <cell r="A603" t="str">
            <v>001.12.00380</v>
          </cell>
          <cell r="B603" t="str">
            <v>Repregamento de forro de madeira</v>
          </cell>
          <cell r="C603" t="str">
            <v>M2</v>
          </cell>
          <cell r="D603">
            <v>1.2197</v>
          </cell>
        </row>
        <row r="604">
          <cell r="A604" t="str">
            <v>001.12.00600</v>
          </cell>
          <cell r="B604" t="str">
            <v>Fornecimento e instalação de divisória de granilite para sanitários assentada com argamassa de cimento e areia 1:3</v>
          </cell>
          <cell r="C604" t="str">
            <v>m2</v>
          </cell>
          <cell r="D604">
            <v>118.503</v>
          </cell>
        </row>
        <row r="605">
          <cell r="A605" t="str">
            <v>001.12.00700</v>
          </cell>
          <cell r="B605" t="str">
            <v>Fornecimento e instalação de divisória p/ banheiro em ardosia polida natural c/ resinex</v>
          </cell>
          <cell r="C605" t="str">
            <v>m2</v>
          </cell>
          <cell r="D605">
            <v>135.2217</v>
          </cell>
        </row>
        <row r="606">
          <cell r="A606" t="str">
            <v>001.12.00800</v>
          </cell>
          <cell r="B606" t="str">
            <v>Fornecimento e instalação de divisória p/ banheiro em granito polido, assente com argamassa,  na cor cinza.</v>
          </cell>
          <cell r="C606" t="str">
            <v>m2</v>
          </cell>
          <cell r="D606">
            <v>156.3201</v>
          </cell>
        </row>
        <row r="607">
          <cell r="A607" t="str">
            <v>001.12.00900</v>
          </cell>
          <cell r="B607" t="str">
            <v>Fornecimento e instalação de divisória naval stander padrão bege com perfis de aço na cor preto , cinza ou branco</v>
          </cell>
          <cell r="C607" t="str">
            <v>m2</v>
          </cell>
          <cell r="D607">
            <v>42.414400000000001</v>
          </cell>
        </row>
        <row r="608">
          <cell r="A608" t="str">
            <v>001.12.00920</v>
          </cell>
          <cell r="B608" t="str">
            <v>Fornecimento e instalação de porta de divisória  incl.montante , fechadura e dobradiças, divisória naval stander branco, cinza ou areia jundiai  com perfis de aço na cor preto, branco e cinza</v>
          </cell>
          <cell r="C608" t="str">
            <v>cj</v>
          </cell>
          <cell r="D608">
            <v>126.08199999999999</v>
          </cell>
        </row>
        <row r="609">
          <cell r="A609" t="str">
            <v>001.12.00940</v>
          </cell>
          <cell r="B609" t="str">
            <v>Fornecimento e instalação de divisória naval stander padrão branco, cinza ou areia jundiai, perfis de aço na cor preta e bandeira em vidro</v>
          </cell>
          <cell r="C609" t="str">
            <v>m2</v>
          </cell>
          <cell r="D609">
            <v>57.104199999999999</v>
          </cell>
        </row>
        <row r="610">
          <cell r="A610" t="str">
            <v>001.12.00960</v>
          </cell>
          <cell r="B610" t="str">
            <v>Fornecimento e instalação de porta de divisória  incl.montante , fechadura e dobradiças, divisória naval stander branco, cinza ou areia jundiai  com perfis de aço na cor preto, branco e cinza</v>
          </cell>
          <cell r="C610" t="str">
            <v>cj</v>
          </cell>
          <cell r="D610">
            <v>126.08199999999999</v>
          </cell>
        </row>
        <row r="611">
          <cell r="A611" t="str">
            <v>001.12.00980</v>
          </cell>
          <cell r="B611" t="str">
            <v>Fornecimento e instalação de ferragens para porta de divisória</v>
          </cell>
          <cell r="C611" t="str">
            <v>un</v>
          </cell>
          <cell r="D611">
            <v>71.0411</v>
          </cell>
        </row>
        <row r="612">
          <cell r="A612" t="str">
            <v>001.12.01000</v>
          </cell>
          <cell r="B612" t="str">
            <v>Parede Em Gesso Acartonado Revestida nas Duas Faces com Painel FGE sendo Montante e Guia 75, incl. parafuso GN 25, Massa e Fita .</v>
          </cell>
          <cell r="C612" t="str">
            <v>m2</v>
          </cell>
          <cell r="D612">
            <v>61.265000000000001</v>
          </cell>
        </row>
        <row r="613">
          <cell r="A613" t="str">
            <v>001.13</v>
          </cell>
          <cell r="B613" t="str">
            <v>VIDROS</v>
          </cell>
          <cell r="D613">
            <v>3058.3375000000001</v>
          </cell>
        </row>
        <row r="614">
          <cell r="A614" t="str">
            <v>001.13.00020</v>
          </cell>
          <cell r="B614" t="str">
            <v>Fornecimento e Instalação de Vidro liso incolor espessura 3.00 mm</v>
          </cell>
          <cell r="C614" t="str">
            <v>m2</v>
          </cell>
          <cell r="D614">
            <v>45</v>
          </cell>
        </row>
        <row r="615">
          <cell r="A615" t="str">
            <v>001.13.00040</v>
          </cell>
          <cell r="B615" t="str">
            <v>Fornecimento e Instalação de Vidro liso incolor espessura 4.00 mm</v>
          </cell>
          <cell r="C615" t="str">
            <v>m2</v>
          </cell>
          <cell r="D615">
            <v>61</v>
          </cell>
        </row>
        <row r="616">
          <cell r="A616" t="str">
            <v>001.13.00060</v>
          </cell>
          <cell r="B616" t="str">
            <v>Fornecimento e Instalação de Vidro liso incolor espessura 5.00 mm</v>
          </cell>
          <cell r="C616" t="str">
            <v>m2</v>
          </cell>
          <cell r="D616">
            <v>76.7</v>
          </cell>
        </row>
        <row r="617">
          <cell r="A617" t="str">
            <v>001.13.00080</v>
          </cell>
          <cell r="B617" t="str">
            <v>Fornecimento e Instalação de Vidro liso incolor espessura 6.00 mm</v>
          </cell>
          <cell r="C617" t="str">
            <v>m2</v>
          </cell>
          <cell r="D617">
            <v>92.6</v>
          </cell>
        </row>
        <row r="618">
          <cell r="A618" t="str">
            <v>001.13.00081</v>
          </cell>
          <cell r="B618" t="str">
            <v>Fornecimento e Instalação de Vidro liso incolor espessura 8.00 mm</v>
          </cell>
          <cell r="C618" t="str">
            <v>m2</v>
          </cell>
          <cell r="D618">
            <v>122.8</v>
          </cell>
        </row>
        <row r="619">
          <cell r="A619" t="str">
            <v>001.13.00082</v>
          </cell>
          <cell r="B619" t="str">
            <v>Fornecimento e Instalação de Vidro liso incolor espessura 10.00 mm</v>
          </cell>
          <cell r="C619" t="str">
            <v>m2</v>
          </cell>
          <cell r="D619">
            <v>160</v>
          </cell>
        </row>
        <row r="620">
          <cell r="A620" t="str">
            <v>001.13.00100</v>
          </cell>
          <cell r="B620" t="str">
            <v>Fornecimento e Instalação de Vidro martelado espessura 3.00 mm</v>
          </cell>
          <cell r="C620" t="str">
            <v>m2</v>
          </cell>
          <cell r="D620">
            <v>45.36</v>
          </cell>
        </row>
        <row r="621">
          <cell r="A621" t="str">
            <v>001.13.00120</v>
          </cell>
          <cell r="B621" t="str">
            <v>Fornecimento e Instalação de Vidro canelado comum espessura 4.00 mm</v>
          </cell>
          <cell r="C621" t="str">
            <v>m2</v>
          </cell>
          <cell r="D621">
            <v>45.36</v>
          </cell>
        </row>
        <row r="622">
          <cell r="A622" t="str">
            <v>001.13.00140</v>
          </cell>
          <cell r="B622" t="str">
            <v>Fornecimento e Instalação de Vidro liso fumê cinza espessura 4.00 mm</v>
          </cell>
          <cell r="C622" t="str">
            <v>m2</v>
          </cell>
          <cell r="D622">
            <v>89</v>
          </cell>
        </row>
        <row r="623">
          <cell r="A623" t="str">
            <v>001.13.00160</v>
          </cell>
          <cell r="B623" t="str">
            <v>Fornecimento e Instalação de Vidro liso fumê cinza espessura 5.00 mm</v>
          </cell>
          <cell r="C623" t="str">
            <v>m2</v>
          </cell>
          <cell r="D623">
            <v>108</v>
          </cell>
        </row>
        <row r="624">
          <cell r="A624" t="str">
            <v>001.13.00170</v>
          </cell>
          <cell r="B624" t="str">
            <v>Fornecimento e Instalação de Vidro liso cinza fumê espessura 6.00 mm</v>
          </cell>
          <cell r="C624" t="str">
            <v>m2</v>
          </cell>
          <cell r="D624">
            <v>133</v>
          </cell>
        </row>
        <row r="625">
          <cell r="A625" t="str">
            <v>001.13.00175</v>
          </cell>
          <cell r="B625" t="str">
            <v>Fornecimento e Instalação de Vidro liso cinza fumê espessura 8.00 mm</v>
          </cell>
          <cell r="C625" t="str">
            <v>m2</v>
          </cell>
          <cell r="D625">
            <v>181</v>
          </cell>
        </row>
        <row r="626">
          <cell r="A626" t="str">
            <v>001.13.00180</v>
          </cell>
          <cell r="B626" t="str">
            <v>Fornecimento e Instalação de Vidro liso fumê cinza espessura 10.00 mm</v>
          </cell>
          <cell r="C626" t="str">
            <v>m2</v>
          </cell>
          <cell r="D626">
            <v>235</v>
          </cell>
        </row>
        <row r="627">
          <cell r="A627" t="str">
            <v>001.13.00300</v>
          </cell>
          <cell r="B627" t="str">
            <v>Fornecimento e Instalação de Vidro liso incolor termperado espessura 6.00 mm</v>
          </cell>
          <cell r="C627" t="str">
            <v>m2</v>
          </cell>
          <cell r="D627">
            <v>126</v>
          </cell>
        </row>
        <row r="628">
          <cell r="A628" t="str">
            <v>001.13.00320</v>
          </cell>
          <cell r="B628" t="str">
            <v>Fornecimento e Instalação de Vidro liso incolor termperado espessura 8.00 mm</v>
          </cell>
          <cell r="C628" t="str">
            <v>m2</v>
          </cell>
          <cell r="D628">
            <v>156</v>
          </cell>
        </row>
        <row r="629">
          <cell r="A629" t="str">
            <v>001.13.00340</v>
          </cell>
          <cell r="B629" t="str">
            <v>Fornecimento e Instalação de Vidro liso incolor termperado espessura 10.00 mm</v>
          </cell>
          <cell r="C629" t="str">
            <v>m2</v>
          </cell>
          <cell r="D629">
            <v>196.8</v>
          </cell>
        </row>
        <row r="630">
          <cell r="A630" t="str">
            <v>001.13.00400</v>
          </cell>
          <cell r="B630" t="str">
            <v>Fornecimento e Instalação de Vidro liso cinza fumê temperado espessura 6 mm</v>
          </cell>
          <cell r="C630" t="str">
            <v>m2</v>
          </cell>
          <cell r="D630">
            <v>166</v>
          </cell>
        </row>
        <row r="631">
          <cell r="A631" t="str">
            <v>001.13.00420</v>
          </cell>
          <cell r="B631" t="str">
            <v>Fornecimento e Instalação de Vidro liso cinza fumê temperado espessura 8 mm</v>
          </cell>
          <cell r="C631" t="str">
            <v>m2</v>
          </cell>
          <cell r="D631">
            <v>213</v>
          </cell>
        </row>
        <row r="632">
          <cell r="A632" t="str">
            <v>001.13.00440</v>
          </cell>
          <cell r="B632" t="str">
            <v>Fornecimento e Instalação de Vidro liso cinza fumê temperado espessura 10 mm</v>
          </cell>
          <cell r="C632" t="str">
            <v>m2</v>
          </cell>
          <cell r="D632">
            <v>273</v>
          </cell>
        </row>
        <row r="633">
          <cell r="A633" t="str">
            <v>001.13.00500</v>
          </cell>
          <cell r="B633" t="str">
            <v>Fornecimento e Instalação de Perfil ""U"" Cavalão</v>
          </cell>
          <cell r="C633" t="str">
            <v>ml</v>
          </cell>
          <cell r="D633">
            <v>8.6966000000000001</v>
          </cell>
        </row>
        <row r="634">
          <cell r="A634" t="str">
            <v>001.13.00520</v>
          </cell>
          <cell r="B634" t="str">
            <v>Fornecimento e Instalação de Dobradiça Inferior Para Porta de Vidro</v>
          </cell>
          <cell r="C634" t="str">
            <v>un</v>
          </cell>
          <cell r="D634">
            <v>64.464500000000001</v>
          </cell>
        </row>
        <row r="635">
          <cell r="A635" t="str">
            <v>001.13.00540</v>
          </cell>
          <cell r="B635" t="str">
            <v>Fornecimento e Instalação de Dobradiça Superior Para Porta de Vidro</v>
          </cell>
          <cell r="C635" t="str">
            <v>un</v>
          </cell>
          <cell r="D635">
            <v>64.464500000000001</v>
          </cell>
        </row>
        <row r="636">
          <cell r="A636" t="str">
            <v>001.13.00560</v>
          </cell>
          <cell r="B636" t="str">
            <v>Fornecimento e Instalação de Trinco Para Piso em Porta de Vidro</v>
          </cell>
          <cell r="C636" t="str">
            <v>un</v>
          </cell>
          <cell r="D636">
            <v>97.742900000000006</v>
          </cell>
        </row>
        <row r="637">
          <cell r="A637" t="str">
            <v>001.13.00580</v>
          </cell>
          <cell r="B637" t="str">
            <v>Fornecimento e Instalação de Fechadura e  Contra Fechadura Para Porta de Vidro</v>
          </cell>
          <cell r="C637" t="str">
            <v>cj</v>
          </cell>
          <cell r="D637">
            <v>93.464500000000001</v>
          </cell>
        </row>
        <row r="638">
          <cell r="A638" t="str">
            <v>001.13.00600</v>
          </cell>
          <cell r="B638" t="str">
            <v>Fornecimento e Instalação de Puxador de Madeira Para Porta de Vidro</v>
          </cell>
          <cell r="C638" t="str">
            <v>cj</v>
          </cell>
          <cell r="D638">
            <v>28.464500000000001</v>
          </cell>
        </row>
        <row r="639">
          <cell r="A639" t="str">
            <v>001.13.00800</v>
          </cell>
          <cell r="B639" t="str">
            <v>Fornecimento e instalação de box para banheiro em perfil de alumínio e acrílico cinza, incl.toalheiro</v>
          </cell>
          <cell r="C639" t="str">
            <v>m2</v>
          </cell>
          <cell r="D639">
            <v>87.71</v>
          </cell>
        </row>
        <row r="640">
          <cell r="A640" t="str">
            <v>001.13.00820</v>
          </cell>
          <cell r="B640" t="str">
            <v>Fornecimento e instalação de box para banheiro em perfil de alumínio com acrílico fumê,cristal ou ouro velho, incl. toalheiro</v>
          </cell>
          <cell r="C640" t="str">
            <v>m2</v>
          </cell>
          <cell r="D640">
            <v>87.71</v>
          </cell>
        </row>
        <row r="641">
          <cell r="A641" t="str">
            <v>001.14</v>
          </cell>
          <cell r="B641" t="str">
            <v>PINTURA</v>
          </cell>
          <cell r="D641">
            <v>567.70870000000002</v>
          </cell>
        </row>
        <row r="642">
          <cell r="A642" t="str">
            <v>001.14.00020</v>
          </cell>
          <cell r="B642" t="str">
            <v>Caiação em paredes e tetos à 03 demãos</v>
          </cell>
          <cell r="C642" t="str">
            <v>m2</v>
          </cell>
          <cell r="D642">
            <v>0.82950000000000002</v>
          </cell>
        </row>
        <row r="643">
          <cell r="A643" t="str">
            <v>001.14.00045</v>
          </cell>
          <cell r="B643" t="str">
            <v>Emassamento de Parede Interna ou Forro Com Massa Corrida à Base de PVA  1ª Linha com Duas Demãos</v>
          </cell>
          <cell r="C643" t="str">
            <v>m2</v>
          </cell>
          <cell r="D643">
            <v>3.2168000000000001</v>
          </cell>
        </row>
        <row r="644">
          <cell r="A644" t="str">
            <v>001.14.00047</v>
          </cell>
          <cell r="B644" t="str">
            <v>Emassamento de Parede Interna, Externa ou Forro Com Massa Corrida  Acrílica  1ª Linha com Duas Demãos</v>
          </cell>
          <cell r="C644" t="str">
            <v>m2</v>
          </cell>
          <cell r="D644">
            <v>5.8658000000000001</v>
          </cell>
        </row>
        <row r="645">
          <cell r="A645" t="str">
            <v>001.14.00050</v>
          </cell>
          <cell r="B645" t="str">
            <v>Pintura Em Látex PVA (1ª Linha Renner ou Coral) Sobre Superfície Perfeitamente Emassada, duas demãos</v>
          </cell>
          <cell r="C645" t="str">
            <v>m2</v>
          </cell>
          <cell r="D645">
            <v>3.3008000000000002</v>
          </cell>
        </row>
        <row r="646">
          <cell r="A646" t="str">
            <v>001.14.00080</v>
          </cell>
          <cell r="B646" t="str">
            <v>Pintura Em Látex PVA (1ª Linha Renner ou Coral) em superfície rebocada executada como segue: limpeza e lixamento preliminar , uma demão de selador(, duas demãos de tinta de acabamento</v>
          </cell>
          <cell r="C646" t="str">
            <v>m2</v>
          </cell>
          <cell r="D646">
            <v>5.6215000000000002</v>
          </cell>
        </row>
        <row r="647">
          <cell r="A647" t="str">
            <v>001.14.00100</v>
          </cell>
          <cell r="B647" t="str">
            <v>Pintura Látex Acrílica (1ª Linha Renner ou Coral) Sobre Superfície Perfeitamente Emassada, duas demãos</v>
          </cell>
          <cell r="C647" t="str">
            <v>m2</v>
          </cell>
          <cell r="D647">
            <v>3.4565999999999999</v>
          </cell>
        </row>
        <row r="648">
          <cell r="A648" t="str">
            <v>001.14.00120</v>
          </cell>
          <cell r="B648" t="str">
            <v>Pintura Látex Acrílico(1ª Linha Renner ou Coral) em superfície rebocada executada como segue: limpeza e lixamento preliminar, uma demão de selador acrílico e duas demãos de tinta de acabamento</v>
          </cell>
          <cell r="C648" t="str">
            <v>m2</v>
          </cell>
          <cell r="D648">
            <v>5.7773000000000003</v>
          </cell>
        </row>
        <row r="649">
          <cell r="A649" t="str">
            <v>001.14.00140</v>
          </cell>
          <cell r="B649" t="str">
            <v>Textura Acrílica (1ªLinha) em Parede Externa ou Interna, incl. Selador Acrílico</v>
          </cell>
          <cell r="C649" t="str">
            <v>m2</v>
          </cell>
          <cell r="D649">
            <v>6.7023999999999999</v>
          </cell>
        </row>
        <row r="650">
          <cell r="A650" t="str">
            <v>001.14.00180</v>
          </cell>
          <cell r="B650" t="str">
            <v>Pintura em esquadria de ferro inclusive lixamento uma demão de zarcão, correções de imperfeições e 02 demãos de tinta base de grafite</v>
          </cell>
          <cell r="C650" t="str">
            <v>M2</v>
          </cell>
          <cell r="D650">
            <v>11.231999999999999</v>
          </cell>
        </row>
        <row r="651">
          <cell r="A651" t="str">
            <v>001.14.00200</v>
          </cell>
          <cell r="B651" t="str">
            <v>Pintura em esquadria de ferro inclusive lixamento uma demão de zarcão, correções de imperfeições e 02 demãos de tinta base de esmalte</v>
          </cell>
          <cell r="C651" t="str">
            <v>M2</v>
          </cell>
          <cell r="D651">
            <v>10.92</v>
          </cell>
        </row>
        <row r="652">
          <cell r="A652" t="str">
            <v>001.14.00220</v>
          </cell>
          <cell r="B652" t="str">
            <v>Pintura em esquadria de ferro inclusive lixamento uma demão de zarcão, correções de imperfeições e 02 demãos de tinta base de alimínio</v>
          </cell>
          <cell r="C652" t="str">
            <v>M2</v>
          </cell>
          <cell r="D652">
            <v>10.92</v>
          </cell>
        </row>
        <row r="653">
          <cell r="A653" t="str">
            <v>001.14.00240</v>
          </cell>
          <cell r="B653" t="str">
            <v>Pintura em esquadria de ferro inclusive lixamento uma demão de zarcão, correções de imperfeições e 02 demãos de tinta base de óleo</v>
          </cell>
          <cell r="C653" t="str">
            <v>M2</v>
          </cell>
          <cell r="D653">
            <v>10.92</v>
          </cell>
        </row>
        <row r="654">
          <cell r="A654" t="str">
            <v>001.14.00260</v>
          </cell>
          <cell r="B654" t="str">
            <v>Pintura a esmalte em esquadrias de madeira com massa corrida</v>
          </cell>
          <cell r="C654" t="str">
            <v>M2</v>
          </cell>
          <cell r="D654">
            <v>12.138299999999999</v>
          </cell>
        </row>
        <row r="655">
          <cell r="A655" t="str">
            <v>001.14.00280</v>
          </cell>
          <cell r="B655" t="str">
            <v>Pintura a esmalte em esquadria de madeira sem massa corrida aplicada a 2 ou 3 demãos após os lixamentos preliminares</v>
          </cell>
          <cell r="C655" t="str">
            <v>M2</v>
          </cell>
          <cell r="D655">
            <v>8.1234000000000002</v>
          </cell>
        </row>
        <row r="656">
          <cell r="A656" t="str">
            <v>001.14.00300</v>
          </cell>
          <cell r="B656" t="str">
            <v>Pintura a esmalte com massa corrida em rodpés de madeira à 3 demãos aos após lixamento preliminar</v>
          </cell>
          <cell r="C656" t="str">
            <v>ML</v>
          </cell>
          <cell r="D656">
            <v>2.4647999999999999</v>
          </cell>
        </row>
        <row r="657">
          <cell r="A657" t="str">
            <v>001.14.00320</v>
          </cell>
          <cell r="B657" t="str">
            <v>Pintura à esmalte em forro de madeira à duas demãos em superfície lixada aparelhada e amassada</v>
          </cell>
          <cell r="C657" t="str">
            <v>M2</v>
          </cell>
          <cell r="D657">
            <v>11.679399999999999</v>
          </cell>
        </row>
        <row r="658">
          <cell r="A658" t="str">
            <v>001.14.00340</v>
          </cell>
          <cell r="B658" t="str">
            <v>Pintura em estrutura metálica com grafite incl. limpeza com escova de aço e duas demãos de zarcão</v>
          </cell>
          <cell r="C658" t="str">
            <v>M2</v>
          </cell>
          <cell r="D658">
            <v>5.1622000000000003</v>
          </cell>
        </row>
        <row r="659">
          <cell r="A659" t="str">
            <v>001.14.00360</v>
          </cell>
          <cell r="B659" t="str">
            <v>Pintura em estrutura metálica com alumínio incl. limpeza com escova de aço e duas demãos de zarcão</v>
          </cell>
          <cell r="C659" t="str">
            <v>M2</v>
          </cell>
          <cell r="D659">
            <v>5.1622000000000003</v>
          </cell>
        </row>
        <row r="660">
          <cell r="A660" t="str">
            <v>001.14.00380</v>
          </cell>
          <cell r="B660" t="str">
            <v>Pintura em estrutura metálica com esmalte incl. limpeza com escova de aço e duas demãos de zarcão</v>
          </cell>
          <cell r="C660" t="str">
            <v>M2</v>
          </cell>
          <cell r="D660">
            <v>5.1622000000000003</v>
          </cell>
        </row>
        <row r="661">
          <cell r="A661" t="str">
            <v>001.14.00400</v>
          </cell>
          <cell r="B661" t="str">
            <v>Pintura em cobertura metálica zincada inclusive limpeza das superfícies (interna e externa) na face interna.uma demão de tinta base (cromato de zinco) e duas demãos de tinta de acabamento de base sintética,</v>
          </cell>
          <cell r="C661" t="str">
            <v>M2</v>
          </cell>
          <cell r="D661">
            <v>6.2954999999999997</v>
          </cell>
        </row>
        <row r="662">
          <cell r="A662" t="str">
            <v>001.14.00420</v>
          </cell>
          <cell r="B662" t="str">
            <v>Pintura em cobertura metálica zincada inclusive limpeza das superfícies (interna e externa) na face externa aplicação de emulsão asfáltica a frio na espessura aproximadamente de 1.00 mm, uma demão de acabamento com tinta base de asfalto</v>
          </cell>
          <cell r="C662" t="str">
            <v>M2</v>
          </cell>
          <cell r="D662">
            <v>13.938700000000001</v>
          </cell>
        </row>
        <row r="663">
          <cell r="A663" t="str">
            <v>001.14.00500</v>
          </cell>
          <cell r="B663" t="str">
            <v>Pintura em paredes internas com esmalte incl 02 demaos de massa corrida pva</v>
          </cell>
          <cell r="C663" t="str">
            <v>m2</v>
          </cell>
          <cell r="D663">
            <v>9.0358999999999998</v>
          </cell>
        </row>
        <row r="664">
          <cell r="A664" t="str">
            <v>001.14.00520</v>
          </cell>
          <cell r="B664" t="str">
            <v>Pintura em paredes internas com esmalte e com retoque de  massa corrida</v>
          </cell>
          <cell r="C664" t="str">
            <v>m2</v>
          </cell>
          <cell r="D664">
            <v>6.5467000000000004</v>
          </cell>
        </row>
        <row r="665">
          <cell r="A665" t="str">
            <v>001.14.00540</v>
          </cell>
          <cell r="B665" t="str">
            <v>Pintura interan a óleo em paredes com massa corrida executada da seguinte forma: lixamento preliminar a seco com lixa n.1 e limpeza do pó resultante, aparelhamento com 01 demão de líquido base (impermeabilizante) aplicado a trincha ou pincel</v>
          </cell>
          <cell r="C665" t="str">
            <v>M2</v>
          </cell>
          <cell r="D665">
            <v>12.288600000000001</v>
          </cell>
        </row>
        <row r="666">
          <cell r="A666" t="str">
            <v>001.14.00560</v>
          </cell>
          <cell r="B666" t="str">
            <v>Pintura à óleo em paredes internas, duas demãos, sem massa corrida executada da seguinte forma: lixamento preliminar a seco com lixa n.1 e limpeza do pó resultante - aparelhamento 01 demão com líquidobase (impermeabilizante) - 02 ou 03 demãos</v>
          </cell>
          <cell r="C666" t="str">
            <v>M2</v>
          </cell>
          <cell r="D666">
            <v>6.5467000000000004</v>
          </cell>
        </row>
        <row r="667">
          <cell r="A667" t="str">
            <v>001.14.00580</v>
          </cell>
          <cell r="B667" t="str">
            <v>Pintura a óleo em esquadrias de madeira c/massa corrida</v>
          </cell>
          <cell r="C667" t="str">
            <v>M2</v>
          </cell>
          <cell r="D667">
            <v>10.803900000000001</v>
          </cell>
        </row>
        <row r="668">
          <cell r="A668" t="str">
            <v>001.14.00600</v>
          </cell>
          <cell r="B668" t="str">
            <v>Pintura em porta de madeira com tinta a óleo renner ou similar</v>
          </cell>
          <cell r="C668" t="str">
            <v>M2</v>
          </cell>
          <cell r="D668">
            <v>7.2595999999999998</v>
          </cell>
        </row>
        <row r="669">
          <cell r="A669" t="str">
            <v>001.14.00620</v>
          </cell>
          <cell r="B669" t="str">
            <v>Pintura à óleo em rodapés de madeira à duas demãos após lixamento preliminar com retoques de massa para vedação de juntas, orifícios e outros defeitos</v>
          </cell>
          <cell r="C669" t="str">
            <v>ML</v>
          </cell>
          <cell r="D669">
            <v>1.4247000000000001</v>
          </cell>
        </row>
        <row r="670">
          <cell r="A670" t="str">
            <v>001.14.00640</v>
          </cell>
          <cell r="B670" t="str">
            <v>Pintura externa à óleo em madeira (portões, cerca, etc) à 03 demãos s/ aparelhamento e emassamento prévio</v>
          </cell>
          <cell r="C670" t="str">
            <v>M2</v>
          </cell>
          <cell r="D670">
            <v>7.2411000000000003</v>
          </cell>
        </row>
        <row r="671">
          <cell r="A671" t="str">
            <v>001.14.00660</v>
          </cell>
          <cell r="B671" t="str">
            <v>Pintura à óleo em madeiramento aparente (galpões, passadiços e beirais) a 3 demãos sem aparelhamento e emassamento prévio</v>
          </cell>
          <cell r="C671" t="str">
            <v>M2</v>
          </cell>
          <cell r="D671">
            <v>5.1379000000000001</v>
          </cell>
        </row>
        <row r="672">
          <cell r="A672" t="str">
            <v>001.14.00680</v>
          </cell>
          <cell r="B672" t="str">
            <v>Pintura externa c/ verniz plástico a base de poliuretano (verniz de barco) aplicado à 3 demãos sobre esquadrias e peça de madeira expostas ao tempo convenientemente intercalado entre as demãos</v>
          </cell>
          <cell r="C672" t="str">
            <v>M2</v>
          </cell>
          <cell r="D672">
            <v>6.3966000000000003</v>
          </cell>
        </row>
        <row r="673">
          <cell r="A673" t="str">
            <v>001.14.00700</v>
          </cell>
          <cell r="B673" t="str">
            <v>Pintura envernizamento de alvenaria aparente inclusive a preparação da superfície em 02 demãos</v>
          </cell>
          <cell r="C673" t="str">
            <v>M2</v>
          </cell>
          <cell r="D673">
            <v>6.3194999999999997</v>
          </cell>
        </row>
        <row r="674">
          <cell r="A674" t="str">
            <v>001.14.00720</v>
          </cell>
          <cell r="B674" t="str">
            <v>Pintura com verniz acrílico sobre paredes de concreto aplicado à duas demãos</v>
          </cell>
          <cell r="C674" t="str">
            <v>M2</v>
          </cell>
          <cell r="D674">
            <v>4.5887000000000002</v>
          </cell>
        </row>
        <row r="675">
          <cell r="A675" t="str">
            <v>001.14.00740</v>
          </cell>
          <cell r="B675" t="str">
            <v>Envernizamento interno em esquadrias ou forro de madeira executador da seguinte forma:lixamento e limpeza preliminar, correção de defeitos com massa incolor seguido de lixamento, duas demãos de verniz de  aparelho e lixamento e 02 demãos de verniz</v>
          </cell>
          <cell r="C675" t="str">
            <v>m2</v>
          </cell>
          <cell r="D675">
            <v>6.9894999999999996</v>
          </cell>
        </row>
        <row r="676">
          <cell r="A676" t="str">
            <v>001.14.00780</v>
          </cell>
          <cell r="B676" t="str">
            <v>Pintura - envernizamento de rodapés de madeira lixada e aparelhada com retoque de massa para correção de juntas e orifícios, verniz e acabamento aplicado em duas demãos a pincel</v>
          </cell>
          <cell r="C676" t="str">
            <v>M2</v>
          </cell>
          <cell r="D676">
            <v>1.3159000000000001</v>
          </cell>
        </row>
        <row r="677">
          <cell r="A677" t="str">
            <v>001.14.00800</v>
          </cell>
          <cell r="B677" t="str">
            <v>Pintura - envernizamento de rodapés de madeira lixada e aparelhada com retoque de massa para correção de juntas e orifícios, verniz e acabamento aplicado em duas demãos a boneca</v>
          </cell>
          <cell r="C677" t="str">
            <v>M2</v>
          </cell>
          <cell r="D677">
            <v>1.4247000000000001</v>
          </cell>
        </row>
        <row r="678">
          <cell r="A678" t="str">
            <v>001.14.00820</v>
          </cell>
          <cell r="B678" t="str">
            <v>Enceramento de madeira à boneca (portas, lambris, painéis  divisões) recomendada apenas para madeiras nobres como imbuia, caviúna, perobinha do campo, jacarandá, etc. e executado como segue: limpeza e lixamento preliminar, obturação de orifíc</v>
          </cell>
          <cell r="C678" t="str">
            <v>M2</v>
          </cell>
          <cell r="D678">
            <v>6.3776000000000002</v>
          </cell>
        </row>
        <row r="679">
          <cell r="A679" t="str">
            <v>001.14.00840</v>
          </cell>
          <cell r="B679" t="str">
            <v>Pintura externa em madeira aparente c/ líquido imunizante aplicado à brocha, pistola ou por imersão de acordo com as especificações  do fabricante</v>
          </cell>
          <cell r="C679" t="str">
            <v>M2</v>
          </cell>
          <cell r="D679">
            <v>1.6344000000000001</v>
          </cell>
        </row>
        <row r="680">
          <cell r="A680" t="str">
            <v>001.14.00860</v>
          </cell>
          <cell r="B680" t="str">
            <v>Pintura c/nata de cimento</v>
          </cell>
          <cell r="C680" t="str">
            <v>M2</v>
          </cell>
          <cell r="D680">
            <v>2.0015999999999998</v>
          </cell>
        </row>
        <row r="681">
          <cell r="A681" t="str">
            <v>001.14.00880</v>
          </cell>
          <cell r="B681" t="str">
            <v>Pintura novacor piso</v>
          </cell>
          <cell r="C681" t="str">
            <v>M2</v>
          </cell>
          <cell r="D681">
            <v>3.8180000000000001</v>
          </cell>
        </row>
        <row r="682">
          <cell r="A682" t="str">
            <v>001.14.00885</v>
          </cell>
          <cell r="B682" t="str">
            <v>Pintura de marcação da quadra de esportes c/tinta especial (conf.especificação da cbd) inclusive preparo da superfície (larg. 5.00 cm)</v>
          </cell>
          <cell r="C682" t="str">
            <v>ml</v>
          </cell>
          <cell r="D682">
            <v>4.2458999999999998</v>
          </cell>
        </row>
        <row r="683">
          <cell r="A683" t="str">
            <v>001.14.00890</v>
          </cell>
          <cell r="B683" t="str">
            <v>Pintura de marcação do campo de futebol a cal inclusive preparação do terreno largura 10 cm (conf. especif.do dop)</v>
          </cell>
          <cell r="C683" t="str">
            <v>ml</v>
          </cell>
          <cell r="D683">
            <v>3.1234000000000002</v>
          </cell>
        </row>
        <row r="684">
          <cell r="A684" t="str">
            <v>001.14.00900</v>
          </cell>
          <cell r="B684" t="str">
            <v>Resina aplicada a duas demaos em pisos diversos</v>
          </cell>
          <cell r="C684" t="str">
            <v>M2</v>
          </cell>
          <cell r="D684">
            <v>1.9704999999999999</v>
          </cell>
        </row>
        <row r="685">
          <cell r="A685" t="str">
            <v>001.14.00920</v>
          </cell>
          <cell r="B685" t="str">
            <v>Raspagem, lixamento e aplicacao de sinteco fosco e semi-fosco</v>
          </cell>
          <cell r="C685" t="str">
            <v>M2</v>
          </cell>
          <cell r="D685">
            <v>6.0164999999999997</v>
          </cell>
        </row>
        <row r="686">
          <cell r="A686" t="str">
            <v>001.14.00940</v>
          </cell>
          <cell r="B686" t="str">
            <v>Pintura em concreto aparente com silicone aplicado a duas demãos</v>
          </cell>
          <cell r="C686" t="str">
            <v>m2</v>
          </cell>
          <cell r="D686">
            <v>5.9813000000000001</v>
          </cell>
        </row>
        <row r="687">
          <cell r="A687" t="str">
            <v>001.14.00960</v>
          </cell>
          <cell r="B687" t="str">
            <v>Pintura do nome do estado e da atividade</v>
          </cell>
          <cell r="C687" t="str">
            <v>UN</v>
          </cell>
          <cell r="D687">
            <v>188.68</v>
          </cell>
        </row>
        <row r="688">
          <cell r="A688" t="str">
            <v>001.14.00980</v>
          </cell>
          <cell r="B688" t="str">
            <v>Pintura com tinta epóxi sobre massa corrida em paredes executadas com segue: lixamento das superfícies rebocadas - cuidadosa remoção do pó preferivelmente com jato de ar- aplicação de 02 demãos de massa corrida a base de epoxi com desempenade</v>
          </cell>
          <cell r="C688" t="str">
            <v>M2</v>
          </cell>
          <cell r="D688">
            <v>35.031999999999996</v>
          </cell>
        </row>
        <row r="689">
          <cell r="A689" t="str">
            <v>001.14.01000</v>
          </cell>
          <cell r="B689" t="str">
            <v>Pintura osmocolor em peças de madeira (esquadrias, forros, etc.) incolor, aplicado a duas demãos</v>
          </cell>
          <cell r="C689" t="str">
            <v>M2</v>
          </cell>
          <cell r="D689">
            <v>4.2371999999999996</v>
          </cell>
        </row>
        <row r="690">
          <cell r="A690" t="str">
            <v>001.14.01020</v>
          </cell>
          <cell r="B690" t="str">
            <v>Pintura de conservação de parede ou teto sem retoque de massa,com látex pva à uma demão</v>
          </cell>
          <cell r="C690" t="str">
            <v>M2</v>
          </cell>
          <cell r="D690">
            <v>2.4794</v>
          </cell>
        </row>
        <row r="691">
          <cell r="A691" t="str">
            <v>001.14.01040</v>
          </cell>
          <cell r="B691" t="str">
            <v>Pintura de conservação de parede ou teto sem retoque de massa,com látex pva a duas demãos</v>
          </cell>
          <cell r="C691" t="str">
            <v>M2</v>
          </cell>
          <cell r="D691">
            <v>4.0279999999999996</v>
          </cell>
        </row>
        <row r="692">
          <cell r="A692" t="str">
            <v>001.14.01060</v>
          </cell>
          <cell r="B692" t="str">
            <v>Pintura de conservação de parede ou teto sem retoque de massa,com tinta a oleo  à uma demão</v>
          </cell>
          <cell r="C692" t="str">
            <v>M2</v>
          </cell>
          <cell r="D692">
            <v>2.6795</v>
          </cell>
        </row>
        <row r="693">
          <cell r="A693" t="str">
            <v>001.14.01080</v>
          </cell>
          <cell r="B693" t="str">
            <v>Pintura de conservação de parede ou teto sem retoque de massa,com tinta a oleo a duas demãos</v>
          </cell>
          <cell r="C693" t="str">
            <v>M2</v>
          </cell>
          <cell r="D693">
            <v>4.6542000000000003</v>
          </cell>
        </row>
        <row r="694">
          <cell r="A694" t="str">
            <v>001.14.01100</v>
          </cell>
          <cell r="B694" t="str">
            <v>Pintura de conservação de parede ou teto sem retoque de massa,com tinta látex acrilico  à uma demão</v>
          </cell>
          <cell r="C694" t="str">
            <v>M2</v>
          </cell>
          <cell r="D694">
            <v>2.5710999999999999</v>
          </cell>
        </row>
        <row r="695">
          <cell r="A695" t="str">
            <v>001.14.01120</v>
          </cell>
          <cell r="B695" t="str">
            <v>Pintura de conservação de parede ou teto sem retoque de massa,com tinta látex acrilico  a duas demãos</v>
          </cell>
          <cell r="C695" t="str">
            <v>M2</v>
          </cell>
          <cell r="D695">
            <v>4.1837999999999997</v>
          </cell>
        </row>
        <row r="696">
          <cell r="A696" t="str">
            <v>001.14.01140</v>
          </cell>
          <cell r="B696" t="str">
            <v>Pintura de conservação em parede ou teto com retoque de massa, com látex pva à duas demãos</v>
          </cell>
          <cell r="C696" t="str">
            <v>M2</v>
          </cell>
          <cell r="D696">
            <v>4.7826000000000004</v>
          </cell>
        </row>
        <row r="697">
          <cell r="A697" t="str">
            <v>001.14.01160</v>
          </cell>
          <cell r="B697" t="str">
            <v>Pintura de conservação em parede ou teto com retoque de massa, com tinta a óleo  à duas demãos</v>
          </cell>
          <cell r="C697" t="str">
            <v>M2</v>
          </cell>
          <cell r="D697">
            <v>5.1142000000000003</v>
          </cell>
        </row>
        <row r="698">
          <cell r="A698" t="str">
            <v>001.14.01180</v>
          </cell>
          <cell r="B698" t="str">
            <v>Pintura de conservação em parede ou teto com retoque de massa, com tinta latéx acrilílico  à duas demãos</v>
          </cell>
          <cell r="C698" t="str">
            <v>M2</v>
          </cell>
          <cell r="D698">
            <v>4.9383999999999997</v>
          </cell>
        </row>
        <row r="699">
          <cell r="A699" t="str">
            <v>001.14.01200</v>
          </cell>
          <cell r="B699" t="str">
            <v>Pintura de conservação em esquadria metálica com tinta a oleo à uma demão com retoque da pintura de base (zarcão ou grafite)</v>
          </cell>
          <cell r="C699" t="str">
            <v>M2</v>
          </cell>
          <cell r="D699">
            <v>3.3662999999999998</v>
          </cell>
        </row>
        <row r="700">
          <cell r="A700" t="str">
            <v>001.14.01220</v>
          </cell>
          <cell r="B700" t="str">
            <v>Pintura de conservação em esquadria metálica com tinta a oleo a duas demãos com retoque da pintura de base (zarcão ou grafite)</v>
          </cell>
          <cell r="C700" t="str">
            <v>M2</v>
          </cell>
          <cell r="D700">
            <v>5.2016</v>
          </cell>
        </row>
        <row r="701">
          <cell r="A701" t="str">
            <v>001.14.01240</v>
          </cell>
          <cell r="B701" t="str">
            <v>Pintura de conservação em esquadria metálica com tinta grafite à uma demão com retoque da pintura de base (zarcão ou grafite)</v>
          </cell>
          <cell r="C701" t="str">
            <v>M2</v>
          </cell>
          <cell r="D701">
            <v>3.5796999999999999</v>
          </cell>
        </row>
        <row r="702">
          <cell r="A702" t="str">
            <v>001.14.01260</v>
          </cell>
          <cell r="B702" t="str">
            <v>Pintura de conservação em esquadria metálica com tinta grafite a duas demãos com retoque da pintura de base (zarcão ou grafite)</v>
          </cell>
          <cell r="C702" t="str">
            <v>M2</v>
          </cell>
          <cell r="D702">
            <v>5.6112000000000002</v>
          </cell>
        </row>
        <row r="703">
          <cell r="A703" t="str">
            <v>001.14.01280</v>
          </cell>
          <cell r="B703" t="str">
            <v>Pintura de conservação em esquadria metálica com tinta esmalte à uma demão com retoque da pintura de base (zarcão ou grafite)</v>
          </cell>
          <cell r="C703" t="str">
            <v>M2</v>
          </cell>
          <cell r="D703">
            <v>3.5796999999999999</v>
          </cell>
        </row>
        <row r="704">
          <cell r="A704" t="str">
            <v>001.14.01300</v>
          </cell>
          <cell r="B704" t="str">
            <v>Pintura de conservação em esquadria metálica com tinta esmalte a duas demãos com retoque da pintura de base (zarcão ou grafite)</v>
          </cell>
          <cell r="C704" t="str">
            <v>M2</v>
          </cell>
          <cell r="D704">
            <v>5.6112000000000002</v>
          </cell>
        </row>
        <row r="705">
          <cell r="A705" t="str">
            <v>001.15</v>
          </cell>
          <cell r="B705" t="str">
            <v>SERVIÇOS COMPLEMENTARES</v>
          </cell>
          <cell r="D705">
            <v>11119.1955</v>
          </cell>
        </row>
        <row r="706">
          <cell r="A706" t="str">
            <v>001.15.00020</v>
          </cell>
          <cell r="B706" t="str">
            <v>Fornecimento de quadro negro conforme detalhe do dop de 4.00x1.20m executado na obra. após chapisco prévio será executado o emboço com argamassa 1:4:8 e reboco com argamassa 1:2 ;12 de granulação fina com superfície cuidadosamente desempenada. pintura p</v>
          </cell>
          <cell r="C706" t="str">
            <v>UN</v>
          </cell>
          <cell r="D706">
            <v>120.81959999999999</v>
          </cell>
        </row>
        <row r="707">
          <cell r="A707" t="str">
            <v>001.15.00040</v>
          </cell>
          <cell r="B707" t="str">
            <v>Fornecimento de quadro negro conforme detalhe do dop de 4.00x1.20 m executado na obra, a 80 cm do piso acabado. após chapisco prévio será executado o emboço 1:4:8 e reboco com argamassa 1:4:12 de granulação fina com a superfície cuidadosamente desempena</v>
          </cell>
          <cell r="C707" t="str">
            <v>UN</v>
          </cell>
          <cell r="D707">
            <v>113.8336</v>
          </cell>
        </row>
        <row r="708">
          <cell r="A708" t="str">
            <v>001.15.00060</v>
          </cell>
          <cell r="B708" t="str">
            <v>Recuperação de quadro negro com retoque de massa (base de óleo) lixamento e polimento com lixa de água e pintura com duas demãos de tinta verde opaca especial</v>
          </cell>
          <cell r="C708" t="str">
            <v>UN</v>
          </cell>
          <cell r="D708">
            <v>52.390799999999999</v>
          </cell>
        </row>
        <row r="709">
          <cell r="A709" t="str">
            <v>001.15.00080</v>
          </cell>
          <cell r="B709" t="str">
            <v>Fornecimento e instalação de quadro negro de madeira compensada 6 mm de espessura incl.moldura e porta giz</v>
          </cell>
          <cell r="C709" t="str">
            <v>M2</v>
          </cell>
          <cell r="D709">
            <v>38.443199999999997</v>
          </cell>
        </row>
        <row r="710">
          <cell r="A710" t="str">
            <v>001.15.00100</v>
          </cell>
          <cell r="B710" t="str">
            <v>Fornecimento e instalação de porta giz de madeira c/guarnição</v>
          </cell>
          <cell r="C710" t="str">
            <v>ML</v>
          </cell>
          <cell r="D710">
            <v>3.6655000000000002</v>
          </cell>
        </row>
        <row r="711">
          <cell r="A711" t="str">
            <v>001.15.00120</v>
          </cell>
          <cell r="B711" t="str">
            <v>Fornecimento e instalação de placa de inauguração para grupo escolar (25.00x40.00) cm</v>
          </cell>
          <cell r="C711" t="str">
            <v>UN</v>
          </cell>
          <cell r="D711">
            <v>155.1592</v>
          </cell>
        </row>
        <row r="712">
          <cell r="A712" t="str">
            <v>001.15.00140</v>
          </cell>
          <cell r="B712" t="str">
            <v>Fornecimento e instalação de placa de inauguração para cadeias públicas (36.50x47.00) cm</v>
          </cell>
          <cell r="C712" t="str">
            <v>UN</v>
          </cell>
          <cell r="D712">
            <v>205.1592</v>
          </cell>
        </row>
        <row r="713">
          <cell r="A713" t="str">
            <v>001.15.00160</v>
          </cell>
          <cell r="B713" t="str">
            <v>Fornecimento e instalação de placa de inauguração p/ escritório regional urbano da prodeagro - 25x40cm</v>
          </cell>
          <cell r="C713" t="str">
            <v>UN</v>
          </cell>
          <cell r="D713">
            <v>1355.1592000000001</v>
          </cell>
        </row>
        <row r="714">
          <cell r="A714" t="str">
            <v>001.15.00180</v>
          </cell>
          <cell r="B714" t="str">
            <v>Fornecimento e instalação de placa de inauguração em alumínio fundido 65.00x75.00cm</v>
          </cell>
          <cell r="C714" t="str">
            <v>UN</v>
          </cell>
          <cell r="D714">
            <v>403.91770000000002</v>
          </cell>
        </row>
        <row r="715">
          <cell r="A715" t="str">
            <v>001.15.00220</v>
          </cell>
          <cell r="B715" t="str">
            <v>Fornecimento e instalação de mastro p/bandeira em poste cônico inclusive pintura e pertences altura livre 5.00 m</v>
          </cell>
          <cell r="C715" t="str">
            <v>UN</v>
          </cell>
          <cell r="D715">
            <v>202.4341</v>
          </cell>
        </row>
        <row r="716">
          <cell r="A716" t="str">
            <v>001.15.00240</v>
          </cell>
          <cell r="B716" t="str">
            <v>Fornecimento e instalação de mastro p/bandeira em cano galvanizado diâmetro 3 pol inclusive pintura e pertences altura livre 5 m</v>
          </cell>
          <cell r="C716" t="str">
            <v>UN</v>
          </cell>
          <cell r="D716">
            <v>282.38</v>
          </cell>
        </row>
        <row r="717">
          <cell r="A717" t="str">
            <v>001.15.00260</v>
          </cell>
          <cell r="B717" t="str">
            <v>Fornecimento e instalação de mastro p/bandeira constituído de 3 postes de cano galvanizado diâmetro 3 pol conforme detalhe do dop</v>
          </cell>
          <cell r="C717" t="str">
            <v>CJ</v>
          </cell>
          <cell r="D717">
            <v>1608.9369999999999</v>
          </cell>
        </row>
        <row r="718">
          <cell r="A718" t="str">
            <v>001.15.00280</v>
          </cell>
          <cell r="B718" t="str">
            <v>Fornecimento e instalação de trave p/futebol de salão incluindo pintura, rede de nylon conforme detalhe dop</v>
          </cell>
          <cell r="C718" t="str">
            <v>CJ</v>
          </cell>
          <cell r="D718">
            <v>760.20069999999998</v>
          </cell>
        </row>
        <row r="719">
          <cell r="A719" t="str">
            <v>001.15.00320</v>
          </cell>
          <cell r="B719" t="str">
            <v>Fornecimento e instalação de suporte p/tabela de basquete em treliçado inclusive pilares de concreto armado (aparente), fundação, pintura (treliças) conforme det. do dop</v>
          </cell>
          <cell r="C719" t="str">
            <v>UN</v>
          </cell>
          <cell r="D719">
            <v>2282.6612</v>
          </cell>
        </row>
        <row r="720">
          <cell r="A720" t="str">
            <v>001.15.00360</v>
          </cell>
          <cell r="B720" t="str">
            <v>Fornecimento e instalação de suporte p/voley em cano galvanizado diâmetro 3 pol inclusive pintura dos mastros, catraca, rede e demais pertences ( 02 postes)</v>
          </cell>
          <cell r="C720" t="str">
            <v>CJ</v>
          </cell>
          <cell r="D720">
            <v>472.16430000000003</v>
          </cell>
        </row>
        <row r="721">
          <cell r="A721" t="str">
            <v>001.15.00720</v>
          </cell>
          <cell r="B721" t="str">
            <v>Fornecimento e instalação de bancada seca em ardósia polida  1.50 x 0.80</v>
          </cell>
          <cell r="C721" t="str">
            <v>UN</v>
          </cell>
          <cell r="D721">
            <v>180.96340000000001</v>
          </cell>
        </row>
        <row r="722">
          <cell r="A722" t="str">
            <v>001.15.00760</v>
          </cell>
          <cell r="B722" t="str">
            <v>Fornecimento e instalação de bancada seca em granito polido</v>
          </cell>
          <cell r="C722" t="str">
            <v>M2</v>
          </cell>
          <cell r="D722">
            <v>213.31739999999999</v>
          </cell>
        </row>
        <row r="723">
          <cell r="A723" t="str">
            <v>001.15.00860</v>
          </cell>
          <cell r="B723" t="str">
            <v>Fornecimento e assentamento de revestimento externo com retalhos de pedra de mao</v>
          </cell>
          <cell r="C723" t="str">
            <v>M2</v>
          </cell>
          <cell r="D723">
            <v>9.4884000000000004</v>
          </cell>
        </row>
        <row r="724">
          <cell r="A724" t="str">
            <v>001.15.00940</v>
          </cell>
          <cell r="B724" t="str">
            <v>Fornecimento e instalação de armário sob pia em fórmica</v>
          </cell>
          <cell r="C724" t="str">
            <v>M2</v>
          </cell>
          <cell r="D724">
            <v>225</v>
          </cell>
        </row>
        <row r="725">
          <cell r="A725" t="str">
            <v>001.15.00960</v>
          </cell>
          <cell r="B725" t="str">
            <v>Fornecimento e instalação de armário em madeira aparente aparelhada e tratada</v>
          </cell>
          <cell r="C725" t="str">
            <v>M2</v>
          </cell>
          <cell r="D725">
            <v>114.4671</v>
          </cell>
        </row>
        <row r="726">
          <cell r="A726" t="str">
            <v>001.15.00980</v>
          </cell>
          <cell r="B726" t="str">
            <v>Fornecimento e instalação de armário em alvenaria com prateleiras de madeira aparelhada (2,40x0,60x3,00)m</v>
          </cell>
          <cell r="C726" t="str">
            <v>UN</v>
          </cell>
          <cell r="D726">
            <v>272.2611</v>
          </cell>
        </row>
        <row r="727">
          <cell r="A727" t="str">
            <v>001.15.01000</v>
          </cell>
          <cell r="B727" t="str">
            <v>Fornecimento e instalação de balcão de madeira conf. projeto 12.20 x 0.60 x 1.00 m</v>
          </cell>
          <cell r="C727" t="str">
            <v>UN</v>
          </cell>
          <cell r="D727">
            <v>969.9</v>
          </cell>
        </row>
        <row r="728">
          <cell r="A728" t="str">
            <v>001.15.01080</v>
          </cell>
          <cell r="B728" t="str">
            <v>Fornecimento e instalação de exaustor elétrico com d=50cm 1cv</v>
          </cell>
          <cell r="C728" t="str">
            <v>UN</v>
          </cell>
          <cell r="D728">
            <v>161.9177</v>
          </cell>
        </row>
        <row r="729">
          <cell r="A729" t="str">
            <v>001.15.01140</v>
          </cell>
          <cell r="B729" t="str">
            <v>Fornecimento e instalação de mola p/ porta tipo vai-vem</v>
          </cell>
          <cell r="C729" t="str">
            <v>UN</v>
          </cell>
          <cell r="D729">
            <v>33.330399999999997</v>
          </cell>
        </row>
        <row r="730">
          <cell r="A730" t="str">
            <v>001.15.01220</v>
          </cell>
          <cell r="B730" t="str">
            <v>Fornecimento e instalação  de banca ou tampo de ardósia natural cor preta tipo on c/ resinex</v>
          </cell>
          <cell r="C730" t="str">
            <v>M2</v>
          </cell>
          <cell r="D730">
            <v>110.0046</v>
          </cell>
        </row>
        <row r="731">
          <cell r="A731" t="str">
            <v>001.15.01240</v>
          </cell>
          <cell r="B731" t="str">
            <v>Fornecimento e instalação de banca ou tampo em ardósia polida esp. 3cm</v>
          </cell>
          <cell r="C731" t="str">
            <v>M2</v>
          </cell>
          <cell r="D731">
            <v>108.27849999999999</v>
          </cell>
        </row>
        <row r="732">
          <cell r="A732" t="str">
            <v>001.15.01320</v>
          </cell>
          <cell r="B732" t="str">
            <v>Fornecimento e instalação de portão em cano galvanizado 2 pol e tela galvanizada malha 2cm</v>
          </cell>
          <cell r="C732" t="str">
            <v>M2</v>
          </cell>
          <cell r="D732">
            <v>100.3125</v>
          </cell>
        </row>
        <row r="733">
          <cell r="A733" t="str">
            <v>001.15.01400</v>
          </cell>
          <cell r="B733" t="str">
            <v>Fornecimento e instalação de bancada, tampo ou balcão em granito cinza polido, espessura 2.00 cm</v>
          </cell>
          <cell r="C733" t="str">
            <v>M2</v>
          </cell>
          <cell r="D733">
            <v>135.27850000000001</v>
          </cell>
        </row>
        <row r="734">
          <cell r="A734" t="str">
            <v>001.15.01460</v>
          </cell>
          <cell r="B734" t="str">
            <v>Fornecimento e instalação de caixa de concreto pré-moldado para ar condicionado de 10.000 btu</v>
          </cell>
          <cell r="C734" t="str">
            <v>UN</v>
          </cell>
          <cell r="D734">
            <v>54.556899999999999</v>
          </cell>
        </row>
        <row r="735">
          <cell r="A735" t="str">
            <v>001.15.01560</v>
          </cell>
          <cell r="B735" t="str">
            <v>Fornecimento e instalação de bancada em granito cinza polido l=0,60m sobre alvenaria revestida de azulejo branco, exceto cubas (quantificada e orçada na parte hidráulica)</v>
          </cell>
          <cell r="C735" t="str">
            <v>ML</v>
          </cell>
          <cell r="D735">
            <v>141.60310000000001</v>
          </cell>
        </row>
        <row r="736">
          <cell r="A736" t="str">
            <v>001.15.01600</v>
          </cell>
          <cell r="B736" t="str">
            <v>Fornecimento e instalação de balcão de atendimento em madeira l=0,40m e=0,05m apoiado sobre alvenaria aparente de tijolo cerâmico de 21 furos, inclusive passagem pelo balcão</v>
          </cell>
          <cell r="C736" t="str">
            <v>M</v>
          </cell>
          <cell r="D736">
            <v>105.3964</v>
          </cell>
        </row>
        <row r="737">
          <cell r="A737" t="str">
            <v>001.15.01620</v>
          </cell>
          <cell r="B737" t="str">
            <v>Fornecimento e instalação de corrimao em tubo galvanizado 1"""" chumbado no piso h=1,00m pintado com tinta à óleo 02 demãos</v>
          </cell>
          <cell r="C737" t="str">
            <v>M</v>
          </cell>
          <cell r="D737">
            <v>44.792099999999998</v>
          </cell>
        </row>
        <row r="738">
          <cell r="A738" t="str">
            <v>001.15.01640</v>
          </cell>
          <cell r="B738" t="str">
            <v>Fornecimento e instalação de corrimão em tubo galvanizado 2"""" chumbado no piso h=1.00 m pintado com tinta à óleo 02 demãos</v>
          </cell>
          <cell r="C738" t="str">
            <v>ML</v>
          </cell>
          <cell r="D738">
            <v>81.002099999999999</v>
          </cell>
        </row>
        <row r="739">
          <cell r="A739" t="str">
            <v>001.16</v>
          </cell>
          <cell r="B739" t="str">
            <v>URBANIZAÇÃO</v>
          </cell>
          <cell r="D739">
            <v>2553.5028000000002</v>
          </cell>
        </row>
        <row r="740">
          <cell r="A740" t="str">
            <v>001.16.00020</v>
          </cell>
          <cell r="B740" t="str">
            <v>Banco de concreto armado 5.00x0.50x0.40 m conf. det. dop</v>
          </cell>
          <cell r="C740" t="str">
            <v>UN</v>
          </cell>
          <cell r="D740">
            <v>230.9683</v>
          </cell>
        </row>
        <row r="741">
          <cell r="A741" t="str">
            <v>001.16.00040</v>
          </cell>
          <cell r="B741" t="str">
            <v>Banco de concreto armado 7.00x0.50x0.40 m conf. det. dop</v>
          </cell>
          <cell r="C741" t="str">
            <v>UN</v>
          </cell>
          <cell r="D741">
            <v>314.63170000000002</v>
          </cell>
        </row>
        <row r="742">
          <cell r="A742" t="str">
            <v>001.16.00060</v>
          </cell>
          <cell r="B742" t="str">
            <v>Banco de concreto armado 0,70x0,50x0,40 m conf. det. dop</v>
          </cell>
          <cell r="C742" t="str">
            <v>UN</v>
          </cell>
          <cell r="D742">
            <v>67.963700000000003</v>
          </cell>
        </row>
        <row r="743">
          <cell r="A743" t="str">
            <v>001.16.00080</v>
          </cell>
          <cell r="B743" t="str">
            <v>Cascalho lavado p/passeio</v>
          </cell>
          <cell r="C743" t="str">
            <v>M3</v>
          </cell>
          <cell r="D743">
            <v>48.921799999999998</v>
          </cell>
        </row>
        <row r="744">
          <cell r="A744" t="str">
            <v>001.16.00100</v>
          </cell>
          <cell r="B744" t="str">
            <v>Guias de concreto pré-moldados (concreto 300kg cimento/m3) de seção 15x30 cm (espessura 12.00 cm no topo)  o serviço inclui a abertura das valas, assentamento e rejuntamento das guias</v>
          </cell>
          <cell r="C744" t="str">
            <v>ML</v>
          </cell>
          <cell r="D744">
            <v>18.375699999999998</v>
          </cell>
        </row>
        <row r="745">
          <cell r="A745" t="str">
            <v>001.16.00120</v>
          </cell>
          <cell r="B745" t="str">
            <v>Guias curvas de concreto pré-moldados (concreto 300kg cimento/m3) de seção 15x30 cm (espessura 12.00 cm no topo)  o serviço inclui a abertura das valas, assentamento e rejuntamento das guias</v>
          </cell>
          <cell r="C745" t="str">
            <v>ML</v>
          </cell>
          <cell r="D745">
            <v>18.2623</v>
          </cell>
        </row>
        <row r="746">
          <cell r="A746" t="str">
            <v>001.16.00140</v>
          </cell>
          <cell r="B746" t="str">
            <v>Sarjeta de concreto (300kg cim/m3) fundido no local seção 40.00 x 8.00 cm, o serviço inclui a abertura de vala, assentamento e rejuntamento</v>
          </cell>
          <cell r="C746" t="str">
            <v>ML</v>
          </cell>
          <cell r="D746">
            <v>16.913399999999999</v>
          </cell>
        </row>
        <row r="747">
          <cell r="A747" t="str">
            <v>001.16.00160</v>
          </cell>
          <cell r="B747" t="str">
            <v>Fornecimento e espalhamento de terra vegetal</v>
          </cell>
          <cell r="C747" t="str">
            <v>M3</v>
          </cell>
          <cell r="D747">
            <v>70.321799999999996</v>
          </cell>
        </row>
        <row r="748">
          <cell r="A748" t="str">
            <v>001.16.00180</v>
          </cell>
          <cell r="B748" t="str">
            <v>Grama em placas com manutenção por 60 dias com irrigação diária, pulverização, adubação e substituição de mudas mortas</v>
          </cell>
          <cell r="C748" t="str">
            <v>M2</v>
          </cell>
          <cell r="D748">
            <v>3.9662000000000002</v>
          </cell>
        </row>
        <row r="749">
          <cell r="A749" t="str">
            <v>001.16.00200</v>
          </cell>
          <cell r="B749" t="str">
            <v>Grama em mudas tipo (forquilha ou estrela) com manutenção por 60 dias  com irrigação diária, pulverização, adubação e substiuição de mudas mortas</v>
          </cell>
          <cell r="C749" t="str">
            <v>M2</v>
          </cell>
          <cell r="D749">
            <v>2.2652000000000001</v>
          </cell>
        </row>
        <row r="750">
          <cell r="A750" t="str">
            <v>001.16.00220</v>
          </cell>
          <cell r="B750" t="str">
            <v>Sansão do campo a cada 10cm, com manutenção por 60 dias com irrigação diária, pulverização, adubação e substituição de mudas mortas.</v>
          </cell>
          <cell r="C750" t="str">
            <v>ML</v>
          </cell>
          <cell r="D750">
            <v>25.5746</v>
          </cell>
        </row>
        <row r="751">
          <cell r="A751" t="str">
            <v>001.16.00240</v>
          </cell>
          <cell r="B751" t="str">
            <v>Grade de proteção para árvores h = 2.00 m</v>
          </cell>
          <cell r="C751" t="str">
            <v>UN</v>
          </cell>
          <cell r="D751">
            <v>28.515999999999998</v>
          </cell>
        </row>
        <row r="752">
          <cell r="A752" t="str">
            <v>001.16.00260</v>
          </cell>
          <cell r="B752" t="str">
            <v>Árvores ( altura das mudas 2.00 m ) c/ 1.50m de altura livre, com manutenção por 60 dias com irrigação, pulverização, poda e substituição de mudas mortas</v>
          </cell>
          <cell r="C752" t="str">
            <v>UN</v>
          </cell>
          <cell r="D752">
            <v>8.9152000000000005</v>
          </cell>
        </row>
        <row r="753">
          <cell r="A753" t="str">
            <v>001.16.00280</v>
          </cell>
          <cell r="B753" t="str">
            <v>Árvores ( altura das mudas 2m ) inclusive grade de proteção com 1.50 m de altura livre, com manutenção por 60 dias com irrigação, pulverização, poda e substiuição de mudas mortas</v>
          </cell>
          <cell r="C753" t="str">
            <v>UN</v>
          </cell>
          <cell r="D753">
            <v>37.4313</v>
          </cell>
        </row>
        <row r="754">
          <cell r="A754" t="str">
            <v>001.16.00300</v>
          </cell>
          <cell r="B754" t="str">
            <v>Mudas de vegetação nativa, com altura livre mínima de 50 cm, inclusive adubo - base de npk-4-14-8, a 100 g por cova e terra preta, com manutenção por 60 dias com irrigação, pulverização, poda e substituição  de mudas mortas</v>
          </cell>
          <cell r="C754" t="str">
            <v>UN</v>
          </cell>
          <cell r="D754">
            <v>2.41</v>
          </cell>
        </row>
        <row r="755">
          <cell r="A755" t="str">
            <v>001.16.00320</v>
          </cell>
          <cell r="B755" t="str">
            <v>Oiti - grande, com manutenção por 60 dias com irrigação, pulverização, poda e substituição de mudas mortas</v>
          </cell>
          <cell r="C755" t="str">
            <v>UN</v>
          </cell>
          <cell r="D755">
            <v>26.915199999999999</v>
          </cell>
        </row>
        <row r="756">
          <cell r="A756" t="str">
            <v>001.16.00340</v>
          </cell>
          <cell r="B756" t="str">
            <v>Fênix - grande, com manutenção por 60 dias com irrigação, pulverização, poda e substituição de mudas mortas</v>
          </cell>
          <cell r="C756" t="str">
            <v>UN</v>
          </cell>
          <cell r="D756">
            <v>56.915199999999999</v>
          </cell>
        </row>
        <row r="757">
          <cell r="A757" t="str">
            <v>001.16.00360</v>
          </cell>
          <cell r="B757" t="str">
            <v>Agave - grande, com manutenção por 60 dias com irrigação, pulverização, poda e substituição de mudas mortas</v>
          </cell>
          <cell r="C757" t="str">
            <v>UN</v>
          </cell>
          <cell r="D757">
            <v>31.915199999999999</v>
          </cell>
        </row>
        <row r="758">
          <cell r="A758" t="str">
            <v>001.16.00380</v>
          </cell>
          <cell r="B758" t="str">
            <v>Dracena marginata - grande, com manutenção por 60 dias com irrigação, pulverização, poda e substituição de mudas mortas</v>
          </cell>
          <cell r="C758" t="str">
            <v>UN</v>
          </cell>
          <cell r="D758">
            <v>16.915199999999999</v>
          </cell>
        </row>
        <row r="759">
          <cell r="A759" t="str">
            <v>001.16.00400</v>
          </cell>
          <cell r="B759" t="str">
            <v>Palmeira - grande, com manutenção por 60 dias com irrigação, pulverização, poda e substituição de mudas mortas</v>
          </cell>
          <cell r="C759" t="str">
            <v>UN</v>
          </cell>
          <cell r="D759">
            <v>61.915199999999999</v>
          </cell>
        </row>
        <row r="760">
          <cell r="A760" t="str">
            <v>001.16.00420</v>
          </cell>
          <cell r="B760" t="str">
            <v>Musaendra - grande, com manutenção por 60 dias com irrigação, pulverização, poda e substituição de mudas mortas</v>
          </cell>
          <cell r="C760" t="str">
            <v>UN</v>
          </cell>
          <cell r="D760">
            <v>21.915199999999999</v>
          </cell>
        </row>
        <row r="761">
          <cell r="A761" t="str">
            <v>001.16.00440</v>
          </cell>
          <cell r="B761" t="str">
            <v>Hemigrafis - pequena, com manutenção por 60 dias com irrigação, pulverização, poda e substituição de mudas mortas</v>
          </cell>
          <cell r="C761" t="str">
            <v>UN</v>
          </cell>
          <cell r="D761">
            <v>0.8831</v>
          </cell>
        </row>
        <row r="762">
          <cell r="A762" t="str">
            <v>001.16.00460</v>
          </cell>
          <cell r="B762" t="str">
            <v>Pingo de ouro - pequena, com manutenção por 60 dias com irrigação, pulverização, poda e substituição de mudas mortas</v>
          </cell>
          <cell r="C762" t="str">
            <v>UN</v>
          </cell>
          <cell r="D762">
            <v>0.98309999999999997</v>
          </cell>
        </row>
        <row r="763">
          <cell r="A763" t="str">
            <v>001.16.00480</v>
          </cell>
          <cell r="B763" t="str">
            <v>Pingo de ouro - grande, com manutenção por 60 dias com irrigação, pulverização, poda e substituição de mudas mortas</v>
          </cell>
          <cell r="C763" t="str">
            <v>UN</v>
          </cell>
          <cell r="D763">
            <v>4.4151999999999996</v>
          </cell>
        </row>
        <row r="764">
          <cell r="A764" t="str">
            <v>001.16.00500</v>
          </cell>
          <cell r="B764" t="str">
            <v>Mini-ixoria sacola - grande, com manutenção por 60 dias com irrigação, pulverização, poda e substituição de mudas mortas</v>
          </cell>
          <cell r="C764" t="str">
            <v>UN</v>
          </cell>
          <cell r="D764">
            <v>1.3831</v>
          </cell>
        </row>
        <row r="765">
          <cell r="A765" t="str">
            <v>001.16.00520</v>
          </cell>
          <cell r="B765" t="str">
            <v>Mini-ixoria torrão - grande, com manutenção por 60 dias com irrigação, pulverização, poda e substituição de mudas mortas</v>
          </cell>
          <cell r="C765" t="str">
            <v>UN</v>
          </cell>
          <cell r="D765">
            <v>9.9152000000000005</v>
          </cell>
        </row>
        <row r="766">
          <cell r="A766" t="str">
            <v>001.16.00540</v>
          </cell>
          <cell r="B766" t="str">
            <v>Croton sacola - grande, com manutenção por 60 dias com irrigação, pulverização, poda e substituição de mudas mortas</v>
          </cell>
          <cell r="C766" t="str">
            <v>UN</v>
          </cell>
          <cell r="D766">
            <v>4.3830999999999998</v>
          </cell>
        </row>
        <row r="767">
          <cell r="A767" t="str">
            <v>001.16.00560</v>
          </cell>
          <cell r="B767" t="str">
            <v>Croton torrão - grande, com manutenção por 60 dias com irrigação, pulverização, poda e substituição de mudas mortas</v>
          </cell>
          <cell r="C767" t="str">
            <v>UN</v>
          </cell>
          <cell r="D767">
            <v>16.915199999999999</v>
          </cell>
        </row>
        <row r="768">
          <cell r="A768" t="str">
            <v>001.16.00580</v>
          </cell>
          <cell r="B768" t="str">
            <v>Eretrine - grande, com manutenção por 60 dias com irrigação, pulverização, poda e substituição de mudas mortas</v>
          </cell>
          <cell r="C768" t="str">
            <v>UN</v>
          </cell>
          <cell r="D768">
            <v>21.915199999999999</v>
          </cell>
        </row>
        <row r="769">
          <cell r="A769" t="str">
            <v>001.16.00600</v>
          </cell>
          <cell r="B769" t="str">
            <v>Areca - grande, com manutenção por 60 dias com irrigação, pulverização, poda e substituição de mudas mortas</v>
          </cell>
          <cell r="C769" t="str">
            <v>UN</v>
          </cell>
          <cell r="D769">
            <v>21.915199999999999</v>
          </cell>
        </row>
        <row r="770">
          <cell r="A770" t="str">
            <v>001.16.00620</v>
          </cell>
          <cell r="B770" t="str">
            <v>Hibisco bicolor - pequena, com manutenção por 60 dias com irrigação, pulverização, poda e substituição de mudas mortas</v>
          </cell>
          <cell r="C770" t="str">
            <v>UN</v>
          </cell>
          <cell r="D770">
            <v>5.3830999999999998</v>
          </cell>
        </row>
        <row r="771">
          <cell r="A771" t="str">
            <v>001.16.00640</v>
          </cell>
          <cell r="B771" t="str">
            <v>Brita na área interna do prédio</v>
          </cell>
          <cell r="C771" t="str">
            <v>M3</v>
          </cell>
          <cell r="D771">
            <v>45.460900000000002</v>
          </cell>
        </row>
        <row r="772">
          <cell r="A772" t="str">
            <v>001.16.00660</v>
          </cell>
          <cell r="B772" t="str">
            <v>Brita na área interna do prédio - branca - (fins decorativos)</v>
          </cell>
          <cell r="C772" t="str">
            <v>M3</v>
          </cell>
          <cell r="D772">
            <v>41.660899999999998</v>
          </cell>
        </row>
        <row r="773">
          <cell r="A773" t="str">
            <v>001.16.00680</v>
          </cell>
          <cell r="B773" t="str">
            <v>Brita na área interna do prédio - escurinha - (fins decorativos)</v>
          </cell>
          <cell r="C773" t="str">
            <v>M3</v>
          </cell>
          <cell r="D773">
            <v>41.660899999999998</v>
          </cell>
        </row>
        <row r="774">
          <cell r="A774" t="str">
            <v>001.16.00700</v>
          </cell>
          <cell r="B774" t="str">
            <v>Pavimentação c/ lajotas pré-moldadas de concreto sextavado ( bloquete). deverão observar as mesmas especificações de ítens anteriores no que se refere a assentamento e rejuntamento. espessura de 5 cm para calcadas</v>
          </cell>
          <cell r="C774" t="str">
            <v>M2</v>
          </cell>
          <cell r="D774">
            <v>22.178100000000001</v>
          </cell>
        </row>
        <row r="775">
          <cell r="A775" t="str">
            <v>001.16.00720</v>
          </cell>
          <cell r="B775" t="str">
            <v>Pavimentação c/ lajotas pré-moldadas de concreto sextavado ( bloquete). deverão observar as mesmas especificações de ítens anteriores no que se refere a assentamento e rejuntamento. espessura de 10 cm para tráfego</v>
          </cell>
          <cell r="C775" t="str">
            <v>M2</v>
          </cell>
          <cell r="D775">
            <v>36.0381</v>
          </cell>
        </row>
        <row r="776">
          <cell r="A776" t="str">
            <v>001.16.00740</v>
          </cell>
          <cell r="B776" t="str">
            <v>Fornecimento e assentamento de paralelepípedo</v>
          </cell>
          <cell r="C776" t="str">
            <v>M2</v>
          </cell>
          <cell r="D776">
            <v>29.2776</v>
          </cell>
        </row>
        <row r="777">
          <cell r="A777" t="str">
            <v>001.16.00760</v>
          </cell>
          <cell r="B777" t="str">
            <v>Execução de alambrado em tubo de ferro Galvanizado 2.1/2"" chapa 13 formando quadro de 3.00x3.00m e tela galvanizada fio 12 malha 2"" fixado com arame galvanizado n.14</v>
          </cell>
          <cell r="C777" t="str">
            <v>m2</v>
          </cell>
          <cell r="D777">
            <v>48.960099999999997</v>
          </cell>
        </row>
        <row r="778">
          <cell r="A778" t="str">
            <v>001.16.00770</v>
          </cell>
          <cell r="B778" t="str">
            <v>Alambrado c/ Tela Arame Galv. Losangular fio 12, malha 2"", altura da tela 1.50 m, fix. em pilarete de concreto pré moldado h= 2.60 m, espaçados a cada 2.50 m, com reforço arame galv. n.10, incl.mureta de alvenaria h=0.50 m chapiscada, rebocada e caiada</v>
          </cell>
          <cell r="C778" t="str">
            <v>ml</v>
          </cell>
          <cell r="D778">
            <v>68.006</v>
          </cell>
        </row>
        <row r="779">
          <cell r="A779" t="str">
            <v>001.16.00775</v>
          </cell>
          <cell r="B779" t="str">
            <v>Alambrado c/ Tela Arame Galv. Soldada 150x50 fio 12, malha 2"", altura da tela 1.50 m, fix. em pilarete de concreto pré moldado h= 3.00 m, espaçados a cada 2.50 m, com reforço arame galv. n.10, incl.mureta de alvenaria h=0.50 m chapiscada, rebocada e ca</v>
          </cell>
          <cell r="C779" t="str">
            <v>ml</v>
          </cell>
          <cell r="D779">
            <v>81.075199999999995</v>
          </cell>
        </row>
        <row r="780">
          <cell r="A780" t="str">
            <v>001.16.00776</v>
          </cell>
          <cell r="B780" t="str">
            <v>Fornecimento e Instalação de Portão em Tubo Galvanizado 2"" e Tela Galvanizada Malha 2"", incl. Ferragens</v>
          </cell>
          <cell r="C780" t="str">
            <v>m2</v>
          </cell>
          <cell r="D780">
            <v>100.3125</v>
          </cell>
        </row>
        <row r="781">
          <cell r="A781" t="str">
            <v>001.16.00777</v>
          </cell>
          <cell r="B781" t="str">
            <v>Fornecimento e Instalação de Portão em Tubo Galvanizado 2"" em Tela Galvanizada Malha 2"", incl. Ferragens dim. 0.80 x 2.10 m Conf. Det. 04 SINFRA</v>
          </cell>
          <cell r="C781" t="str">
            <v>m2</v>
          </cell>
          <cell r="D781">
            <v>120.1523</v>
          </cell>
        </row>
        <row r="782">
          <cell r="A782" t="str">
            <v>001.16.00781</v>
          </cell>
          <cell r="B782" t="str">
            <v>Fornecimento e instalação de placa de concreto de 100x100 cm com 6 cm de espessura, junta de seixos rolados com 6 cm de largura</v>
          </cell>
          <cell r="C782" t="str">
            <v>M2</v>
          </cell>
          <cell r="D782">
            <v>23.403099999999998</v>
          </cell>
        </row>
        <row r="783">
          <cell r="A783" t="str">
            <v>001.16.00801</v>
          </cell>
          <cell r="B783" t="str">
            <v>Execução de muro de fecho, conforme detalhe do dop n. 92019, com altura de 1.60 m</v>
          </cell>
          <cell r="C783" t="str">
            <v>ML</v>
          </cell>
          <cell r="D783">
            <v>108.1777</v>
          </cell>
        </row>
        <row r="784">
          <cell r="A784" t="str">
            <v>001.16.00821</v>
          </cell>
          <cell r="B784" t="str">
            <v>Execução de muro de fecho, conforme detalhe do dop n. 92019, com altura de 1.80 m</v>
          </cell>
          <cell r="C784" t="str">
            <v>ML</v>
          </cell>
          <cell r="D784">
            <v>118.5322</v>
          </cell>
        </row>
        <row r="785">
          <cell r="A785" t="str">
            <v>001.16.00841</v>
          </cell>
          <cell r="B785" t="str">
            <v>Execução de muro de fecho, conforme detalhe do dop n. 92019, com altura de 2.00 m</v>
          </cell>
          <cell r="C785" t="str">
            <v>ML</v>
          </cell>
          <cell r="D785">
            <v>128.8844</v>
          </cell>
        </row>
        <row r="786">
          <cell r="A786" t="str">
            <v>001.16.00861</v>
          </cell>
          <cell r="B786" t="str">
            <v>Execução de acréscimo de muro de fecho conforme detalhe padrão do dop arquivo n.92019</v>
          </cell>
          <cell r="C786" t="str">
            <v>M2</v>
          </cell>
          <cell r="D786">
            <v>45.194099999999999</v>
          </cell>
        </row>
        <row r="787">
          <cell r="A787" t="str">
            <v>001.16.00941</v>
          </cell>
          <cell r="B787" t="str">
            <v>Execução de conjunto de mureta em madeira c/ 2 pilares a cada 1,30m e altura livre de 1.00 m, conforme detalhe dop</v>
          </cell>
          <cell r="C787" t="str">
            <v>UN</v>
          </cell>
          <cell r="D787">
            <v>271.16579999999999</v>
          </cell>
        </row>
        <row r="788">
          <cell r="A788" t="str">
            <v>001.16.00961</v>
          </cell>
          <cell r="B788" t="str">
            <v>Demarcação de faixa com tinta acrílica especial - largura 10.00 cm</v>
          </cell>
          <cell r="C788" t="str">
            <v>ML</v>
          </cell>
          <cell r="D788">
            <v>5.4671000000000003</v>
          </cell>
        </row>
        <row r="789">
          <cell r="A789" t="str">
            <v>001.16.00981</v>
          </cell>
          <cell r="B789" t="str">
            <v>Retirada e reassentamento de meio-fio</v>
          </cell>
          <cell r="C789" t="str">
            <v>M</v>
          </cell>
          <cell r="D789">
            <v>17.875900000000001</v>
          </cell>
        </row>
        <row r="790">
          <cell r="A790" t="str">
            <v>001.17</v>
          </cell>
          <cell r="B790" t="str">
            <v>INSTALAÇÕES ELÉTRICAS, LÓGICA E TELEFONIA</v>
          </cell>
          <cell r="D790">
            <v>134827.39350000001</v>
          </cell>
        </row>
        <row r="791">
          <cell r="A791" t="str">
            <v>001.17.00020</v>
          </cell>
          <cell r="B791" t="str">
            <v>Execução de mureta em alvenaria de 1.5 vez  de tijolo assente com argamassa mista 1:4:12 cimento cal hidratada e areia inclusive fundação em concreto ciclópico no traço 1:3;6 revestimento rústico e caiação - para instalação de medidor de luz e força</v>
          </cell>
          <cell r="C791" t="str">
            <v>M2</v>
          </cell>
          <cell r="D791">
            <v>137.1054</v>
          </cell>
        </row>
        <row r="792">
          <cell r="A792" t="str">
            <v>001.17.00040</v>
          </cell>
          <cell r="B792" t="str">
            <v>Fornecimento e instalação de padrão monofásico em poste de ferro galvanizado conforme normas da cemat altura h=5.00 mts</v>
          </cell>
          <cell r="C792" t="str">
            <v>UN</v>
          </cell>
          <cell r="D792">
            <v>227.47329999999999</v>
          </cell>
        </row>
        <row r="793">
          <cell r="A793" t="str">
            <v>001.17.00060</v>
          </cell>
          <cell r="B793" t="str">
            <v>Fornecimento e instalação de padrão monofásico em poste de ferro galvanizado conforme normas da cemat altura h=7.00 mts</v>
          </cell>
          <cell r="C793" t="str">
            <v>UN</v>
          </cell>
          <cell r="D793">
            <v>266.47329999999999</v>
          </cell>
        </row>
        <row r="794">
          <cell r="A794" t="str">
            <v>001.17.00080</v>
          </cell>
          <cell r="B794" t="str">
            <v>Fornecimento e instalação de padrão bifásico em poste de ferro galvanizado</v>
          </cell>
          <cell r="C794" t="str">
            <v>UN</v>
          </cell>
          <cell r="D794">
            <v>150.7099</v>
          </cell>
        </row>
        <row r="795">
          <cell r="A795" t="str">
            <v>001.17.00100</v>
          </cell>
          <cell r="B795" t="str">
            <v>Fornecimento e instalação de padrão trifásico completo em poste de ferro galvanizado tipo t-3 com protecao de 90 a conf normas da cemat</v>
          </cell>
          <cell r="C795" t="str">
            <v>UN</v>
          </cell>
          <cell r="D795">
            <v>550.8931</v>
          </cell>
        </row>
        <row r="796">
          <cell r="A796" t="str">
            <v>001.17.00120</v>
          </cell>
          <cell r="B796" t="str">
            <v>Fornecimento e instalação de padrão trifásico completo em poste de ferro galvanizado tipo t-4 com protecao de 125 a conf. normas da cemat</v>
          </cell>
          <cell r="C796" t="str">
            <v>UN</v>
          </cell>
          <cell r="D796">
            <v>1051.8931</v>
          </cell>
        </row>
        <row r="797">
          <cell r="A797" t="str">
            <v>001.17.00140</v>
          </cell>
          <cell r="B797" t="str">
            <v>Fornecimento e instalação de padrao trifásico completo em poste de ferro galvanizado, com proteção de 100a, conforme normas da cemat</v>
          </cell>
          <cell r="C797" t="str">
            <v>CJ</v>
          </cell>
          <cell r="D797">
            <v>458.94659999999999</v>
          </cell>
        </row>
        <row r="798">
          <cell r="A798" t="str">
            <v>001.17.00160</v>
          </cell>
          <cell r="B798" t="str">
            <v>Fornecimento e instalação de caixa padronizada para instalação de medidor e baixa tensão trifásico</v>
          </cell>
          <cell r="C798" t="str">
            <v>UN</v>
          </cell>
          <cell r="D798">
            <v>210.47329999999999</v>
          </cell>
        </row>
        <row r="799">
          <cell r="A799" t="str">
            <v>001.17.00180</v>
          </cell>
          <cell r="B799" t="str">
            <v>Fornecimento e instalação de caixa padronizada para instalação de medidor e baixa tensão bifásico</v>
          </cell>
          <cell r="C799" t="str">
            <v>UN</v>
          </cell>
          <cell r="D799">
            <v>45.473300000000002</v>
          </cell>
        </row>
        <row r="800">
          <cell r="A800" t="str">
            <v>001.17.00200</v>
          </cell>
          <cell r="B800" t="str">
            <v>Fornecimento e instalação de caixa padronizada para instalação de medidor e baixa tensão monofásico</v>
          </cell>
          <cell r="C800" t="str">
            <v>UN</v>
          </cell>
          <cell r="D800">
            <v>37.3551</v>
          </cell>
        </row>
        <row r="801">
          <cell r="A801" t="str">
            <v>001.17.00220</v>
          </cell>
          <cell r="B801" t="str">
            <v>Fornecimento e instalação de roldana de plástico c/ parafuso p/ fixar em madeira de 1/2 pol.</v>
          </cell>
          <cell r="C801" t="str">
            <v>UN</v>
          </cell>
          <cell r="D801">
            <v>1.0737000000000001</v>
          </cell>
        </row>
        <row r="802">
          <cell r="A802" t="str">
            <v>001.17.00240</v>
          </cell>
          <cell r="B802" t="str">
            <v>Fornecimento e instalação de roldana de plástico c/ parafuso p/ fixar em madeira de 3/4 pol.</v>
          </cell>
          <cell r="C802" t="str">
            <v>UN</v>
          </cell>
          <cell r="D802">
            <v>1.0936999999999999</v>
          </cell>
        </row>
        <row r="803">
          <cell r="A803" t="str">
            <v>001.17.00260</v>
          </cell>
          <cell r="B803" t="str">
            <v>Fornecimento e instalação de tubo de polietileno linha popular diâm. 1/2 pol x 1,5 mm</v>
          </cell>
          <cell r="C803" t="str">
            <v>M</v>
          </cell>
          <cell r="D803">
            <v>1.8853</v>
          </cell>
        </row>
        <row r="804">
          <cell r="A804" t="str">
            <v>001.17.00280</v>
          </cell>
          <cell r="B804" t="str">
            <v>Fornecimento e instalação de tubo de polietileno linha popular diâm.  3/4 pol x 2,0 mm</v>
          </cell>
          <cell r="C804" t="str">
            <v>M</v>
          </cell>
          <cell r="D804">
            <v>2.1453000000000002</v>
          </cell>
        </row>
        <row r="805">
          <cell r="A805" t="str">
            <v>001.17.00300</v>
          </cell>
          <cell r="B805" t="str">
            <v>Fornecimento e instalação de tubo de polietileno linha popular diâm. 1 pol x 2,5 mm</v>
          </cell>
          <cell r="C805" t="str">
            <v>M</v>
          </cell>
          <cell r="D805">
            <v>2.6126999999999998</v>
          </cell>
        </row>
        <row r="806">
          <cell r="A806" t="str">
            <v>001.17.00320</v>
          </cell>
          <cell r="B806" t="str">
            <v>Fornecimento e instalação de canaleta de pvc 110x20x2.200 mm ref. 300 46 sistema """"x"""" da pial</v>
          </cell>
          <cell r="C806" t="str">
            <v>UN</v>
          </cell>
          <cell r="D806">
            <v>25.560700000000001</v>
          </cell>
        </row>
        <row r="807">
          <cell r="A807" t="str">
            <v>001.17.00340</v>
          </cell>
          <cell r="B807" t="str">
            <v>Fornecimento e instalação de eletroduto flexível  1/2"""" (20mm) corrugado de pvc</v>
          </cell>
          <cell r="C807" t="str">
            <v>M</v>
          </cell>
          <cell r="D807">
            <v>2.1753</v>
          </cell>
        </row>
        <row r="808">
          <cell r="A808" t="str">
            <v>001.17.00360</v>
          </cell>
          <cell r="B808" t="str">
            <v>Fornecimento e instalação de eletroduto flexível  3/4"""" (25mm) corrugado de pvc</v>
          </cell>
          <cell r="C808" t="str">
            <v>M</v>
          </cell>
          <cell r="D808">
            <v>2.4453</v>
          </cell>
        </row>
        <row r="809">
          <cell r="A809" t="str">
            <v>001.17.00380</v>
          </cell>
          <cell r="B809" t="str">
            <v>Fornecimento e instalação de eletroduto flexível  1"""" (32mm) corrugado de pvc</v>
          </cell>
          <cell r="C809" t="str">
            <v>M</v>
          </cell>
          <cell r="D809">
            <v>3.5226999999999999</v>
          </cell>
        </row>
        <row r="810">
          <cell r="A810" t="str">
            <v>001.17.00400</v>
          </cell>
          <cell r="B810" t="str">
            <v>Fornecimento e instalação de caixa retangular de ferro c/ furos de 1/2"""" e 3/4"""" p/ peça 4 x 2 pol</v>
          </cell>
          <cell r="C810" t="str">
            <v>UN</v>
          </cell>
          <cell r="D810">
            <v>2.0352999999999999</v>
          </cell>
        </row>
        <row r="811">
          <cell r="A811" t="str">
            <v>001.17.00420</v>
          </cell>
          <cell r="B811" t="str">
            <v>Fornecimento e instalação de caixa retangular de ferro c/ furos de 1/2"""" e 3/4"""" p/ peça 6 x 4 pol</v>
          </cell>
          <cell r="C811" t="str">
            <v>UN</v>
          </cell>
          <cell r="D811">
            <v>3.0792000000000002</v>
          </cell>
        </row>
        <row r="812">
          <cell r="A812" t="str">
            <v>001.17.00440</v>
          </cell>
          <cell r="B812" t="str">
            <v>Fornecimento e instalação de caixa quadrada de ferro f/ furos de diâm.1/2"""" e 3/4"""" ,  4"""" x 4""""</v>
          </cell>
          <cell r="C812" t="str">
            <v>UN</v>
          </cell>
          <cell r="D812">
            <v>2.6253000000000002</v>
          </cell>
        </row>
        <row r="813">
          <cell r="A813" t="str">
            <v>001.17.00460</v>
          </cell>
          <cell r="B813" t="str">
            <v>Fornecimento e instalação de caixa quadrada de ferro f/ furos de diâm.1/2"""" e 3/4""""  3"""" x 3""""</v>
          </cell>
          <cell r="C813" t="str">
            <v>UN</v>
          </cell>
          <cell r="D813">
            <v>2.5152999999999999</v>
          </cell>
        </row>
        <row r="814">
          <cell r="A814" t="str">
            <v>001.17.00480</v>
          </cell>
          <cell r="B814" t="str">
            <v>Fornecimento e instalação de caixa octogonal de ferro fundo móvel c/ furos de diâm. 1/2"""" e 3/4""""  4"""" x 4"""" x 2""""</v>
          </cell>
          <cell r="C814" t="str">
            <v>UN</v>
          </cell>
          <cell r="D814">
            <v>3.0552999999999999</v>
          </cell>
        </row>
        <row r="815">
          <cell r="A815" t="str">
            <v>001.17.00500</v>
          </cell>
          <cell r="B815" t="str">
            <v>Fornecimento e instalação de caixa octogonal de ferro fundo móvel c/ furos de diâm. 1/2"""" e 3/4""""  3"""" x 3"""" x 1 1/2""""</v>
          </cell>
          <cell r="C815" t="str">
            <v>UN</v>
          </cell>
          <cell r="D815">
            <v>2.9552999999999998</v>
          </cell>
        </row>
        <row r="816">
          <cell r="A816" t="str">
            <v>001.17.00540</v>
          </cell>
          <cell r="B816" t="str">
            <v>Fornecimento e instalação de fio de cobre seção 1.50 mm2, com isolamento para 750 v, com caract. não propagante ao fogo e auto extinguível, pirastic ou similar.</v>
          </cell>
          <cell r="C816" t="str">
            <v>ML</v>
          </cell>
          <cell r="D816">
            <v>0.53110000000000002</v>
          </cell>
        </row>
        <row r="817">
          <cell r="A817" t="str">
            <v>001.17.00560</v>
          </cell>
          <cell r="B817" t="str">
            <v>Fornecimento e instalação de fio de cobre seção 2.50 mm2, com isolamento para 750 v, com caract. não propagante ao fogo e auto extinguível, pirastic ou similar.</v>
          </cell>
          <cell r="C817" t="str">
            <v>ML</v>
          </cell>
          <cell r="D817">
            <v>0.75549999999999995</v>
          </cell>
        </row>
        <row r="818">
          <cell r="A818" t="str">
            <v>001.17.00580</v>
          </cell>
          <cell r="B818" t="str">
            <v>Fornecimento e instalação de fio de cobre seção 4.00 mm2, com isolamento para 750 v, com caract. não propagante ao fogo e auto extinguível, pirastic ou similar.</v>
          </cell>
          <cell r="C818" t="str">
            <v>ML</v>
          </cell>
          <cell r="D818">
            <v>1.2657</v>
          </cell>
        </row>
        <row r="819">
          <cell r="A819" t="str">
            <v>001.17.00600</v>
          </cell>
          <cell r="B819" t="str">
            <v>Fornecimento e instalação de fio de cobre seção 6.00 mm2, com isolamento para 750 v, com caract. não propagante ao fogo e auto extinguível, pirastic ou similar.</v>
          </cell>
          <cell r="C819" t="str">
            <v>ML</v>
          </cell>
          <cell r="D819">
            <v>1.8171999999999999</v>
          </cell>
        </row>
        <row r="820">
          <cell r="A820" t="str">
            <v>001.17.00620</v>
          </cell>
          <cell r="B820" t="str">
            <v>Fornecimento e instalação de fio de cobre seção 10.00 mm2, com isolamento para 750 v, com caract. não propagante ao fogo e auto extinguível, pirastic ou similar.</v>
          </cell>
          <cell r="C820" t="str">
            <v>ML</v>
          </cell>
          <cell r="D820">
            <v>2.8902999999999999</v>
          </cell>
        </row>
        <row r="821">
          <cell r="A821" t="str">
            <v>001.17.00640</v>
          </cell>
          <cell r="B821" t="str">
            <v>Fornecimento e instalação de cabo de cobre seção 2.50 mm2, com isolamento para 750 v, com caract. não propagante ao fogo e auto extinguível, pirastic flex ou similar.</v>
          </cell>
          <cell r="C821" t="str">
            <v>ML</v>
          </cell>
          <cell r="D821">
            <v>0.77590000000000003</v>
          </cell>
        </row>
        <row r="822">
          <cell r="A822" t="str">
            <v>001.17.00660</v>
          </cell>
          <cell r="B822" t="str">
            <v>Fornecimento e instalação de cabo de cobre seção 4.00 mm2, com isolamento para 750 v, com caract. não propagante ao fogo e auto extinguível, pirastic flex ou similar.</v>
          </cell>
          <cell r="C822" t="str">
            <v>ML</v>
          </cell>
          <cell r="D822">
            <v>1.2433000000000001</v>
          </cell>
        </row>
        <row r="823">
          <cell r="A823" t="str">
            <v>001.17.00680</v>
          </cell>
          <cell r="B823" t="str">
            <v>Fornecimento e instalação de cabo de cobre seção 6.00 mm2, com isolamento para 750 v, com caract. não propagante ao fogo e auto extinguível, pirastic flex ou similar.</v>
          </cell>
          <cell r="C823" t="str">
            <v>ML</v>
          </cell>
          <cell r="D823">
            <v>1.7764</v>
          </cell>
        </row>
        <row r="824">
          <cell r="A824" t="str">
            <v>001.17.00700</v>
          </cell>
          <cell r="B824" t="str">
            <v>Fornecimento e instalação de cabo de cobre seção 10.00 mm2, com isolamento para 750 v, com caract. não propagante ao fogo e auto extinguível, pirastic ou similar.</v>
          </cell>
          <cell r="C824" t="str">
            <v>ML</v>
          </cell>
          <cell r="D824">
            <v>3.6960999999999999</v>
          </cell>
        </row>
        <row r="825">
          <cell r="A825" t="str">
            <v>001.17.00720</v>
          </cell>
          <cell r="B825" t="str">
            <v>Fornecimento e instalação de cabo de cobre seção 16.00 mm2, com isolamento para 750 v, com caract. não propagante ao fogo e auto extinguível, pirastic ou similar.</v>
          </cell>
          <cell r="C825" t="str">
            <v>ML</v>
          </cell>
          <cell r="D825">
            <v>5.1773999999999996</v>
          </cell>
        </row>
        <row r="826">
          <cell r="A826" t="str">
            <v>001.17.00740</v>
          </cell>
          <cell r="B826" t="str">
            <v>Fornecimento e instalação de cabo de cobre seção 25.00 mm2, com isolamento para 750 v, com caract. não propagante ao fogo e auto extinguível, pirastic ou similar.</v>
          </cell>
          <cell r="C826" t="str">
            <v>ML</v>
          </cell>
          <cell r="D826">
            <v>7.34</v>
          </cell>
        </row>
        <row r="827">
          <cell r="A827" t="str">
            <v>001.17.00760</v>
          </cell>
          <cell r="B827" t="str">
            <v>Fornecimento e instalação de cabo de cobre seção 35.00 mm2, com isolamento para 750 v, com caract. não propagante ao fogo e auto extinguível, pirastic ou similar.</v>
          </cell>
          <cell r="C827" t="str">
            <v>ML</v>
          </cell>
          <cell r="D827">
            <v>9.8506</v>
          </cell>
        </row>
        <row r="828">
          <cell r="A828" t="str">
            <v>001.17.00780</v>
          </cell>
          <cell r="B828" t="str">
            <v>Fornecimento e instalação de cabo de cobre seção 50.00 mm2, com isolamento para 750 v, com caract. não propagante ao fogo e auto extinguível, pirastic ou similar.</v>
          </cell>
          <cell r="C828" t="str">
            <v>ML</v>
          </cell>
          <cell r="D828">
            <v>15.984500000000001</v>
          </cell>
        </row>
        <row r="829">
          <cell r="A829" t="str">
            <v>001.17.00800</v>
          </cell>
          <cell r="B829" t="str">
            <v>Fornecimento e instalação de cabo de cobre seção 70.00 mm2, com isolamento para 750 v, com caract. não propagante ao fogo e auto extinguível, pirastic ou similar.</v>
          </cell>
          <cell r="C829" t="str">
            <v>ML</v>
          </cell>
          <cell r="D829">
            <v>18.851800000000001</v>
          </cell>
        </row>
        <row r="830">
          <cell r="A830" t="str">
            <v>001.17.00820</v>
          </cell>
          <cell r="B830" t="str">
            <v>Fornecimento e instalação de cabo de cobre seção 95.00 mm2, com isolamento para 750 v, com caract. não propagante ao fogo e auto extinguível, pirastic ou similar.</v>
          </cell>
          <cell r="C830" t="str">
            <v>ML</v>
          </cell>
          <cell r="D830">
            <v>24.085100000000001</v>
          </cell>
        </row>
        <row r="831">
          <cell r="A831" t="str">
            <v>001.17.00840</v>
          </cell>
          <cell r="B831" t="str">
            <v>Fornecimento e instalação de cabo de cobre seção 120.00 mm2, com isolamento para 750 v, com caract. não propagante ao fogo e auto extinguível, pirastic ou similar.</v>
          </cell>
          <cell r="C831" t="str">
            <v>ML</v>
          </cell>
          <cell r="D831">
            <v>31.698</v>
          </cell>
        </row>
        <row r="832">
          <cell r="A832" t="str">
            <v>001.17.00860</v>
          </cell>
          <cell r="B832" t="str">
            <v>Fornecimento e instalação de cabo de cobre seção 150.00 mm2, com isolamento para 750 v, com caract. não propagante ao fogo e auto extinguível, pirastic ou similar.</v>
          </cell>
          <cell r="C832" t="str">
            <v>ML</v>
          </cell>
          <cell r="D832">
            <v>38.729999999999997</v>
          </cell>
        </row>
        <row r="833">
          <cell r="A833" t="str">
            <v>001.17.00880</v>
          </cell>
          <cell r="B833" t="str">
            <v>Fornecimento e instalação de cabo de cobre seção 185.00 mm2, com isolamento para 750 v, com caract. não propagante ao fogo e auto extinguível, pirastic ou similar.</v>
          </cell>
          <cell r="C833" t="str">
            <v>ML</v>
          </cell>
          <cell r="D833">
            <v>48.660800000000002</v>
          </cell>
        </row>
        <row r="834">
          <cell r="A834" t="str">
            <v>001.17.00900</v>
          </cell>
          <cell r="B834" t="str">
            <v>Fornecimento e instalação de cabo de cobre seção 240.00 mm2, com isolamento para 750 v, com caract. não propagante ao fogo e auto extinguível, pirastic ou similar.</v>
          </cell>
          <cell r="C834" t="str">
            <v>ML</v>
          </cell>
          <cell r="D834">
            <v>63.661499999999997</v>
          </cell>
        </row>
        <row r="835">
          <cell r="A835" t="str">
            <v>001.17.00920</v>
          </cell>
          <cell r="B835" t="str">
            <v>Fornecimento e instalação de cabo de cobre seção 300.00 mm2, com isolamento para 750 v, com caract. não propagante ao fogo e auto extinguível, pirastic ou similar.</v>
          </cell>
          <cell r="C835" t="str">
            <v>ML</v>
          </cell>
          <cell r="D835">
            <v>80.499499999999998</v>
          </cell>
        </row>
        <row r="836">
          <cell r="A836" t="str">
            <v>001.17.00940</v>
          </cell>
          <cell r="B836" t="str">
            <v>Fornecimento e instalação de cabo de cobre seção 400.00 mm2, com isolamento para 750 v, com caract. não propagante ao fogo e auto extinguível, pirastic ou similar.</v>
          </cell>
          <cell r="C836" t="str">
            <v>ML</v>
          </cell>
          <cell r="D836">
            <v>128.57650000000001</v>
          </cell>
        </row>
        <row r="837">
          <cell r="A837" t="str">
            <v>001.17.00960</v>
          </cell>
          <cell r="B837" t="str">
            <v>Fornecimento e instalação de cabo de cobre seção 500.00 mm2, com isolamento para 750 v, com caract. não propagante ao fogo e auto extinguível, pirastic ou similar.</v>
          </cell>
          <cell r="C837" t="str">
            <v>ML</v>
          </cell>
          <cell r="D837">
            <v>132.48689999999999</v>
          </cell>
        </row>
        <row r="838">
          <cell r="A838" t="str">
            <v>001.17.00980</v>
          </cell>
          <cell r="B838" t="str">
            <v>Fornecimento e instalação de cabo de cobre seção 2x2.50 mm2, com isolamento para 0.60 /1.00 Kv, com caract. não propagante ao fogo e auto extinguível, sintenax ou similar.</v>
          </cell>
          <cell r="C838" t="str">
            <v>ML</v>
          </cell>
          <cell r="D838">
            <v>1.2246999999999999</v>
          </cell>
        </row>
        <row r="839">
          <cell r="A839" t="str">
            <v>001.17.01000</v>
          </cell>
          <cell r="B839" t="str">
            <v>Fornecimento e instalação de cabo de cobre seção 2x4.00 mm2, com isolamento para 0.60 /1.00 Kv, com caract. não propagante ao fogo e auto extinguível, sintenax ou similar.</v>
          </cell>
          <cell r="C839" t="str">
            <v>ML</v>
          </cell>
          <cell r="D839">
            <v>1.3269</v>
          </cell>
        </row>
        <row r="840">
          <cell r="A840" t="str">
            <v>001.17.01020</v>
          </cell>
          <cell r="B840" t="str">
            <v>Fornecimento e instalação de cabo de cobre seção 2x6.00 mm2, com isolamento para 0.60 /1.00 Kv, com caract. não propagante ao fogo e auto extinguível, sintenax ou similar.</v>
          </cell>
          <cell r="C840" t="str">
            <v>ML</v>
          </cell>
          <cell r="D840">
            <v>1.4296</v>
          </cell>
        </row>
        <row r="841">
          <cell r="A841" t="str">
            <v>001.17.01040</v>
          </cell>
          <cell r="B841" t="str">
            <v>Fornecimento e instalação de cabo de cobre seção 2x10.00 mm2, com isolamento para 0.60 /1.00 Kv, com caract. não propagante ao fogo e auto extinguível, sintenax ou similar.</v>
          </cell>
          <cell r="C841" t="str">
            <v>ML</v>
          </cell>
          <cell r="D841">
            <v>2.0436999999999999</v>
          </cell>
        </row>
        <row r="842">
          <cell r="A842" t="str">
            <v>001.17.01060</v>
          </cell>
          <cell r="B842" t="str">
            <v>Fornecimento e instalação de cabo de cobre seção 3x2.50 mm2, com isolamento para 0.60 /1.00 Kv, com caract. não propagante ao fogo e auto extinguível, sintenax ou similar.</v>
          </cell>
          <cell r="C842" t="str">
            <v>ML</v>
          </cell>
          <cell r="D842">
            <v>1.2246999999999999</v>
          </cell>
        </row>
        <row r="843">
          <cell r="A843" t="str">
            <v>001.17.01080</v>
          </cell>
          <cell r="B843" t="str">
            <v>Fornecimento e instalação de cabo de cobre seção 3x4.00 mm2, com isolamento para 0.60 /1.00 Kv, com caract. não propagante ao fogo e auto extinguível, sintenax ou similar.</v>
          </cell>
          <cell r="C843" t="str">
            <v>ML</v>
          </cell>
          <cell r="D843">
            <v>1.3269</v>
          </cell>
        </row>
        <row r="844">
          <cell r="A844" t="str">
            <v>001.17.01100</v>
          </cell>
          <cell r="B844" t="str">
            <v>Fornecimento e instalação de cabo de cobre seção 3x6.00 mm2, com isolamento para 0.60 /1.00 Kv, com caract. não propagante ao fogo e auto extinguível, sintenax ou similar.</v>
          </cell>
          <cell r="C844" t="str">
            <v>ML</v>
          </cell>
          <cell r="D844">
            <v>1.4296</v>
          </cell>
        </row>
        <row r="845">
          <cell r="A845" t="str">
            <v>001.17.01120</v>
          </cell>
          <cell r="B845" t="str">
            <v>Fornecimento e instalação de cabo de cobre seção 3x10.00 mm2, com isolamento para 0.60 /1.00 Kv, com caract. não propagante ao fogo e auto extinguível, sintenax ou similar.</v>
          </cell>
          <cell r="C845" t="str">
            <v>ML</v>
          </cell>
          <cell r="D845">
            <v>2.0436999999999999</v>
          </cell>
        </row>
        <row r="846">
          <cell r="A846" t="str">
            <v>001.17.01140</v>
          </cell>
          <cell r="B846" t="str">
            <v>Fornecimento e instalação de cabos de cobre seção 4.00 mm2,para tensão de 1000 volts formado por condutor de fio de cobre isolado com material de característica não propagante ao fogo</v>
          </cell>
          <cell r="C846" t="str">
            <v>ML</v>
          </cell>
          <cell r="D846">
            <v>1.9402999999999999</v>
          </cell>
        </row>
        <row r="847">
          <cell r="A847" t="str">
            <v>001.17.01160</v>
          </cell>
          <cell r="B847" t="str">
            <v>Fornecimento e instalação de cabos de cobre seção 6.00 mm2,para tensão de 1000 volts formado por condutor de fio de cobre isolado com material de característica não propagante ao fogo</v>
          </cell>
          <cell r="C847" t="str">
            <v>ML</v>
          </cell>
          <cell r="D847">
            <v>2.5905</v>
          </cell>
        </row>
        <row r="848">
          <cell r="A848" t="str">
            <v>001.17.01180</v>
          </cell>
          <cell r="B848" t="str">
            <v>Fornecimento e instalação de cabos de cobre seção 10.00 mm2,para tensão de 1000 volts formado por condutor de fio de cobre isolado com material de característica não propagante ao fogo</v>
          </cell>
          <cell r="C848" t="str">
            <v>ML</v>
          </cell>
          <cell r="D848">
            <v>3.6859000000000002</v>
          </cell>
        </row>
        <row r="849">
          <cell r="A849" t="str">
            <v>001.17.01200</v>
          </cell>
          <cell r="B849" t="str">
            <v>Fornecimento e instalação de cabos de cobre seção 16.00 mm2,para tensão de 1000 volts formado por condutor de fio de cobre isolado com material de característica não propagante ao fogo</v>
          </cell>
          <cell r="C849" t="str">
            <v>ML</v>
          </cell>
          <cell r="D849">
            <v>5.5751999999999997</v>
          </cell>
        </row>
        <row r="850">
          <cell r="A850" t="str">
            <v>001.17.01220</v>
          </cell>
          <cell r="B850" t="str">
            <v>Fornecimento e instalação de cabos de cobre seção 25.00 mm2,para tensão de 1000 volts formado por condutor de fio de cobre isolado com material de característica não propagante ao fogo</v>
          </cell>
          <cell r="C850" t="str">
            <v>ML</v>
          </cell>
          <cell r="D850">
            <v>8.3702000000000005</v>
          </cell>
        </row>
        <row r="851">
          <cell r="A851" t="str">
            <v>001.17.01240</v>
          </cell>
          <cell r="B851" t="str">
            <v>Fornecimento e instalação de cabos de cobre seção 35.00 mm2,para tensão de 1000 volts formado por condutor de fio de cobre isolado com material de característica não propagante ao fogo</v>
          </cell>
          <cell r="C851" t="str">
            <v>ML</v>
          </cell>
          <cell r="D851">
            <v>10.228</v>
          </cell>
        </row>
        <row r="852">
          <cell r="A852" t="str">
            <v>001.17.01260</v>
          </cell>
          <cell r="B852" t="str">
            <v>Fornecimento e instalação de cabos de cobre seção 50.00 mm2,para tensão de 1000 volts formado por condutor de fio de cobre isolado com material de característica não propagante ao fogo</v>
          </cell>
          <cell r="C852" t="str">
            <v>ML</v>
          </cell>
          <cell r="D852">
            <v>16.586300000000001</v>
          </cell>
        </row>
        <row r="853">
          <cell r="A853" t="str">
            <v>001.17.01280</v>
          </cell>
          <cell r="B853" t="str">
            <v>Fornecimento e instalação de cabos de cobre seção 70.00 mm2,para tensão de 1000 volts formado por condutor de fio de cobre isolado com material de característica não propagante ao fogo</v>
          </cell>
          <cell r="C853" t="str">
            <v>ML</v>
          </cell>
          <cell r="D853">
            <v>18.7804</v>
          </cell>
        </row>
        <row r="854">
          <cell r="A854" t="str">
            <v>001.17.01300</v>
          </cell>
          <cell r="B854" t="str">
            <v>Fornecimento e instalação de cabos de cobre seção 95.00 mm2,para tensão de 1000 volts formado por condutor de fio de cobre isolado com material de característica não propagante ao fogo</v>
          </cell>
          <cell r="C854" t="str">
            <v>ML</v>
          </cell>
          <cell r="D854">
            <v>25.115300000000001</v>
          </cell>
        </row>
        <row r="855">
          <cell r="A855" t="str">
            <v>001.17.01320</v>
          </cell>
          <cell r="B855" t="str">
            <v>Fornecimento e instalação de cabos de cobre seção 120.00 mm2,para tensão de 1000 volts formado por condutor de fio de cobre isolado com material de característica não propagante ao fogo 2</v>
          </cell>
          <cell r="C855" t="str">
            <v>ML</v>
          </cell>
          <cell r="D855">
            <v>31.545000000000002</v>
          </cell>
        </row>
        <row r="856">
          <cell r="A856" t="str">
            <v>001.17.01340</v>
          </cell>
          <cell r="B856" t="str">
            <v>Fornecimento e instalação de cabos de cobre seção 150 mm2,para tensão de 1000 volts formado por condutor de fio de cobre isolado com material de característica não propagante ao fogo</v>
          </cell>
          <cell r="C856" t="str">
            <v>ML</v>
          </cell>
          <cell r="D856">
            <v>38.148600000000002</v>
          </cell>
        </row>
        <row r="857">
          <cell r="A857" t="str">
            <v>001.17.01360</v>
          </cell>
          <cell r="B857" t="str">
            <v>Fornecimento e instalação de cabos de cobre seção 185 mm2,para tensão de 1000 volts formado por condutor de fio de cobre isolado com material de característica não propagante ao fogo</v>
          </cell>
          <cell r="C857" t="str">
            <v>ML</v>
          </cell>
          <cell r="D857">
            <v>48.660800000000002</v>
          </cell>
        </row>
        <row r="858">
          <cell r="A858" t="str">
            <v>001.17.01380</v>
          </cell>
          <cell r="B858" t="str">
            <v>Fornecimento e instalação de cabos de cobre seção 240 mm2,para tensão de 1000 volts formado por condutor de fio de cobre isolado com material de característica não propagante ao fogo</v>
          </cell>
          <cell r="C858" t="str">
            <v>ML</v>
          </cell>
          <cell r="D858">
            <v>62.4069</v>
          </cell>
        </row>
        <row r="859">
          <cell r="A859" t="str">
            <v>001.17.01400</v>
          </cell>
          <cell r="B859" t="str">
            <v>Fornecimento e instalação de cabos de seção 300 mm2,para tensão de 1000 volts formado por condutor de fio de cobre isolado com material de característica não propagante ao fogo</v>
          </cell>
          <cell r="C859" t="str">
            <v>ML</v>
          </cell>
          <cell r="D859">
            <v>79.703900000000004</v>
          </cell>
        </row>
        <row r="860">
          <cell r="A860" t="str">
            <v>001.17.01420</v>
          </cell>
          <cell r="B860" t="str">
            <v>Fornecimento e instalação de cabo de cobre seção 25 mm2,com isolamento de 15 kv</v>
          </cell>
          <cell r="C860" t="str">
            <v>ML</v>
          </cell>
          <cell r="D860">
            <v>20.446999999999999</v>
          </cell>
        </row>
        <row r="861">
          <cell r="A861" t="str">
            <v>001.17.01440</v>
          </cell>
          <cell r="B861" t="str">
            <v>Fornecimento e instalação de eletroduto de pvc 1 1/4"""" corrugado tipo kanaflex</v>
          </cell>
          <cell r="C861" t="str">
            <v>ML</v>
          </cell>
          <cell r="D861">
            <v>4.0670000000000002</v>
          </cell>
        </row>
        <row r="862">
          <cell r="A862" t="str">
            <v>001.17.01460</v>
          </cell>
          <cell r="B862" t="str">
            <v>Fornecimento e instalação de eletroduto de pvc 1 1/2"""" corrugado tipo kanaflex</v>
          </cell>
          <cell r="C862" t="str">
            <v>ML</v>
          </cell>
          <cell r="D862">
            <v>4.1773999999999996</v>
          </cell>
        </row>
        <row r="863">
          <cell r="A863" t="str">
            <v>001.17.01500</v>
          </cell>
          <cell r="B863" t="str">
            <v>Fornecimento e instalação de eletroduto rígido de ferro galvanizado  1/2"" c/ rosca nas duas pontas em barra de 3 metros</v>
          </cell>
          <cell r="C863" t="str">
            <v>un</v>
          </cell>
          <cell r="D863">
            <v>22.1221</v>
          </cell>
        </row>
        <row r="864">
          <cell r="A864" t="str">
            <v>001.17.01520</v>
          </cell>
          <cell r="B864" t="str">
            <v>Fornecimento e instalação de eletroduto rígido de ferro galvanizado  3/4"" c/ rosca nas duas pontas em barra de 3 metros</v>
          </cell>
          <cell r="C864" t="str">
            <v>un</v>
          </cell>
          <cell r="D864">
            <v>32.603000000000002</v>
          </cell>
        </row>
        <row r="865">
          <cell r="A865" t="str">
            <v>001.17.01540</v>
          </cell>
          <cell r="B865" t="str">
            <v>Fornecimento e instalação de eletroduto rígido de ferro galvanizado 1"" c/ rosca nas duas pontas em barra de 3 metros</v>
          </cell>
          <cell r="C865" t="str">
            <v>un</v>
          </cell>
          <cell r="D865">
            <v>43.494</v>
          </cell>
        </row>
        <row r="866">
          <cell r="A866" t="str">
            <v>001.17.01560</v>
          </cell>
          <cell r="B866" t="str">
            <v>Fornecimento e instalação de eletroduto rígido de ferro galvanizado 1 1/4"" c/ rosca nas duas pontas em barra de 3 metros</v>
          </cell>
          <cell r="C866" t="str">
            <v>un</v>
          </cell>
          <cell r="D866">
            <v>66.391400000000004</v>
          </cell>
        </row>
        <row r="867">
          <cell r="A867" t="str">
            <v>001.17.01580</v>
          </cell>
          <cell r="B867" t="str">
            <v>Fornecimento e instalação de eletroduto rígido de ferro galvanizado 1 1/2"" c/ rosca nas duas pontas em barra de 3 metros</v>
          </cell>
          <cell r="C867" t="str">
            <v>un</v>
          </cell>
          <cell r="D867">
            <v>75.137</v>
          </cell>
        </row>
        <row r="868">
          <cell r="A868" t="str">
            <v>001.17.01600</v>
          </cell>
          <cell r="B868" t="str">
            <v>Fornecimento e instalação de eletroduto rígido de ferro galvanizado 2"" c/ rosca nas duas pontas em barra de 3 metros</v>
          </cell>
          <cell r="C868" t="str">
            <v>un</v>
          </cell>
          <cell r="D868">
            <v>96.117800000000003</v>
          </cell>
        </row>
        <row r="869">
          <cell r="A869" t="str">
            <v>001.17.01620</v>
          </cell>
          <cell r="B869" t="str">
            <v>Fornecimento e instalação de eletroduto rígido de ferro galvanizado 2 1/2"" c/ rosca nas duas pontas em barra de 3 metros</v>
          </cell>
          <cell r="C869" t="str">
            <v>un</v>
          </cell>
          <cell r="D869">
            <v>136.16200000000001</v>
          </cell>
        </row>
        <row r="870">
          <cell r="A870" t="str">
            <v>001.17.01640</v>
          </cell>
          <cell r="B870" t="str">
            <v>Fornecimento e instalação de eletroduto rígido de ferro galvanizado 3"" c/ rosca nas duas pontas em barra de 3 metros</v>
          </cell>
          <cell r="C870" t="str">
            <v>un</v>
          </cell>
          <cell r="D870">
            <v>173.13499999999999</v>
          </cell>
        </row>
        <row r="871">
          <cell r="A871" t="str">
            <v>001.17.01660</v>
          </cell>
          <cell r="B871" t="str">
            <v>Fornecimento e instalação de eletroduto rígido de ferro galvanizado 4"" c/ rosca nas duas pontas em barra de 3 metros</v>
          </cell>
          <cell r="C871" t="str">
            <v>un</v>
          </cell>
          <cell r="D871">
            <v>163.01089999999999</v>
          </cell>
        </row>
        <row r="872">
          <cell r="A872" t="str">
            <v>001.17.01680</v>
          </cell>
          <cell r="B872" t="str">
            <v>Fornecimento e instalação de eletroduto de pvc  1/2"""" roscável anti-chama em barra de 3 m</v>
          </cell>
          <cell r="C872" t="str">
            <v>UN</v>
          </cell>
          <cell r="D872">
            <v>7.9607000000000001</v>
          </cell>
        </row>
        <row r="873">
          <cell r="A873" t="str">
            <v>001.17.01700</v>
          </cell>
          <cell r="B873" t="str">
            <v>Fornecimento e instalação de eletroduto de pvc  3/4"""" roscável anti-chama em barra de 3 m</v>
          </cell>
          <cell r="C873" t="str">
            <v>UN</v>
          </cell>
          <cell r="D873">
            <v>8.4207000000000001</v>
          </cell>
        </row>
        <row r="874">
          <cell r="A874" t="str">
            <v>001.17.01720</v>
          </cell>
          <cell r="B874" t="str">
            <v>Fornecimento e instalação de eletroduto de pvc  1"""" roscável anti-chama em barra de 3 m</v>
          </cell>
          <cell r="C874" t="str">
            <v>UN</v>
          </cell>
          <cell r="D874">
            <v>11.142099999999999</v>
          </cell>
        </row>
        <row r="875">
          <cell r="A875" t="str">
            <v>001.17.01740</v>
          </cell>
          <cell r="B875" t="str">
            <v>Fornecimento e instalação de eletroduto de pvc  1 1/4"""" roscável anti-chama em barra de 3 m</v>
          </cell>
          <cell r="C875" t="str">
            <v>UN</v>
          </cell>
          <cell r="D875">
            <v>15.663</v>
          </cell>
        </row>
        <row r="876">
          <cell r="A876" t="str">
            <v>001.17.01760</v>
          </cell>
          <cell r="B876" t="str">
            <v>Fornecimento e instalação de eletroduto de pvc  1 1/2"""" roscável anti-chama em barra de 3 m</v>
          </cell>
          <cell r="C876" t="str">
            <v>UN</v>
          </cell>
          <cell r="D876">
            <v>22.572800000000001</v>
          </cell>
        </row>
        <row r="877">
          <cell r="A877" t="str">
            <v>001.17.01780</v>
          </cell>
          <cell r="B877" t="str">
            <v>Fornecimento e instalação de eletroduto de pvc  2"""" roscável anti-chama em barra de 3 m</v>
          </cell>
          <cell r="C877" t="str">
            <v>UN</v>
          </cell>
          <cell r="D877">
            <v>29.455100000000002</v>
          </cell>
        </row>
        <row r="878">
          <cell r="A878" t="str">
            <v>001.17.01800</v>
          </cell>
          <cell r="B878" t="str">
            <v>Fornecimento e instalação de eletroduto de pvc  2 1/2"""" roscável anti-chama em barra de 3 m</v>
          </cell>
          <cell r="C878" t="str">
            <v>UN</v>
          </cell>
          <cell r="D878">
            <v>50.375500000000002</v>
          </cell>
        </row>
        <row r="879">
          <cell r="A879" t="str">
            <v>001.17.01820</v>
          </cell>
          <cell r="B879" t="str">
            <v>Fornecimento e instalação de eletroduto de pvc  3"""" roscável anti-chama em barra de 3 m</v>
          </cell>
          <cell r="C879" t="str">
            <v>UN</v>
          </cell>
          <cell r="D879">
            <v>47.087800000000001</v>
          </cell>
        </row>
        <row r="880">
          <cell r="A880" t="str">
            <v>001.17.01840</v>
          </cell>
          <cell r="B880" t="str">
            <v>Fornecimento e instalação de eletroduto de pvc  4"""" roscável anti-chama em barra de 3 m</v>
          </cell>
          <cell r="C880" t="str">
            <v>UN</v>
          </cell>
          <cell r="D880">
            <v>95.4499</v>
          </cell>
        </row>
        <row r="881">
          <cell r="A881" t="str">
            <v>001.17.01850</v>
          </cell>
          <cell r="B881" t="str">
            <v>Fornecimento e instalação de conjunto bucha e arruela 1/2"" de pvc para eletroduto roscável</v>
          </cell>
          <cell r="C881" t="str">
            <v>cj</v>
          </cell>
          <cell r="D881">
            <v>0.41220000000000001</v>
          </cell>
        </row>
        <row r="882">
          <cell r="A882" t="str">
            <v>001.17.01860</v>
          </cell>
          <cell r="B882" t="str">
            <v>Fornecimento e instalação de conjunto bucha e arruela 3/4"""" de pvc para eletroduto roscáve</v>
          </cell>
          <cell r="C882" t="str">
            <v>CJ</v>
          </cell>
          <cell r="D882">
            <v>0.44219999999999998</v>
          </cell>
        </row>
        <row r="883">
          <cell r="A883" t="str">
            <v>001.17.01880</v>
          </cell>
          <cell r="B883" t="str">
            <v>Fornecimento e instalação de conjunto bucha e arruela 1"""" de pvc para eletroduto roscável</v>
          </cell>
          <cell r="C883" t="str">
            <v>CJ</v>
          </cell>
          <cell r="D883">
            <v>0.60219999999999996</v>
          </cell>
        </row>
        <row r="884">
          <cell r="A884" t="str">
            <v>001.17.01900</v>
          </cell>
          <cell r="B884" t="str">
            <v>Fornecimento e instalação de conjunto bucha e arruela 1 1/4"""" de pvc para eletroduto roscável</v>
          </cell>
          <cell r="C884" t="str">
            <v>CJ</v>
          </cell>
          <cell r="D884">
            <v>1.1769000000000001</v>
          </cell>
        </row>
        <row r="885">
          <cell r="A885" t="str">
            <v>001.17.01920</v>
          </cell>
          <cell r="B885" t="str">
            <v>Fornecimento e instalação de conjunto bucha e arruela 1 1/2"""",de pvc para eletroduto roscável</v>
          </cell>
          <cell r="C885" t="str">
            <v>CJ</v>
          </cell>
          <cell r="D885">
            <v>1.4596</v>
          </cell>
        </row>
        <row r="886">
          <cell r="A886" t="str">
            <v>001.17.01940</v>
          </cell>
          <cell r="B886" t="str">
            <v>Fornecimento e instalação de conjunto bucha e arruela 2"""", de pvc para eletroduto roscável</v>
          </cell>
          <cell r="C886" t="str">
            <v>CJ</v>
          </cell>
          <cell r="D886">
            <v>2.1543000000000001</v>
          </cell>
        </row>
        <row r="887">
          <cell r="A887" t="str">
            <v>001.17.01960</v>
          </cell>
          <cell r="B887" t="str">
            <v>Fornecimento e instalação de conjunto bucha e arruela 2 1/2"""", de pvc para eletroduto roscável</v>
          </cell>
          <cell r="C887" t="str">
            <v>CJ</v>
          </cell>
          <cell r="D887">
            <v>3.6183999999999998</v>
          </cell>
        </row>
        <row r="888">
          <cell r="A888" t="str">
            <v>001.17.01980</v>
          </cell>
          <cell r="B888" t="str">
            <v>Fornecimento e instalação de conjunto bucha e arruela 3"""", de pvc para eletroduto roscável</v>
          </cell>
          <cell r="C888" t="str">
            <v>CJ</v>
          </cell>
          <cell r="D888">
            <v>4.8826999999999998</v>
          </cell>
        </row>
        <row r="889">
          <cell r="A889" t="str">
            <v>001.17.02000</v>
          </cell>
          <cell r="B889" t="str">
            <v>Fornecimento e instalação de conjunto bucha e arruela 4"""" de pvc para eletroduto roscável</v>
          </cell>
          <cell r="C889" t="str">
            <v>CJ</v>
          </cell>
          <cell r="D889">
            <v>6.4173999999999998</v>
          </cell>
        </row>
        <row r="890">
          <cell r="A890" t="str">
            <v>001.17.02020</v>
          </cell>
          <cell r="B890" t="str">
            <v>Fornecimento e instalação de curva 90º de pvc 1/2"""" para eletroduto roscável</v>
          </cell>
          <cell r="C890" t="str">
            <v>UN</v>
          </cell>
          <cell r="D890">
            <v>0.92179999999999995</v>
          </cell>
        </row>
        <row r="891">
          <cell r="A891" t="str">
            <v>001.17.02040</v>
          </cell>
          <cell r="B891" t="str">
            <v>Fornecimento e instalação de curva 90º de pvc 3/4"""" para eletroduto roscável</v>
          </cell>
          <cell r="C891" t="str">
            <v>UN</v>
          </cell>
          <cell r="D891">
            <v>1.6417999999999999</v>
          </cell>
        </row>
        <row r="892">
          <cell r="A892" t="str">
            <v>001.17.02060</v>
          </cell>
          <cell r="B892" t="str">
            <v>Fornecimento e instalação de curva 90º de pvc 1"""" para eletroduto roscável</v>
          </cell>
          <cell r="C892" t="str">
            <v>UN</v>
          </cell>
          <cell r="D892">
            <v>2.4437000000000002</v>
          </cell>
        </row>
        <row r="893">
          <cell r="A893" t="str">
            <v>001.17.02080</v>
          </cell>
          <cell r="B893" t="str">
            <v>Fornecimento e instalação de curva 90º de pvc 1 1/4"""" para eletroduto roscável</v>
          </cell>
          <cell r="C893" t="str">
            <v>UN</v>
          </cell>
          <cell r="D893">
            <v>2.7736999999999998</v>
          </cell>
        </row>
        <row r="894">
          <cell r="A894" t="str">
            <v>001.17.02100</v>
          </cell>
          <cell r="B894" t="str">
            <v>Fornecimento e instalação de curva 90º de pvc 1 1/2"""" para eletroduto roscável</v>
          </cell>
          <cell r="C894" t="str">
            <v>UN</v>
          </cell>
          <cell r="D894">
            <v>3.6353</v>
          </cell>
        </row>
        <row r="895">
          <cell r="A895" t="str">
            <v>001.17.02120</v>
          </cell>
          <cell r="B895" t="str">
            <v>Fornecimento e instalação de curva 90º de pvc 2"""" para eletroduto roscável</v>
          </cell>
          <cell r="C895" t="str">
            <v>UN</v>
          </cell>
          <cell r="D895">
            <v>5.5974000000000004</v>
          </cell>
        </row>
        <row r="896">
          <cell r="A896" t="str">
            <v>001.17.02140</v>
          </cell>
          <cell r="B896" t="str">
            <v>Fornecimento e instalação de curva 90º de pvc 2 1/2"""" para eletroduto roscável</v>
          </cell>
          <cell r="C896" t="str">
            <v>UN</v>
          </cell>
          <cell r="D896">
            <v>9.0311000000000003</v>
          </cell>
        </row>
        <row r="897">
          <cell r="A897" t="str">
            <v>001.17.02160</v>
          </cell>
          <cell r="B897" t="str">
            <v>Fornecimento e instalação de curva 90º de pvc 3"""" para eletroduto roscável</v>
          </cell>
          <cell r="C897" t="str">
            <v>UN</v>
          </cell>
          <cell r="D897">
            <v>12.6029</v>
          </cell>
        </row>
        <row r="898">
          <cell r="A898" t="str">
            <v>001.17.02180</v>
          </cell>
          <cell r="B898" t="str">
            <v>Fornecimento e instalação de curva 90º de pvc 4"""" para eletroduto roscável</v>
          </cell>
          <cell r="C898" t="str">
            <v>UN</v>
          </cell>
          <cell r="D898">
            <v>18.264500000000002</v>
          </cell>
        </row>
        <row r="899">
          <cell r="A899" t="str">
            <v>001.17.02200</v>
          </cell>
          <cell r="B899" t="str">
            <v>Fornecimento e instalação de curva 135° de pvc 3/4"""" para eletroduto roscável</v>
          </cell>
          <cell r="C899" t="str">
            <v>UN</v>
          </cell>
          <cell r="D899">
            <v>1.8143</v>
          </cell>
        </row>
        <row r="900">
          <cell r="A900" t="str">
            <v>001.17.02220</v>
          </cell>
          <cell r="B900" t="str">
            <v>Fornecimento e instalação de curva 135° de pvc 1"""" para eletroduto roscável</v>
          </cell>
          <cell r="C900" t="str">
            <v>UN</v>
          </cell>
          <cell r="D900">
            <v>3.3753000000000002</v>
          </cell>
        </row>
        <row r="901">
          <cell r="A901" t="str">
            <v>001.17.02240</v>
          </cell>
          <cell r="B901" t="str">
            <v>Fornecimento e instalação de curva 135° de pvc 1 1/4"""" para eletroduto roscável</v>
          </cell>
          <cell r="C901" t="str">
            <v>UN</v>
          </cell>
          <cell r="D901">
            <v>4.9653</v>
          </cell>
        </row>
        <row r="902">
          <cell r="A902" t="str">
            <v>001.17.02260</v>
          </cell>
          <cell r="B902" t="str">
            <v>Fornecimento e instalação de curva 135° de pvc 1 1/2"""" para eletroduto roscável</v>
          </cell>
          <cell r="C902" t="str">
            <v>UN</v>
          </cell>
          <cell r="D902">
            <v>7.2173999999999996</v>
          </cell>
        </row>
        <row r="903">
          <cell r="A903" t="str">
            <v>001.17.02280</v>
          </cell>
          <cell r="B903" t="str">
            <v>Fornecimento e instalação de curva 135° de pvc 2"""" para eletroduto roscável</v>
          </cell>
          <cell r="C903" t="str">
            <v>UN</v>
          </cell>
          <cell r="D903">
            <v>9.4291999999999998</v>
          </cell>
        </row>
        <row r="904">
          <cell r="A904" t="str">
            <v>001.17.02300</v>
          </cell>
          <cell r="B904" t="str">
            <v>Fornecimento e instalação de luva pvc 1/2"""" p/ eletroduto roscável</v>
          </cell>
          <cell r="C904" t="str">
            <v>UN</v>
          </cell>
          <cell r="D904">
            <v>0.77180000000000004</v>
          </cell>
        </row>
        <row r="905">
          <cell r="A905" t="str">
            <v>001.17.02320</v>
          </cell>
          <cell r="B905" t="str">
            <v>Fornecimento e instalação de luva pvc 3/4"""" p/ eletroduto roscável</v>
          </cell>
          <cell r="C905" t="str">
            <v>UN</v>
          </cell>
          <cell r="D905">
            <v>1.0018</v>
          </cell>
        </row>
        <row r="906">
          <cell r="A906" t="str">
            <v>001.17.02340</v>
          </cell>
          <cell r="B906" t="str">
            <v>Fornecimento e instalação de luva pvc 1"""" p/ eletruduto roscável</v>
          </cell>
          <cell r="C906" t="str">
            <v>UN</v>
          </cell>
          <cell r="D906">
            <v>1.6236999999999999</v>
          </cell>
        </row>
        <row r="907">
          <cell r="A907" t="str">
            <v>001.17.02360</v>
          </cell>
          <cell r="B907" t="str">
            <v>Fornecimento e instalação de luva pvc 1 1/4"""" p/ eletroduto roscável</v>
          </cell>
          <cell r="C907" t="str">
            <v>UN</v>
          </cell>
          <cell r="D907">
            <v>1.7237</v>
          </cell>
        </row>
        <row r="908">
          <cell r="A908" t="str">
            <v>001.17.02380</v>
          </cell>
          <cell r="B908" t="str">
            <v>Fornecimento e instalação de luva pvc 1 1/2"""" p/ eletroduto roscável</v>
          </cell>
          <cell r="C908" t="str">
            <v>UN</v>
          </cell>
          <cell r="D908">
            <v>2.3853</v>
          </cell>
        </row>
        <row r="909">
          <cell r="A909" t="str">
            <v>001.17.02400</v>
          </cell>
          <cell r="B909" t="str">
            <v>Fornecimento e instalação de luva pvc 2"""" p/ eletroduto roscável</v>
          </cell>
          <cell r="C909" t="str">
            <v>UN</v>
          </cell>
          <cell r="D909">
            <v>3.6674000000000002</v>
          </cell>
        </row>
        <row r="910">
          <cell r="A910" t="str">
            <v>001.17.02420</v>
          </cell>
          <cell r="B910" t="str">
            <v>Fornecimento e instalação de luva pvc 2 1/2"""" p/ eletroduto roscável</v>
          </cell>
          <cell r="C910" t="str">
            <v>UN</v>
          </cell>
          <cell r="D910">
            <v>7.5311000000000003</v>
          </cell>
        </row>
        <row r="911">
          <cell r="A911" t="str">
            <v>001.17.02440</v>
          </cell>
          <cell r="B911" t="str">
            <v>Fornecimento e instalação de luva pvc 3"""" p/ eletroduto roscável</v>
          </cell>
          <cell r="C911" t="str">
            <v>UN</v>
          </cell>
          <cell r="D911">
            <v>7.8628999999999998</v>
          </cell>
        </row>
        <row r="912">
          <cell r="A912" t="str">
            <v>001.17.02460</v>
          </cell>
          <cell r="B912" t="str">
            <v>Fornecimento e instalação de luva pvc 4"""" p/ eletroduto roscável</v>
          </cell>
          <cell r="C912" t="str">
            <v>UN</v>
          </cell>
          <cell r="D912">
            <v>15.304500000000001</v>
          </cell>
        </row>
        <row r="913">
          <cell r="A913" t="str">
            <v>001.17.02480</v>
          </cell>
          <cell r="B913" t="str">
            <v>Fornecimento e instalação de braçadeira 3/4"""" p/ eletroduto</v>
          </cell>
          <cell r="C913" t="str">
            <v>UN</v>
          </cell>
          <cell r="D913">
            <v>1.5936999999999999</v>
          </cell>
        </row>
        <row r="914">
          <cell r="A914" t="str">
            <v>001.17.02500</v>
          </cell>
          <cell r="B914" t="str">
            <v>Fornecimento e instalação de braçadeira 1"""" p/ eletroduto</v>
          </cell>
          <cell r="C914" t="str">
            <v>UN</v>
          </cell>
          <cell r="D914">
            <v>2.0853000000000002</v>
          </cell>
        </row>
        <row r="915">
          <cell r="A915" t="str">
            <v>001.17.02520</v>
          </cell>
          <cell r="B915" t="str">
            <v>Fornecimento e instalação de braçadeira 1/2"""" p/ eletroduto</v>
          </cell>
          <cell r="C915" t="str">
            <v>UN</v>
          </cell>
          <cell r="D915">
            <v>1.1236999999999999</v>
          </cell>
        </row>
        <row r="916">
          <cell r="A916" t="str">
            <v>001.17.02540</v>
          </cell>
          <cell r="B916" t="str">
            <v>Fornecimento e instalação de braçadeira 2"""" p/ eletroduto</v>
          </cell>
          <cell r="C916" t="str">
            <v>UN</v>
          </cell>
          <cell r="D916">
            <v>2.2974000000000001</v>
          </cell>
        </row>
        <row r="917">
          <cell r="A917" t="str">
            <v>001.17.02560</v>
          </cell>
          <cell r="B917" t="str">
            <v>Fornecimento e instalação de braçadeira p/ eletroduto tipo unha de pvc, c/01 parafuso de d=25 mm (3/4"""")</v>
          </cell>
          <cell r="C917" t="str">
            <v>UN</v>
          </cell>
          <cell r="D917">
            <v>1.4237</v>
          </cell>
        </row>
        <row r="918">
          <cell r="A918" t="str">
            <v>001.17.02580</v>
          </cell>
          <cell r="B918" t="str">
            <v>Fornecimento e instalação de curva de ferro galvanizado de 135º diâm. 4""""</v>
          </cell>
          <cell r="C918" t="str">
            <v>UN</v>
          </cell>
          <cell r="D918">
            <v>82.295900000000003</v>
          </cell>
        </row>
        <row r="919">
          <cell r="A919" t="str">
            <v>001.17.02600</v>
          </cell>
          <cell r="B919" t="str">
            <v>Fornecimento e instalação de curva de ferro galvanizado de 135º diâm. 3""""</v>
          </cell>
          <cell r="C919" t="str">
            <v>UN</v>
          </cell>
          <cell r="D919">
            <v>47.335099999999997</v>
          </cell>
        </row>
        <row r="920">
          <cell r="A920" t="str">
            <v>001.17.02620</v>
          </cell>
          <cell r="B920" t="str">
            <v>Fornecimento e instalação de curva de ferro galvanizado de 135º diâm. 2 1/2""""</v>
          </cell>
          <cell r="C920" t="str">
            <v>UN</v>
          </cell>
          <cell r="D920">
            <v>35.726599999999998</v>
          </cell>
        </row>
        <row r="921">
          <cell r="A921" t="str">
            <v>001.17.02640</v>
          </cell>
          <cell r="B921" t="str">
            <v>Fornecimento e instalação de curva de ferro galvanizado de 135º diâm. 2""""</v>
          </cell>
          <cell r="C921" t="str">
            <v>UN</v>
          </cell>
          <cell r="D921">
            <v>23.161300000000001</v>
          </cell>
        </row>
        <row r="922">
          <cell r="A922" t="str">
            <v>001.17.02660</v>
          </cell>
          <cell r="B922" t="str">
            <v>Fornecimento e instalação de curva de ferro galvanizado de 135º diâm. 1 1/2""""</v>
          </cell>
          <cell r="C922" t="str">
            <v>UN</v>
          </cell>
          <cell r="D922">
            <v>15.5829</v>
          </cell>
        </row>
        <row r="923">
          <cell r="A923" t="str">
            <v>001.17.02680</v>
          </cell>
          <cell r="B923" t="str">
            <v>Fornecimento e instalação de curva de ferro galvanizado de 135º diâm. 1 1/4'</v>
          </cell>
          <cell r="C923" t="str">
            <v>UN</v>
          </cell>
          <cell r="D923">
            <v>8.7911000000000001</v>
          </cell>
        </row>
        <row r="924">
          <cell r="A924" t="str">
            <v>001.17.02700</v>
          </cell>
          <cell r="B924" t="str">
            <v>Fornecimento e instalação de curva de ferro galvanizado de 135º diâm. 1""""</v>
          </cell>
          <cell r="C924" t="str">
            <v>UN</v>
          </cell>
          <cell r="D924">
            <v>5.2630999999999997</v>
          </cell>
        </row>
        <row r="925">
          <cell r="A925" t="str">
            <v>001.17.02720</v>
          </cell>
          <cell r="B925" t="str">
            <v>Fornecimento e instalação de curva de ferro galvanizado de 135º diâm. 3/4'</v>
          </cell>
          <cell r="C925" t="str">
            <v>UN</v>
          </cell>
          <cell r="D925">
            <v>3.3908</v>
          </cell>
        </row>
        <row r="926">
          <cell r="A926" t="str">
            <v>001.17.02740</v>
          </cell>
          <cell r="B926" t="str">
            <v>Fornecimento e instalação de curva de ferro galvanizado de 90º diâm. 3""""</v>
          </cell>
          <cell r="C926" t="str">
            <v>UN</v>
          </cell>
          <cell r="D926">
            <v>48.845100000000002</v>
          </cell>
        </row>
        <row r="927">
          <cell r="A927" t="str">
            <v>001.17.02760</v>
          </cell>
          <cell r="B927" t="str">
            <v>Fornecimento e instalação de curva de ferro galvanizado de 90º diâm. 2 1/2""""</v>
          </cell>
          <cell r="C927" t="str">
            <v>UN</v>
          </cell>
          <cell r="D927">
            <v>32.026600000000002</v>
          </cell>
        </row>
        <row r="928">
          <cell r="A928" t="str">
            <v>001.17.02780</v>
          </cell>
          <cell r="B928" t="str">
            <v>Fornecimento e instalação de curva de ferro galvanizado de 90º diâm. 2""""</v>
          </cell>
          <cell r="C928" t="str">
            <v>UN</v>
          </cell>
          <cell r="D928">
            <v>18.261299999999999</v>
          </cell>
        </row>
        <row r="929">
          <cell r="A929" t="str">
            <v>001.17.02800</v>
          </cell>
          <cell r="B929" t="str">
            <v>Fornecimento e instalação de curva de ferro galvanizado de 90º diâm. 1 1/2""""</v>
          </cell>
          <cell r="C929" t="str">
            <v>UN</v>
          </cell>
          <cell r="D929">
            <v>9.9229000000000003</v>
          </cell>
        </row>
        <row r="930">
          <cell r="A930" t="str">
            <v>001.17.02820</v>
          </cell>
          <cell r="B930" t="str">
            <v>Fornecimento e instalação de curva de ferro galvanizado de 90º diâm. 1 1/4""""</v>
          </cell>
          <cell r="C930" t="str">
            <v>UN</v>
          </cell>
          <cell r="D930">
            <v>7.7911000000000001</v>
          </cell>
        </row>
        <row r="931">
          <cell r="A931" t="str">
            <v>001.17.02840</v>
          </cell>
          <cell r="B931" t="str">
            <v>Fornecimento e instalação de curva de ferro galvanizado de 90º diâm. 1""""</v>
          </cell>
          <cell r="C931" t="str">
            <v>UN</v>
          </cell>
          <cell r="D931">
            <v>3.7330999999999999</v>
          </cell>
        </row>
        <row r="932">
          <cell r="A932" t="str">
            <v>001.17.02860</v>
          </cell>
          <cell r="B932" t="str">
            <v>Fornecimento e instalação de curva de ferro galvanizado de 90º diâm. 3/4""""</v>
          </cell>
          <cell r="C932" t="str">
            <v>UN</v>
          </cell>
          <cell r="D932">
            <v>2.8408000000000002</v>
          </cell>
        </row>
        <row r="933">
          <cell r="A933" t="str">
            <v>001.17.02880</v>
          </cell>
          <cell r="B933" t="str">
            <v>Fornecimento e instalação de curva de ferro galvanizado de 90º diâm. 1/2""""</v>
          </cell>
          <cell r="C933" t="str">
            <v>UN</v>
          </cell>
          <cell r="D933">
            <v>2.3736999999999999</v>
          </cell>
        </row>
        <row r="934">
          <cell r="A934" t="str">
            <v>001.17.02900</v>
          </cell>
          <cell r="B934" t="str">
            <v>Fornecimento  e instalação de bujão de ferro galvanizado diâm 3""""</v>
          </cell>
          <cell r="C934" t="str">
            <v>UN</v>
          </cell>
          <cell r="D934">
            <v>19.371099999999998</v>
          </cell>
        </row>
        <row r="935">
          <cell r="A935" t="str">
            <v>001.17.02920</v>
          </cell>
          <cell r="B935" t="str">
            <v>Fornecimento  e instalação de bujão de ferro galvanizado diâm 4""""</v>
          </cell>
          <cell r="C935" t="str">
            <v>PC</v>
          </cell>
          <cell r="D935">
            <v>14.9945</v>
          </cell>
        </row>
        <row r="936">
          <cell r="A936" t="str">
            <v>001.17.02940</v>
          </cell>
          <cell r="B936" t="str">
            <v>Fornecimento e instalação de luva de ferro galvanizado  1/2""""</v>
          </cell>
          <cell r="C936" t="str">
            <v>UN</v>
          </cell>
          <cell r="D936">
            <v>1.1006</v>
          </cell>
        </row>
        <row r="937">
          <cell r="A937" t="str">
            <v>001.17.02960</v>
          </cell>
          <cell r="B937" t="str">
            <v>Fornecimento e instalação de luva de ferro galvanizado  3/4""""</v>
          </cell>
          <cell r="C937" t="str">
            <v>UN</v>
          </cell>
          <cell r="D937">
            <v>1.3318000000000001</v>
          </cell>
        </row>
        <row r="938">
          <cell r="A938" t="str">
            <v>001.17.02980</v>
          </cell>
          <cell r="B938" t="str">
            <v>Fornecimento e instalação de luva de ferro galvanizado  1""""</v>
          </cell>
          <cell r="C938" t="str">
            <v>UN</v>
          </cell>
          <cell r="D938">
            <v>2.4237000000000002</v>
          </cell>
        </row>
        <row r="939">
          <cell r="A939" t="str">
            <v>001.17.03000</v>
          </cell>
          <cell r="B939" t="str">
            <v>Fornecimento e instalação de luva de ferro galvanizado  1 1/4""""</v>
          </cell>
          <cell r="C939" t="str">
            <v>UN</v>
          </cell>
          <cell r="D939">
            <v>2.5436999999999999</v>
          </cell>
        </row>
        <row r="940">
          <cell r="A940" t="str">
            <v>001.17.03020</v>
          </cell>
          <cell r="B940" t="str">
            <v>Fornecimento e instalação de luva de ferro galvanizado  1 1/2</v>
          </cell>
          <cell r="C940" t="str">
            <v>UN</v>
          </cell>
          <cell r="D940">
            <v>3.1753</v>
          </cell>
        </row>
        <row r="941">
          <cell r="A941" t="str">
            <v>001.17.03040</v>
          </cell>
          <cell r="B941" t="str">
            <v>Fornecimento e instalação de luva de ferro galvanizado  2""""</v>
          </cell>
          <cell r="C941" t="str">
            <v>UN</v>
          </cell>
          <cell r="D941">
            <v>4.1574</v>
          </cell>
        </row>
        <row r="942">
          <cell r="A942" t="str">
            <v>001.17.03060</v>
          </cell>
          <cell r="B942" t="str">
            <v>Fornecimento e instalação de luva de ferro galvanizado  2 1/2""""</v>
          </cell>
          <cell r="C942" t="str">
            <v>UN</v>
          </cell>
          <cell r="D942">
            <v>7.9511000000000003</v>
          </cell>
        </row>
        <row r="943">
          <cell r="A943" t="str">
            <v>001.17.03080</v>
          </cell>
          <cell r="B943" t="str">
            <v>Fornecimento e instalação de luva de ferro galvanizado  3""""</v>
          </cell>
          <cell r="C943" t="str">
            <v>UN</v>
          </cell>
          <cell r="D943">
            <v>9.1328999999999994</v>
          </cell>
        </row>
        <row r="944">
          <cell r="A944" t="str">
            <v>001.17.03100</v>
          </cell>
          <cell r="B944" t="str">
            <v>Fornecimento e instalação de luva de ferro galvanizado  4""""</v>
          </cell>
          <cell r="C944" t="str">
            <v>UN</v>
          </cell>
          <cell r="D944">
            <v>11.984500000000001</v>
          </cell>
        </row>
        <row r="945">
          <cell r="A945" t="str">
            <v>001.17.03120</v>
          </cell>
          <cell r="B945" t="str">
            <v>Fornecimento e instalação de condulete de alumínio tipo universal a b e 1/2""""</v>
          </cell>
          <cell r="C945" t="str">
            <v>UN</v>
          </cell>
          <cell r="D945">
            <v>7.8429000000000002</v>
          </cell>
        </row>
        <row r="946">
          <cell r="A946" t="str">
            <v>001.17.03140</v>
          </cell>
          <cell r="B946" t="str">
            <v>Fornecimento e instalação de condulete de alumínio tipo universal a b e 3/4""""</v>
          </cell>
          <cell r="C946" t="str">
            <v>UN</v>
          </cell>
          <cell r="D946">
            <v>7.8429000000000002</v>
          </cell>
        </row>
        <row r="947">
          <cell r="A947" t="str">
            <v>001.17.03160</v>
          </cell>
          <cell r="B947" t="str">
            <v>Fornecimento e instalação de condulete de alumínio tipo universal a b e 1""""</v>
          </cell>
          <cell r="C947" t="str">
            <v>UN</v>
          </cell>
          <cell r="D947">
            <v>10.5345</v>
          </cell>
        </row>
        <row r="948">
          <cell r="A948" t="str">
            <v>001.17.03180</v>
          </cell>
          <cell r="B948" t="str">
            <v>Fornecimento e instalação de condulete de alumínio tipo universal a b e 1 1/4""""</v>
          </cell>
          <cell r="C948" t="str">
            <v>UN</v>
          </cell>
          <cell r="D948">
            <v>16.994499999999999</v>
          </cell>
        </row>
        <row r="949">
          <cell r="A949" t="str">
            <v>001.17.03200</v>
          </cell>
          <cell r="B949" t="str">
            <v>Fornecimento e instalação de condulete de alumínio tipo universal a b e 1 1/2""""</v>
          </cell>
          <cell r="C949" t="str">
            <v>UN</v>
          </cell>
          <cell r="D949">
            <v>24.618400000000001</v>
          </cell>
        </row>
        <row r="950">
          <cell r="A950" t="str">
            <v>001.17.03220</v>
          </cell>
          <cell r="B950" t="str">
            <v>Fornecimento e instalação de condulete de alumínio tipo universal a b e 2""""</v>
          </cell>
          <cell r="C950" t="str">
            <v>UN</v>
          </cell>
          <cell r="D950">
            <v>31.6921</v>
          </cell>
        </row>
        <row r="951">
          <cell r="A951" t="str">
            <v>001.17.03240</v>
          </cell>
          <cell r="B951" t="str">
            <v>Fornecimento e instalação de condulete de alumínio tipo universal a b e 2 1/2""""</v>
          </cell>
          <cell r="C951" t="str">
            <v>UN</v>
          </cell>
          <cell r="D951">
            <v>53.7956</v>
          </cell>
        </row>
        <row r="952">
          <cell r="A952" t="str">
            <v>001.17.03260</v>
          </cell>
          <cell r="B952" t="str">
            <v>Fornecimento e instalação de condulete de alumínio tipo universal a b e 3""""</v>
          </cell>
          <cell r="C952" t="str">
            <v>UN</v>
          </cell>
          <cell r="D952">
            <v>95.529300000000006</v>
          </cell>
        </row>
        <row r="953">
          <cell r="A953" t="str">
            <v>001.17.03280</v>
          </cell>
          <cell r="B953" t="str">
            <v>Fornecimento e instalação de condulete de alumínio tipo universal c lr ll lb 1/2""""</v>
          </cell>
          <cell r="C953" t="str">
            <v>UN</v>
          </cell>
          <cell r="D953">
            <v>8.0129000000000001</v>
          </cell>
        </row>
        <row r="954">
          <cell r="A954" t="str">
            <v>001.17.03300</v>
          </cell>
          <cell r="B954" t="str">
            <v>Fornecimento e instalação de condulete de alumínio tipo universal c lr ll lb 3/4""""</v>
          </cell>
          <cell r="C954" t="str">
            <v>UN</v>
          </cell>
          <cell r="D954">
            <v>6.7229000000000001</v>
          </cell>
        </row>
        <row r="955">
          <cell r="A955" t="str">
            <v>001.17.03320</v>
          </cell>
          <cell r="B955" t="str">
            <v>Fornecimento e instalação de condulete de alumínio tipo universal c lr ll lb 1""""</v>
          </cell>
          <cell r="C955" t="str">
            <v>UN</v>
          </cell>
          <cell r="D955">
            <v>7.2744999999999997</v>
          </cell>
        </row>
        <row r="956">
          <cell r="A956" t="str">
            <v>001.17.03340</v>
          </cell>
          <cell r="B956" t="str">
            <v>Fornecimento e instalação de condulete de alumínio tipo universal c lr ll lb 1 1/4""""</v>
          </cell>
          <cell r="C956" t="str">
            <v>UN</v>
          </cell>
          <cell r="D956">
            <v>16.964500000000001</v>
          </cell>
        </row>
        <row r="957">
          <cell r="A957" t="str">
            <v>001.17.03360</v>
          </cell>
          <cell r="B957" t="str">
            <v>Fornecimento e instalação de condulete de alumínio tipo universal c lr ll lb 1 1/2""""</v>
          </cell>
          <cell r="C957" t="str">
            <v>UN</v>
          </cell>
          <cell r="D957">
            <v>26.118400000000001</v>
          </cell>
        </row>
        <row r="958">
          <cell r="A958" t="str">
            <v>001.17.03380</v>
          </cell>
          <cell r="B958" t="str">
            <v>Fornecimento e instalação de condulete de alumínio tipo universal c lr ll lb 2""""</v>
          </cell>
          <cell r="C958" t="str">
            <v>UN</v>
          </cell>
          <cell r="D958">
            <v>35.202100000000002</v>
          </cell>
        </row>
        <row r="959">
          <cell r="A959" t="str">
            <v>001.17.03400</v>
          </cell>
          <cell r="B959" t="str">
            <v>Fornecimento e instalação de condulete de alunínio tipo universal c lr ll lb 2 1/2""""</v>
          </cell>
          <cell r="C959" t="str">
            <v>UN</v>
          </cell>
          <cell r="D959">
            <v>54.0456</v>
          </cell>
        </row>
        <row r="960">
          <cell r="A960" t="str">
            <v>001.17.03420</v>
          </cell>
          <cell r="B960" t="str">
            <v>Fornecimento e instalação de condulete de alumínio tipo universal c lr ll lb 3""""</v>
          </cell>
          <cell r="C960" t="str">
            <v>UN</v>
          </cell>
          <cell r="D960">
            <v>95.529300000000006</v>
          </cell>
        </row>
        <row r="961">
          <cell r="A961" t="str">
            <v>001.17.03440</v>
          </cell>
          <cell r="B961" t="str">
            <v>Fornecimento e instalação de condulete de alumínio tipo universal lbr lbl tr tl 1/2""""</v>
          </cell>
          <cell r="C961" t="str">
            <v>UN</v>
          </cell>
          <cell r="D961">
            <v>8.4129000000000005</v>
          </cell>
        </row>
        <row r="962">
          <cell r="A962" t="str">
            <v>001.17.03460</v>
          </cell>
          <cell r="B962" t="str">
            <v>Fornecimento e instalação de condulete de alumínio tipo universal lbr lbl tr tl 3/4""""</v>
          </cell>
          <cell r="C962" t="str">
            <v>UN</v>
          </cell>
          <cell r="D962">
            <v>8.4129000000000005</v>
          </cell>
        </row>
        <row r="963">
          <cell r="A963" t="str">
            <v>001.17.03480</v>
          </cell>
          <cell r="B963" t="str">
            <v>Fornecimento e instalação de condulete de alumínio tipo universal lbr lbl tr tl 1""""</v>
          </cell>
          <cell r="C963" t="str">
            <v>UN</v>
          </cell>
          <cell r="D963">
            <v>11.634499999999999</v>
          </cell>
        </row>
        <row r="964">
          <cell r="A964" t="str">
            <v>001.17.03500</v>
          </cell>
          <cell r="B964" t="str">
            <v>Fornecimento e instalação de condulete de alumínio tipo universal lbr lbl tr tl 1 1/4""""</v>
          </cell>
          <cell r="C964" t="str">
            <v>UN</v>
          </cell>
          <cell r="D964">
            <v>18.634499999999999</v>
          </cell>
        </row>
        <row r="965">
          <cell r="A965" t="str">
            <v>001.17.03520</v>
          </cell>
          <cell r="B965" t="str">
            <v>Fornecimento e instalação de condulete de alumínio tipo universal lbr lbl tr tl 1 1/2""""</v>
          </cell>
          <cell r="C965" t="str">
            <v>UN</v>
          </cell>
          <cell r="D965">
            <v>26.628399999999999</v>
          </cell>
        </row>
        <row r="966">
          <cell r="A966" t="str">
            <v>001.17.03540</v>
          </cell>
          <cell r="B966" t="str">
            <v>Fornecimento e instalação de condulete de alumínio tipo universal lbr lbl tr tl 2""""</v>
          </cell>
          <cell r="C966" t="str">
            <v>UN</v>
          </cell>
          <cell r="D966">
            <v>36.412100000000002</v>
          </cell>
        </row>
        <row r="967">
          <cell r="A967" t="str">
            <v>001.17.03560</v>
          </cell>
          <cell r="B967" t="str">
            <v>Fornecimento e instalação de condulete de alumínio tipo universal lbr lbl tr tl 2 1/2""""</v>
          </cell>
          <cell r="C967" t="str">
            <v>UN</v>
          </cell>
          <cell r="D967">
            <v>57.395600000000002</v>
          </cell>
        </row>
        <row r="968">
          <cell r="A968" t="str">
            <v>001.17.03580</v>
          </cell>
          <cell r="B968" t="str">
            <v>Fornecimento e instalação de condulete de alumínio tipo universal lbr lbl tr tl 3""""</v>
          </cell>
          <cell r="C968" t="str">
            <v>UN</v>
          </cell>
          <cell r="D968">
            <v>69.369299999999996</v>
          </cell>
        </row>
        <row r="969">
          <cell r="A969" t="str">
            <v>001.17.03600</v>
          </cell>
          <cell r="B969" t="str">
            <v>Fornecimento e instalação de caixa metálica com tampa parafusada de 20.00x20.00x10.00 cm</v>
          </cell>
          <cell r="C969" t="str">
            <v>UN</v>
          </cell>
          <cell r="D969">
            <v>24.665900000000001</v>
          </cell>
        </row>
        <row r="970">
          <cell r="A970" t="str">
            <v>001.17.03620</v>
          </cell>
          <cell r="B970" t="str">
            <v>Fornecimento e instalação de caixa metálica com tampa parafusada de 25.00x25.00x12.00 cm</v>
          </cell>
          <cell r="C970" t="str">
            <v>UN</v>
          </cell>
          <cell r="D970">
            <v>23.607700000000001</v>
          </cell>
        </row>
        <row r="971">
          <cell r="A971" t="str">
            <v>001.17.03640</v>
          </cell>
          <cell r="B971" t="str">
            <v>Fornecimento e instalação de caixa metálica com tampa parafusada 30.00x30.00x15.00 cm</v>
          </cell>
          <cell r="C971" t="str">
            <v>UN</v>
          </cell>
          <cell r="D971">
            <v>41.005099999999999</v>
          </cell>
        </row>
        <row r="972">
          <cell r="A972" t="str">
            <v>001.17.03660</v>
          </cell>
          <cell r="B972" t="str">
            <v>Fornecimento e instalação de caixa metálica com tampa parafusada 40.00x40.00x15.00 cm</v>
          </cell>
          <cell r="C972" t="str">
            <v>UN</v>
          </cell>
          <cell r="D972">
            <v>61.6633</v>
          </cell>
        </row>
        <row r="973">
          <cell r="A973" t="str">
            <v>001.17.03680</v>
          </cell>
          <cell r="B973" t="str">
            <v>Fornecimento e instalação de caixa metálica com tampa parafusada 50.00x50.00x15.00 cm</v>
          </cell>
          <cell r="C973" t="str">
            <v>UN</v>
          </cell>
          <cell r="D973">
            <v>77.553299999999993</v>
          </cell>
        </row>
        <row r="974">
          <cell r="A974" t="str">
            <v>001.17.03700</v>
          </cell>
          <cell r="B974" t="str">
            <v>Fornecimento e instalação de  rolo de fita isolante plástica, de 20.00 m</v>
          </cell>
          <cell r="C974" t="str">
            <v>UN</v>
          </cell>
          <cell r="D974">
            <v>13.7866</v>
          </cell>
        </row>
        <row r="975">
          <cell r="A975" t="str">
            <v>001.17.03720</v>
          </cell>
          <cell r="B975" t="str">
            <v>Fornecimento e instalação de  rolo de fita isolante plástica, de 10.00 m</v>
          </cell>
          <cell r="C975" t="str">
            <v>UN</v>
          </cell>
          <cell r="D975">
            <v>12.1966</v>
          </cell>
        </row>
        <row r="976">
          <cell r="A976" t="str">
            <v>001.17.03740</v>
          </cell>
          <cell r="B976" t="str">
            <v>Fornecimento e instalação de  rolo de fita isolante plástica, de 05.00 m</v>
          </cell>
          <cell r="C976" t="str">
            <v>UN</v>
          </cell>
          <cell r="D976">
            <v>6.7183999999999999</v>
          </cell>
        </row>
        <row r="977">
          <cell r="A977" t="str">
            <v>001.17.03760</v>
          </cell>
          <cell r="B977" t="str">
            <v>Fornecimento e instalação de rolo de fita isolante de alta fusão, de 10.00 m</v>
          </cell>
          <cell r="C977" t="str">
            <v>UN</v>
          </cell>
          <cell r="D977">
            <v>19.526599999999998</v>
          </cell>
        </row>
        <row r="978">
          <cell r="A978" t="str">
            <v>001.17.03800</v>
          </cell>
          <cell r="B978" t="str">
            <v>Fornecimento e instalação de quadro metálico com fundo de madeira com maçaneta e fechadura de 100.00 x 100.00 x 15.00 cm</v>
          </cell>
          <cell r="C978" t="str">
            <v>UN</v>
          </cell>
          <cell r="D978">
            <v>179.25659999999999</v>
          </cell>
        </row>
        <row r="979">
          <cell r="A979" t="str">
            <v>001.17.03820</v>
          </cell>
          <cell r="B979" t="str">
            <v>Fornecimento e instalação de quadro metálico com fundo de madeira com maçaneta e fechadura de 90.00 x 90.00 x 15.00 cm</v>
          </cell>
          <cell r="C979" t="str">
            <v>UN</v>
          </cell>
          <cell r="D979">
            <v>157.5566</v>
          </cell>
        </row>
        <row r="980">
          <cell r="A980" t="str">
            <v>001.17.03840</v>
          </cell>
          <cell r="B980" t="str">
            <v>Fornecimento e instalação de quadro metálico com fundo de madeira com maçaneta e fechadura de 60.00 x 60.00 x 15.00 cm</v>
          </cell>
          <cell r="C980" t="str">
            <v>UN</v>
          </cell>
          <cell r="D980">
            <v>111.6384</v>
          </cell>
        </row>
        <row r="981">
          <cell r="A981" t="str">
            <v>001.17.03860</v>
          </cell>
          <cell r="B981" t="str">
            <v>Fornecimento e instalação de quadro de distribuição com porta sem disjuntores e sem barramento até 06 circuitos</v>
          </cell>
          <cell r="C981" t="str">
            <v>UN</v>
          </cell>
          <cell r="D981">
            <v>30.973299999999998</v>
          </cell>
        </row>
        <row r="982">
          <cell r="A982" t="str">
            <v>001.17.03880</v>
          </cell>
          <cell r="B982" t="str">
            <v>Fornecimento e instalação de quadro de distribuição com porta sem disjuntores e sem barramento de 07 a 10 circuitos</v>
          </cell>
          <cell r="C982" t="str">
            <v>UN</v>
          </cell>
          <cell r="D982">
            <v>37.423299999999998</v>
          </cell>
        </row>
        <row r="983">
          <cell r="A983" t="str">
            <v>001.17.03900</v>
          </cell>
          <cell r="B983" t="str">
            <v>Fornecimento e instalação de quadro de distribuição com porta sem disjuntores e sem barramento de 11 a 15 circuitos</v>
          </cell>
          <cell r="C983" t="str">
            <v>UN</v>
          </cell>
          <cell r="D983">
            <v>105.5917</v>
          </cell>
        </row>
        <row r="984">
          <cell r="A984" t="str">
            <v>001.17.03920</v>
          </cell>
          <cell r="B984" t="str">
            <v>Fornecimento e instalação de quadro de distribuição com porta sem disjuntores e sem barramento de 16 a 20 circuitos</v>
          </cell>
          <cell r="C984" t="str">
            <v>UN</v>
          </cell>
          <cell r="D984">
            <v>95.491699999999994</v>
          </cell>
        </row>
        <row r="985">
          <cell r="A985" t="str">
            <v>001.17.03940</v>
          </cell>
          <cell r="B985" t="str">
            <v>Fornecimento e instalação de quadro de distribuição com porta sem disjuntores e sem barramento até 03 circuitos, de sobrepor</v>
          </cell>
          <cell r="C985" t="str">
            <v>UN</v>
          </cell>
          <cell r="D985">
            <v>25.473299999999998</v>
          </cell>
        </row>
        <row r="986">
          <cell r="A986" t="str">
            <v>001.17.03960</v>
          </cell>
          <cell r="B986" t="str">
            <v>Fornecimento e instalação de quadro de distribuição com porta sem disjuntores e sem barramento até 06 circuitos, de sobrepor</v>
          </cell>
          <cell r="C986" t="str">
            <v>UN</v>
          </cell>
          <cell r="D986">
            <v>34.773299999999999</v>
          </cell>
        </row>
        <row r="987">
          <cell r="A987" t="str">
            <v>001.17.03980</v>
          </cell>
          <cell r="B987" t="str">
            <v>Fornecimento e instalação de quadro de distribuição com porta com barramento sem previsão para disjuntor geral e sem disjuntores, até 18 circuitos</v>
          </cell>
          <cell r="C987" t="str">
            <v>UN</v>
          </cell>
          <cell r="D987">
            <v>87.709900000000005</v>
          </cell>
        </row>
        <row r="988">
          <cell r="A988" t="str">
            <v>001.17.04000</v>
          </cell>
          <cell r="B988" t="str">
            <v>Fornecimento e instalação de quadro de distribuição com porta com barramento sem previsão para disjuntor geral e sem disjuntores, de 19 a 30  circuitos</v>
          </cell>
          <cell r="C988" t="str">
            <v>UN</v>
          </cell>
          <cell r="D988">
            <v>140.7784</v>
          </cell>
        </row>
        <row r="989">
          <cell r="A989" t="str">
            <v>001.17.04020</v>
          </cell>
          <cell r="B989" t="str">
            <v>Fornecimento e instalação de quadro de distribuição com porta com barramento sem previsão para disjuntor geral e sem disjuntores, de 31 a 42  circuitos</v>
          </cell>
          <cell r="C989" t="str">
            <v>UN</v>
          </cell>
          <cell r="D989">
            <v>150.89660000000001</v>
          </cell>
        </row>
        <row r="990">
          <cell r="A990" t="str">
            <v>001.17.04040</v>
          </cell>
          <cell r="B990" t="str">
            <v>Fornecimento e instalação de quadro de distribuição trifásico c/ barramento, c/ previsão para disjuntor geral, com porta e sem disjuntores até 15 circuitos</v>
          </cell>
          <cell r="C990" t="str">
            <v>UN</v>
          </cell>
          <cell r="D990">
            <v>105.5917</v>
          </cell>
        </row>
        <row r="991">
          <cell r="A991" t="str">
            <v>001.17.04060</v>
          </cell>
          <cell r="B991" t="str">
            <v>Fornecimento e instalação de quadro de distribuição trifásico c/ barramento, c/ previsão para disjuntor geral, com porta e sem disjuntores de 16 a 27 circuitos</v>
          </cell>
          <cell r="C991" t="str">
            <v>UN</v>
          </cell>
          <cell r="D991">
            <v>158.7099</v>
          </cell>
        </row>
        <row r="992">
          <cell r="A992" t="str">
            <v>001.17.04080</v>
          </cell>
          <cell r="B992" t="str">
            <v>Fornecimento e instalação de quadro de distribuição trifásico c/ barramento, c/ previsão para disjuntor geral, com porta e sem disjuntores de 28 a 30  circuitos</v>
          </cell>
          <cell r="C992" t="str">
            <v>UN</v>
          </cell>
          <cell r="D992">
            <v>140.7784</v>
          </cell>
        </row>
        <row r="993">
          <cell r="A993" t="str">
            <v>001.17.04100</v>
          </cell>
          <cell r="B993" t="str">
            <v>Fornecimento e instalação de quadro de distribuição trifásico c/ barramento, c/ previsão para disjuntor geral, com porta e sem disjuntores de 31 a 56  circuitos</v>
          </cell>
          <cell r="C993" t="str">
            <v>UN</v>
          </cell>
          <cell r="D993">
            <v>350.94659999999999</v>
          </cell>
        </row>
        <row r="994">
          <cell r="A994" t="str">
            <v>001.17.04120</v>
          </cell>
          <cell r="B994" t="str">
            <v>Fornecimento e instalação de quadro de distribuição de lógica, metálico com porta e trinco de embutir ou de sobrepor</v>
          </cell>
          <cell r="C994" t="str">
            <v>UN</v>
          </cell>
          <cell r="D994">
            <v>41.973300000000002</v>
          </cell>
        </row>
        <row r="995">
          <cell r="A995" t="str">
            <v>001.17.04140</v>
          </cell>
          <cell r="B995" t="str">
            <v>Fornecimento e instalação de quadro para comando 1,20x0,80x0,35m</v>
          </cell>
          <cell r="C995" t="str">
            <v>UN</v>
          </cell>
          <cell r="D995">
            <v>40.946599999999997</v>
          </cell>
        </row>
        <row r="996">
          <cell r="A996" t="str">
            <v>001.17.04160</v>
          </cell>
          <cell r="B996" t="str">
            <v>Fornecimento e instalação de disjuntor monopolar c/ proteção termomagnética automática da eletromar ou similar de 10amp a 30amp</v>
          </cell>
          <cell r="C996" t="str">
            <v>UN</v>
          </cell>
          <cell r="D996">
            <v>7.6711</v>
          </cell>
        </row>
        <row r="997">
          <cell r="A997" t="str">
            <v>001.17.04180</v>
          </cell>
          <cell r="B997" t="str">
            <v>Fornecimento e instalação de disjuntor monopolar c/ proteção termomagnética automática da eletromar ou similar de 40amp a 50amp</v>
          </cell>
          <cell r="C997" t="str">
            <v>UN</v>
          </cell>
          <cell r="D997">
            <v>9.5710999999999995</v>
          </cell>
        </row>
        <row r="998">
          <cell r="A998" t="str">
            <v>001.17.04200</v>
          </cell>
          <cell r="B998" t="str">
            <v>Fornecimento e instalação de disjuntor monopolar c/ proteção termomagnética automática da eletromar ou similar de 70amp a 100amp</v>
          </cell>
          <cell r="C998" t="str">
            <v>UN</v>
          </cell>
          <cell r="D998">
            <v>16.071100000000001</v>
          </cell>
        </row>
        <row r="999">
          <cell r="A999" t="str">
            <v>001.17.04220</v>
          </cell>
          <cell r="B999" t="str">
            <v>Fornecimento e instalação de disjuntor bipolar c/ proteção termomagnética automática da eletromar ou similar de 10amp a 50amp</v>
          </cell>
          <cell r="C999" t="str">
            <v>UN</v>
          </cell>
          <cell r="D999">
            <v>32.892099999999999</v>
          </cell>
        </row>
        <row r="1000">
          <cell r="A1000" t="str">
            <v>001.17.04240</v>
          </cell>
          <cell r="B1000" t="str">
            <v>Fornecimento e instalação de disjuntor bipolar c/ proteção termomagnética automática da eletromar ou similar de 60amp a 100amp</v>
          </cell>
          <cell r="C1000" t="str">
            <v>UN</v>
          </cell>
          <cell r="D1000">
            <v>44.162100000000002</v>
          </cell>
        </row>
        <row r="1001">
          <cell r="A1001" t="str">
            <v>001.17.04260</v>
          </cell>
          <cell r="B1001" t="str">
            <v>Fornecimento e instalação de disjuntor tripolar c/ proteção termomagnética automática da eletromar ou similar de 30amp a 50amp</v>
          </cell>
          <cell r="C1001" t="str">
            <v>UN</v>
          </cell>
          <cell r="D1001">
            <v>34.613</v>
          </cell>
        </row>
        <row r="1002">
          <cell r="A1002" t="str">
            <v>001.17.04280</v>
          </cell>
          <cell r="B1002" t="str">
            <v>Fornecimento e instalação de disjuntor tripolar c/ proteção termomagnética automática da eletromar ou similar de 60amp a 100amp</v>
          </cell>
          <cell r="C1002" t="str">
            <v>UN</v>
          </cell>
          <cell r="D1002">
            <v>42.713000000000001</v>
          </cell>
        </row>
        <row r="1003">
          <cell r="A1003" t="str">
            <v>001.17.04300</v>
          </cell>
          <cell r="B1003" t="str">
            <v>Fornecimento e instalação de disjuntor tripolar tipo ca-terno magnetico 125-150-175-200-225a da eletromar</v>
          </cell>
          <cell r="C1003" t="str">
            <v>UN</v>
          </cell>
          <cell r="D1003">
            <v>130.47329999999999</v>
          </cell>
        </row>
        <row r="1004">
          <cell r="A1004" t="str">
            <v>001.17.04320</v>
          </cell>
          <cell r="B1004" t="str">
            <v>Fornecimento e instalação de disjuntor tripolar tipo da-termo magnético 250-300-350-400a da eletromar</v>
          </cell>
          <cell r="C1004" t="str">
            <v>UN</v>
          </cell>
          <cell r="D1004">
            <v>1793.9499000000001</v>
          </cell>
        </row>
        <row r="1005">
          <cell r="A1005" t="str">
            <v>001.17.04340</v>
          </cell>
          <cell r="B1005" t="str">
            <v>Fornecimento e instalação de disjuntor termomagnético (diaquick) - siemens monopolar 2a/240v</v>
          </cell>
          <cell r="C1005" t="str">
            <v>UN</v>
          </cell>
          <cell r="D1005">
            <v>26.711099999999998</v>
          </cell>
        </row>
        <row r="1006">
          <cell r="A1006" t="str">
            <v>001.17.04360</v>
          </cell>
          <cell r="B1006" t="str">
            <v>Fornecimento e instalação de disjuntor termomagnético (diaquick) - siemens monofásico 6a/240v</v>
          </cell>
          <cell r="C1006" t="str">
            <v>UN</v>
          </cell>
          <cell r="D1006">
            <v>26.8111</v>
          </cell>
        </row>
        <row r="1007">
          <cell r="A1007" t="str">
            <v>001.17.04380</v>
          </cell>
          <cell r="B1007" t="str">
            <v>Fornecimento e instalação de disjuntor termomagnético (diaquick) - siemens monofásico 25a/240v</v>
          </cell>
          <cell r="C1007" t="str">
            <v>UN</v>
          </cell>
          <cell r="D1007">
            <v>12.5511</v>
          </cell>
        </row>
        <row r="1008">
          <cell r="A1008" t="str">
            <v>001.17.04400</v>
          </cell>
          <cell r="B1008" t="str">
            <v>Fornecimento e instalação de disjuntor termomagnético (diaquick) - siemens monofásico 30a/240v</v>
          </cell>
          <cell r="C1008" t="str">
            <v>UN</v>
          </cell>
          <cell r="D1008">
            <v>9.6710999999999991</v>
          </cell>
        </row>
        <row r="1009">
          <cell r="A1009" t="str">
            <v>001.17.04420</v>
          </cell>
          <cell r="B1009" t="str">
            <v>Fornecimento e instalação de disjuntor termomagnético (diaquik) - tripolar - 30a/240v</v>
          </cell>
          <cell r="C1009" t="str">
            <v>UN</v>
          </cell>
          <cell r="D1009">
            <v>117.18300000000001</v>
          </cell>
        </row>
        <row r="1010">
          <cell r="A1010" t="str">
            <v>001.17.04440</v>
          </cell>
          <cell r="B1010" t="str">
            <v>Fornecimento e instalação de conjunto arstrop com tomada bipolar mais polo terra e disjuntor termomagnético unipolar de até 30a/250v para embutir em caixa metálica de 4"""" x 4"""" x 2""""</v>
          </cell>
          <cell r="C1010" t="str">
            <v>CJ</v>
          </cell>
          <cell r="D1010">
            <v>45.677399999999999</v>
          </cell>
        </row>
        <row r="1011">
          <cell r="A1011" t="str">
            <v>001.17.04460</v>
          </cell>
          <cell r="B1011" t="str">
            <v>Fornecimento e instalação de disjuntor tripolar a pequeno(reduzido) volume de óleo, com dispositivo de abertura mecanico e eletrônicamente livre, uso interno, tensão nominal 13,8 kv, corrente nominal (mínima) - 350 a,  potência interrupção simétrica (mí</v>
          </cell>
          <cell r="C1011" t="str">
            <v>UN</v>
          </cell>
          <cell r="D1011">
            <v>51.183199999999999</v>
          </cell>
        </row>
        <row r="1012">
          <cell r="A1012" t="str">
            <v>001.17.04480</v>
          </cell>
          <cell r="B1012" t="str">
            <v>Fornecimento e instalação de tomada de corrente de sobrepor """"conjunto arstop"""" com disjuntor bipolar de 20a/250v e tomada 2p+t em caixa de 10 x 10 x 5 cm</v>
          </cell>
          <cell r="C1012" t="str">
            <v>CJ</v>
          </cell>
          <cell r="D1012">
            <v>45.677399999999999</v>
          </cell>
        </row>
        <row r="1013">
          <cell r="A1013" t="str">
            <v>001.17.04500</v>
          </cell>
          <cell r="B1013" t="str">
            <v>Fornecimento e instalação de tomada tipo universal de 10a/250v com espelho para embutir com caixa metalica 4""""x2""""</v>
          </cell>
          <cell r="C1013" t="str">
            <v>CJ</v>
          </cell>
          <cell r="D1013">
            <v>7.2251000000000003</v>
          </cell>
        </row>
        <row r="1014">
          <cell r="A1014" t="str">
            <v>001.17.04520</v>
          </cell>
          <cell r="B1014" t="str">
            <v>Fornecimento e instalação de tomada tipo universal de 10a/250v com espelho para embutir sem caixa metalica 4""""x2""""</v>
          </cell>
          <cell r="C1014" t="str">
            <v>UN</v>
          </cell>
          <cell r="D1014">
            <v>3.1496</v>
          </cell>
        </row>
        <row r="1015">
          <cell r="A1015" t="str">
            <v>001.17.04540</v>
          </cell>
          <cell r="B1015" t="str">
            <v>Fornecimento e instalação de tomada de força tipo universal bipolar c/ polo terra p/20a/250v com espelho para embutir com caixa metalica 4""""x2""""</v>
          </cell>
          <cell r="C1015" t="str">
            <v>CJ</v>
          </cell>
          <cell r="D1015">
            <v>10.1541</v>
          </cell>
        </row>
        <row r="1016">
          <cell r="A1016" t="str">
            <v>001.17.04560</v>
          </cell>
          <cell r="B1016" t="str">
            <v>Fornecimento e instalação de tomada de força tipo universal bipolar c/ polo terra p/20a/250v com espelho para embutir sem caixa metalica 4""""x2""""</v>
          </cell>
          <cell r="C1016" t="str">
            <v>UN</v>
          </cell>
          <cell r="D1016">
            <v>8.1186000000000007</v>
          </cell>
        </row>
        <row r="1017">
          <cell r="A1017" t="str">
            <v>001.17.04580</v>
          </cell>
          <cell r="B1017" t="str">
            <v>Fornecimento e instalação de tomada de força tripolar c/ polo terra para 30a/380v c/ espelho para embutir com caixa metálica 4""""x2""""</v>
          </cell>
          <cell r="C1017" t="str">
            <v>CJ</v>
          </cell>
          <cell r="D1017">
            <v>10.5229</v>
          </cell>
        </row>
        <row r="1018">
          <cell r="A1018" t="str">
            <v>001.17.04600</v>
          </cell>
          <cell r="B1018" t="str">
            <v>Fornecimento e instalação de tomada de força tripolar c/ polo terra para 30a/380v c/ espelho para embutir sem caixa metálica 4""""x2""""</v>
          </cell>
          <cell r="C1018" t="str">
            <v>UN</v>
          </cell>
          <cell r="D1018">
            <v>8.4876000000000005</v>
          </cell>
        </row>
        <row r="1019">
          <cell r="A1019" t="str">
            <v>001.17.04620</v>
          </cell>
          <cell r="B1019" t="str">
            <v>Fornecimento e instalação de tomada de piso com tampa em liga de latão e caixa de ligação em liga de alumínio fundido de 4"""" x 2"""" tipo universal de 10a/250v</v>
          </cell>
          <cell r="C1019" t="str">
            <v>CJ</v>
          </cell>
          <cell r="D1019">
            <v>22.4251</v>
          </cell>
        </row>
        <row r="1020">
          <cell r="A1020" t="str">
            <v>001.17.04640</v>
          </cell>
          <cell r="B1020" t="str">
            <v>Fornecimento e instalação de tomada de piso com tampa em liga de latão e caixa de ligação em liga de alumínio fundido de 4"""" x 2"""" tipo bipolar mais polo terra de 30a/250v</v>
          </cell>
          <cell r="C1020" t="str">
            <v>CJ</v>
          </cell>
          <cell r="D1020">
            <v>25.354099999999999</v>
          </cell>
        </row>
        <row r="1021">
          <cell r="A1021" t="str">
            <v>001.17.04660</v>
          </cell>
          <cell r="B1021" t="str">
            <v>Fornecimento e instalação de tomada de piso com tampa em liga de latão e caixa de ligação em liga de alumínio fundido de 4"""" x 2"""" tipo tripolar mais polo terra de 30/380v</v>
          </cell>
          <cell r="C1021" t="str">
            <v>CJ</v>
          </cell>
          <cell r="D1021">
            <v>25.722899999999999</v>
          </cell>
        </row>
        <row r="1022">
          <cell r="A1022" t="str">
            <v>001.17.04680</v>
          </cell>
          <cell r="B1022" t="str">
            <v>Fornecimento e instalação de tomada para telefone padrão telebrás c/ espelho p/ embutir com caixa metálica 4"""" x 2""""</v>
          </cell>
          <cell r="C1022" t="str">
            <v>CJ</v>
          </cell>
          <cell r="D1022">
            <v>11.572900000000001</v>
          </cell>
        </row>
        <row r="1023">
          <cell r="A1023" t="str">
            <v>001.17.04700</v>
          </cell>
          <cell r="B1023" t="str">
            <v>Fornecimento e instalação de tomada para telefone padrão telebrás c/ espelho p/ embutir sem caixa metálica 4"""" x 2""""</v>
          </cell>
          <cell r="C1023" t="str">
            <v>UN</v>
          </cell>
          <cell r="D1023">
            <v>9.5375999999999994</v>
          </cell>
        </row>
        <row r="1024">
          <cell r="A1024" t="str">
            <v>001.17.04720</v>
          </cell>
          <cell r="B1024" t="str">
            <v>Fornecimento e instalação de tomada para telefone padrão telebrás c/ espelho p/ embutir sem caixa metálica 4"""" x 4""""</v>
          </cell>
          <cell r="C1024" t="str">
            <v>CJ</v>
          </cell>
          <cell r="D1024">
            <v>12.1629</v>
          </cell>
        </row>
        <row r="1025">
          <cell r="A1025" t="str">
            <v>001.17.04740</v>
          </cell>
          <cell r="B1025" t="str">
            <v>Fornecimento e instalação de tomada de piso p/ telefone padrão telebrás c/ espelho e tampa em liga de latão montada em caixa de liga de alumínio 4"""" x 2""""</v>
          </cell>
          <cell r="C1025" t="str">
            <v>CJ</v>
          </cell>
          <cell r="D1025">
            <v>26.7729</v>
          </cell>
        </row>
        <row r="1026">
          <cell r="A1026" t="str">
            <v>001.17.04760</v>
          </cell>
          <cell r="B1026" t="str">
            <v>Fornecimento e instalação de tomada de corrente monofásica c/03 pinos (fase,neutro e terra) de 10a/250v com caixa metalica 4""""x2""""</v>
          </cell>
          <cell r="C1026" t="str">
            <v>UN</v>
          </cell>
          <cell r="D1026">
            <v>10.1541</v>
          </cell>
        </row>
        <row r="1027">
          <cell r="A1027" t="str">
            <v>001.17.04780</v>
          </cell>
          <cell r="B1027" t="str">
            <v>Fornecimento e instalação de tomada de corrente monofásica c/03 pinos (fase,neutro e terra) de 10a/250v sem caixa metalica 4""""x2""""</v>
          </cell>
          <cell r="C1027" t="str">
            <v>UN</v>
          </cell>
          <cell r="D1027">
            <v>8.1186000000000007</v>
          </cell>
        </row>
        <row r="1028">
          <cell r="A1028" t="str">
            <v>001.17.04800</v>
          </cell>
          <cell r="B1028" t="str">
            <v>Fornecimento e instalação de tomada especial para informática 15a/250v com espelho para embutir com caixa metalica 4"""" x 2""""</v>
          </cell>
          <cell r="C1028" t="str">
            <v>UN</v>
          </cell>
          <cell r="D1028">
            <v>9.8728999999999996</v>
          </cell>
        </row>
        <row r="1029">
          <cell r="A1029" t="str">
            <v>001.17.04820</v>
          </cell>
          <cell r="B1029" t="str">
            <v>Fornecimento e instalação de tomada especial para informática 15a/250v com espelho para embutir sem caixa metálica 4"""" x 2""""</v>
          </cell>
          <cell r="C1029" t="str">
            <v>UN</v>
          </cell>
          <cell r="D1029">
            <v>7.8376000000000001</v>
          </cell>
        </row>
        <row r="1030">
          <cell r="A1030" t="str">
            <v>001.17.04840</v>
          </cell>
          <cell r="B1030" t="str">
            <v>Fornecimento e instalação de tomada de corrente para chuveiro elétrico com 02 polos + terra de 20a/250v com caixa metálica 4"""" x 2""""</v>
          </cell>
          <cell r="C1030" t="str">
            <v>CJ</v>
          </cell>
          <cell r="D1030">
            <v>10.1541</v>
          </cell>
        </row>
        <row r="1031">
          <cell r="A1031" t="str">
            <v>001.17.04860</v>
          </cell>
          <cell r="B1031" t="str">
            <v>Fornecimento e instalação de tomada de corrente para chuveiro elétrico com 02 polos + terra de 20a/250v sem caixa metálica 4"""" x 2""""</v>
          </cell>
          <cell r="C1031" t="str">
            <v>UN</v>
          </cell>
          <cell r="D1031">
            <v>8.1186000000000007</v>
          </cell>
        </row>
        <row r="1032">
          <cell r="A1032" t="str">
            <v>001.17.04880</v>
          </cell>
          <cell r="B1032" t="str">
            <v>Fornecimento e insalação de tomada universal tomada tipo universal de 10a/250v de sobrepor</v>
          </cell>
          <cell r="C1032" t="str">
            <v>UN</v>
          </cell>
          <cell r="D1032">
            <v>3.1496</v>
          </cell>
        </row>
        <row r="1033">
          <cell r="A1033" t="str">
            <v>001.17.04900</v>
          </cell>
          <cell r="B1033" t="str">
            <v>Fornecimento e instalação de interruptor e tomada tipo universal de 10a/250v para embutir e com espelho com 01 interruptor e 01 tomada c/caixa metálica 4"""" x  2""""</v>
          </cell>
          <cell r="C1033" t="str">
            <v>CJ</v>
          </cell>
          <cell r="D1033">
            <v>9.6928999999999998</v>
          </cell>
        </row>
        <row r="1034">
          <cell r="A1034" t="str">
            <v>001.17.04920</v>
          </cell>
          <cell r="B1034" t="str">
            <v>Fornecimento e instalação de interruptor e tomada tipo universal de 10a/250v para embutir e com espelho com 01 interruptor e 01 tomada s/caixa metálica 4"""" x  2""""</v>
          </cell>
          <cell r="C1034" t="str">
            <v>CJ</v>
          </cell>
          <cell r="D1034">
            <v>10.8309</v>
          </cell>
        </row>
        <row r="1035">
          <cell r="A1035" t="str">
            <v>001.17.04940</v>
          </cell>
          <cell r="B1035" t="str">
            <v>Fornecimento e instalação de interruptor e tomada tipo universal de 10a/250v para embutir e com espelho com 02 interruptores e 01 tomada c/caixa metálica 4"""" x  2""""</v>
          </cell>
          <cell r="C1035" t="str">
            <v>CJ</v>
          </cell>
          <cell r="D1035">
            <v>16.660900000000002</v>
          </cell>
        </row>
        <row r="1036">
          <cell r="A1036" t="str">
            <v>001.17.04960</v>
          </cell>
          <cell r="B1036" t="str">
            <v>Fornecimento e instalação de interruptor e tomada tipo universal de 10a/250v para embutir e com espelho com 02 interruptores e 01 tomada s/caixa metálica 4"""" x  2""""</v>
          </cell>
          <cell r="C1036" t="str">
            <v>CJ</v>
          </cell>
          <cell r="D1036">
            <v>14.625400000000001</v>
          </cell>
        </row>
        <row r="1037">
          <cell r="A1037" t="str">
            <v>001.17.04980</v>
          </cell>
          <cell r="B1037" t="str">
            <v>Fornecimento e instalação de interruptor de uma tecla simples tipo universal de 10a/250v com espelho para embutir com caixa metálica 4""""x2""""</v>
          </cell>
          <cell r="C1037" t="str">
            <v>CJ</v>
          </cell>
          <cell r="D1037">
            <v>7.6250999999999998</v>
          </cell>
        </row>
        <row r="1038">
          <cell r="A1038" t="str">
            <v>001.17.05000</v>
          </cell>
          <cell r="B1038" t="str">
            <v>Fornecimento e instalação de interruptor de uma tecla simples tipo universal de 10a/250v com espelho para embutir sem caixa metálica 4""""x2""""</v>
          </cell>
          <cell r="C1038" t="str">
            <v>UN</v>
          </cell>
          <cell r="D1038">
            <v>5.5895999999999999</v>
          </cell>
        </row>
        <row r="1039">
          <cell r="A1039" t="str">
            <v>001.17.05020</v>
          </cell>
          <cell r="B1039" t="str">
            <v>Fornecimento e instalação de interruptor 02 teclas simples tipo universal de 10a/250v com espelho para embutir com caixa metalica 4""""x2""""</v>
          </cell>
          <cell r="C1039" t="str">
            <v>CJ</v>
          </cell>
          <cell r="D1039">
            <v>8.8728999999999996</v>
          </cell>
        </row>
        <row r="1040">
          <cell r="A1040" t="str">
            <v>001.17.05040</v>
          </cell>
          <cell r="B1040" t="str">
            <v>Fornecimento e instalação de interruptor 02 teclas simples tipo universal de 10a/250v com espelho para embutir sem caixa metalica 4""""x2""""</v>
          </cell>
          <cell r="C1040" t="str">
            <v>UN</v>
          </cell>
          <cell r="D1040">
            <v>6.8376000000000001</v>
          </cell>
        </row>
        <row r="1041">
          <cell r="A1041" t="str">
            <v>001.17.05060</v>
          </cell>
          <cell r="B1041" t="str">
            <v>Fornecimento e instalação de interruptor 03 teclas simples tipo universal de 10a/250v com espelho para embutir com caixa metálica 4""""x2""""</v>
          </cell>
          <cell r="C1041" t="str">
            <v>CJ</v>
          </cell>
          <cell r="D1041">
            <v>12.610900000000001</v>
          </cell>
        </row>
        <row r="1042">
          <cell r="A1042" t="str">
            <v>001.17.05080</v>
          </cell>
          <cell r="B1042" t="str">
            <v>Fornecimento e instalação de interruptor 03 teclas simples tipo universal de 10a/250v sem espelho para embutir com caixa metálica 4""""x2""""</v>
          </cell>
          <cell r="C1042" t="str">
            <v>UN</v>
          </cell>
          <cell r="D1042">
            <v>13.375400000000001</v>
          </cell>
        </row>
        <row r="1043">
          <cell r="A1043" t="str">
            <v>001.17.05100</v>
          </cell>
          <cell r="B1043" t="str">
            <v>Fornecimento e instalação  de interruptor tipo paralelo (three way) de uma tecla de 10a/250v com espelho para embutir com caixa metálica 4""""x2""""</v>
          </cell>
          <cell r="C1043" t="str">
            <v>CJ</v>
          </cell>
          <cell r="D1043">
            <v>9.3041</v>
          </cell>
        </row>
        <row r="1044">
          <cell r="A1044" t="str">
            <v>001.17.05120</v>
          </cell>
          <cell r="B1044" t="str">
            <v>Fornecimento e instalação  de interruptor tipo paralelo (three way) de uma tecla de 10a/250v com espelho para embutir sem caixa metálica 4""""x2""""</v>
          </cell>
          <cell r="C1044" t="str">
            <v>UN</v>
          </cell>
          <cell r="D1044">
            <v>7.2686000000000002</v>
          </cell>
        </row>
        <row r="1045">
          <cell r="A1045" t="str">
            <v>001.17.05140</v>
          </cell>
          <cell r="B1045" t="str">
            <v>Fornecimento e instalação de interruptor simples ( 1 tecla ) em caixa tipo condulete d = 3/4""""</v>
          </cell>
          <cell r="C1045" t="str">
            <v>CJ</v>
          </cell>
          <cell r="D1045">
            <v>12.672499999999999</v>
          </cell>
        </row>
        <row r="1046">
          <cell r="A1046" t="str">
            <v>001.17.05160</v>
          </cell>
          <cell r="B1046" t="str">
            <v>Fornecimento e instalação de interruptor simples ( 2 teclas ) em caixa condulete d = 3/4""""</v>
          </cell>
          <cell r="C1046" t="str">
            <v>CJ</v>
          </cell>
          <cell r="D1046">
            <v>14.892099999999999</v>
          </cell>
        </row>
        <row r="1047">
          <cell r="A1047" t="str">
            <v>001.17.05180</v>
          </cell>
          <cell r="B1047" t="str">
            <v>Fornecimento e instalação de interruptor para ventilador de teto 110v tipo reostato para 02 setores com capacitor</v>
          </cell>
          <cell r="C1047" t="str">
            <v>UN</v>
          </cell>
          <cell r="D1047">
            <v>124.11839999999999</v>
          </cell>
        </row>
        <row r="1048">
          <cell r="A1048" t="str">
            <v>001.17.05200</v>
          </cell>
          <cell r="B1048" t="str">
            <v>Fornecimento e instalação de interruptor tipo paralelo (four-way) de uma tecla  15a/250v com espelho para embutir com caixa metálica 4""""x 2""""</v>
          </cell>
          <cell r="C1048" t="str">
            <v>UN</v>
          </cell>
          <cell r="D1048">
            <v>17.2456</v>
          </cell>
        </row>
        <row r="1049">
          <cell r="A1049" t="str">
            <v>001.17.05220</v>
          </cell>
          <cell r="B1049" t="str">
            <v>Fornecimento e instalação de interruptor tipo paralelo (four-way) de uma tecla  15a/250v com espelho para embutir sem caixa metálica 4"""" x 2""""</v>
          </cell>
          <cell r="C1049" t="str">
            <v>UN</v>
          </cell>
          <cell r="D1049">
            <v>15.2103</v>
          </cell>
        </row>
        <row r="1050">
          <cell r="A1050" t="str">
            <v>001.17.05240</v>
          </cell>
          <cell r="B1050" t="str">
            <v>Fornecimento e instalação de interruptor bipolar 25a/250v com espelho para embutir com caixa metálica 4"""" x 2""""</v>
          </cell>
          <cell r="C1050" t="str">
            <v>CJ</v>
          </cell>
          <cell r="D1050">
            <v>15.492900000000001</v>
          </cell>
        </row>
        <row r="1051">
          <cell r="A1051" t="str">
            <v>001.17.05260</v>
          </cell>
          <cell r="B1051" t="str">
            <v>Fornecimento e instalação de interruptor bipolar 25a/250v com espelho para embutir sem caixa metálica 4"""" x 2""""</v>
          </cell>
          <cell r="C1051" t="str">
            <v>UN</v>
          </cell>
          <cell r="D1051">
            <v>13.457599999999999</v>
          </cell>
        </row>
        <row r="1052">
          <cell r="A1052" t="str">
            <v>001.17.05280</v>
          </cell>
          <cell r="B1052" t="str">
            <v>Fornecimento e instalação de interruptor tipo paralelo (three way) de duas teclas de 10a/250v com espelho p/ embutir com caixa metálica 4""""x2""""</v>
          </cell>
          <cell r="C1052" t="str">
            <v>CJ</v>
          </cell>
          <cell r="D1052">
            <v>12.860900000000001</v>
          </cell>
        </row>
        <row r="1053">
          <cell r="A1053" t="str">
            <v>001.17.05300</v>
          </cell>
          <cell r="B1053" t="str">
            <v>Fornecimento e instalação de interruptor tipo paralelo (three way) de duas teclas de 10a/250v com espelho p/ embutir sem caixa metálica 4""""x2""""</v>
          </cell>
          <cell r="C1053" t="str">
            <v>UN</v>
          </cell>
          <cell r="D1053">
            <v>9.1875999999999998</v>
          </cell>
        </row>
        <row r="1054">
          <cell r="A1054" t="str">
            <v>001.17.05320</v>
          </cell>
          <cell r="B1054" t="str">
            <v>Fornecimento e instalação de interruptor de uma tecla simples tipo universal de 10a/250v de sobrepor</v>
          </cell>
          <cell r="C1054" t="str">
            <v>UN</v>
          </cell>
          <cell r="D1054">
            <v>3.1496</v>
          </cell>
        </row>
        <row r="1055">
          <cell r="A1055" t="str">
            <v>001.17.05340</v>
          </cell>
          <cell r="B1055" t="str">
            <v>Fornecimento e instalação de conjunto de um interruptor e uma tomada tipo universal de 10a/250v de sobrepor</v>
          </cell>
          <cell r="C1055" t="str">
            <v>CJ</v>
          </cell>
          <cell r="D1055">
            <v>9.9076000000000004</v>
          </cell>
        </row>
        <row r="1056">
          <cell r="A1056" t="str">
            <v>001.17.05360</v>
          </cell>
          <cell r="B1056" t="str">
            <v>Fornecimento e instalação de interruptor de duas teclas de sobrepor tipo universal 10a-250v</v>
          </cell>
          <cell r="C1056" t="str">
            <v>UN</v>
          </cell>
          <cell r="D1056">
            <v>12.079599999999999</v>
          </cell>
        </row>
        <row r="1057">
          <cell r="A1057" t="str">
            <v>001.17.05380</v>
          </cell>
          <cell r="B1057" t="str">
            <v>Fornecimento e instalação de pulsador para campainha de 2a/250v com espelho para embutir com caixa metálica 4""""x2""""</v>
          </cell>
          <cell r="C1057" t="str">
            <v>CJ</v>
          </cell>
          <cell r="D1057">
            <v>8.3850999999999996</v>
          </cell>
        </row>
        <row r="1058">
          <cell r="A1058" t="str">
            <v>001.17.05400</v>
          </cell>
          <cell r="B1058" t="str">
            <v>Fornecimento e instalação de puslador para campainha de 2a/250v com espelho para embutir sem caixa metalica 4""""x2""""</v>
          </cell>
          <cell r="C1058" t="str">
            <v>UN</v>
          </cell>
          <cell r="D1058">
            <v>6.3495999999999997</v>
          </cell>
        </row>
        <row r="1059">
          <cell r="A1059" t="str">
            <v>001.17.05420</v>
          </cell>
          <cell r="B1059" t="str">
            <v>Fornecimento e instalação de pulsador para minuteria de 2a/250v com espelho para embutir sem caixa metálica 4""""x2""""</v>
          </cell>
          <cell r="C1059" t="str">
            <v>UN</v>
          </cell>
          <cell r="D1059">
            <v>6.3495999999999997</v>
          </cell>
        </row>
        <row r="1060">
          <cell r="A1060" t="str">
            <v>001.17.05440</v>
          </cell>
          <cell r="B1060" t="str">
            <v>Fornecimento e instalação de campainha de timbre tipo residencial 50/60hz para embutir com caixa metálica 4""""x2""""</v>
          </cell>
          <cell r="C1060" t="str">
            <v>CJ</v>
          </cell>
          <cell r="D1060">
            <v>17.504100000000001</v>
          </cell>
        </row>
        <row r="1061">
          <cell r="A1061" t="str">
            <v>001.17.05460</v>
          </cell>
          <cell r="B1061" t="str">
            <v>Fornecimento e instalação de campainha de timbre tipo residencial 50/60hz para embutir sem caixa metálica 4""""x2""""</v>
          </cell>
          <cell r="C1061" t="str">
            <v>UN</v>
          </cell>
          <cell r="D1061">
            <v>15.4686</v>
          </cell>
        </row>
        <row r="1062">
          <cell r="A1062" t="str">
            <v>001.17.05480</v>
          </cell>
          <cell r="B1062" t="str">
            <v>Fornecimento e instalação de campainha de alta potência 50/60hz 110 v com timbre de diâm. 150.00mm 100db</v>
          </cell>
          <cell r="C1062" t="str">
            <v>UN</v>
          </cell>
          <cell r="D1062">
            <v>160.1421</v>
          </cell>
        </row>
        <row r="1063">
          <cell r="A1063" t="str">
            <v>001.17.05500</v>
          </cell>
          <cell r="B1063" t="str">
            <v>Fornecimento e instalação de campainha de alta potência 50/60hz 110 v com timbre de diâm. 250.00mm 104db</v>
          </cell>
          <cell r="C1063" t="str">
            <v>UN</v>
          </cell>
          <cell r="D1063">
            <v>217.1421</v>
          </cell>
        </row>
        <row r="1064">
          <cell r="A1064" t="str">
            <v>001.17.05520</v>
          </cell>
          <cell r="B1064" t="str">
            <v>Fornecimento e instalação de ventilador de teto c/rot em sentido dir/inverso c/4 pas 60hz 110v c/ interuptor tipo reostado p/2 setores e com capacitor</v>
          </cell>
          <cell r="C1064" t="str">
            <v>CJ</v>
          </cell>
          <cell r="D1064">
            <v>206.05510000000001</v>
          </cell>
        </row>
        <row r="1065">
          <cell r="A1065" t="str">
            <v>001.17.05540</v>
          </cell>
          <cell r="B1065" t="str">
            <v>Fornecimento e instalação de ventilador de teto modelo comercial com pas metálica,monofásico e reversível inclusíve interruptor</v>
          </cell>
          <cell r="C1065" t="str">
            <v>UN</v>
          </cell>
          <cell r="D1065">
            <v>82.255099999999999</v>
          </cell>
        </row>
        <row r="1066">
          <cell r="A1066" t="str">
            <v>001.17.05560</v>
          </cell>
          <cell r="B1066" t="str">
            <v>Fornecimento e instalação de ventilador de teto com lustre-trom c/ lampada incandescente até 100 w , demais acessórios</v>
          </cell>
          <cell r="C1066" t="str">
            <v>CJ</v>
          </cell>
          <cell r="D1066">
            <v>96.773300000000006</v>
          </cell>
        </row>
        <row r="1067">
          <cell r="A1067" t="str">
            <v>001.17.05580</v>
          </cell>
          <cell r="B1067" t="str">
            <v>Fornecimento e instalação de espelho ou placa p/ tomadas e interruptores 4"""" x 2""""</v>
          </cell>
          <cell r="C1067" t="str">
            <v>UN</v>
          </cell>
          <cell r="D1067">
            <v>1.575</v>
          </cell>
        </row>
        <row r="1068">
          <cell r="A1068" t="str">
            <v>001.17.05600</v>
          </cell>
          <cell r="B1068" t="str">
            <v>Fornecimento e instalação de espelho ou placa p/ tomadas e interruptores 4"""" x 4""""</v>
          </cell>
          <cell r="C1068" t="str">
            <v>UN</v>
          </cell>
          <cell r="D1068">
            <v>2.9049999999999998</v>
          </cell>
        </row>
        <row r="1069">
          <cell r="A1069" t="str">
            <v>001.17.05620</v>
          </cell>
          <cell r="B1069" t="str">
            <v>Fornecimento e instalação de chuveiro elétrico maxi-ducha 2500w-220v ou similar</v>
          </cell>
          <cell r="C1069" t="str">
            <v>CJ</v>
          </cell>
          <cell r="D1069">
            <v>25.953199999999999</v>
          </cell>
        </row>
        <row r="1070">
          <cell r="A1070" t="str">
            <v>001.17.05640</v>
          </cell>
          <cell r="B1070" t="str">
            <v>Fornecimento e instalação de chuveiro-ducha jet-set 2500w-220v marca lorenzetti ou similar</v>
          </cell>
          <cell r="C1070" t="str">
            <v>CJ</v>
          </cell>
          <cell r="D1070">
            <v>57.420400000000001</v>
          </cell>
        </row>
        <row r="1071">
          <cell r="A1071" t="str">
            <v>001.17.05660</v>
          </cell>
          <cell r="B1071" t="str">
            <v>Fornecimento e instalação de baquelite s/ chave p/ lâmpada incandescente</v>
          </cell>
          <cell r="C1071" t="str">
            <v>UN</v>
          </cell>
          <cell r="D1071">
            <v>2.1937000000000002</v>
          </cell>
        </row>
        <row r="1072">
          <cell r="A1072" t="str">
            <v>001.17.05680</v>
          </cell>
          <cell r="B1072" t="str">
            <v>Fornecimento e instalação de baquelite c/ chave p/ lâmpada incandescente</v>
          </cell>
          <cell r="C1072" t="str">
            <v>UN</v>
          </cell>
          <cell r="D1072">
            <v>2.6837</v>
          </cell>
        </row>
        <row r="1073">
          <cell r="A1073" t="str">
            <v>001.17.05700</v>
          </cell>
          <cell r="B1073" t="str">
            <v>Fornecimento e instalação de soquete p/ lâmpada fluorescente</v>
          </cell>
          <cell r="C1073" t="str">
            <v>UN</v>
          </cell>
          <cell r="D1073">
            <v>2.2353000000000001</v>
          </cell>
        </row>
        <row r="1074">
          <cell r="A1074" t="str">
            <v>001.17.05720</v>
          </cell>
          <cell r="B1074" t="str">
            <v>Fornecimento e instalação de soquete de porcelana 30 x 30</v>
          </cell>
          <cell r="C1074" t="str">
            <v>UN</v>
          </cell>
          <cell r="D1074">
            <v>1.1236999999999999</v>
          </cell>
        </row>
        <row r="1075">
          <cell r="A1075" t="str">
            <v>001.17.05740</v>
          </cell>
          <cell r="B1075" t="str">
            <v>Fornecimento e instalação de soquete de porcelana para lâmpada incandescente</v>
          </cell>
          <cell r="C1075" t="str">
            <v>UN</v>
          </cell>
          <cell r="D1075">
            <v>2.1537000000000002</v>
          </cell>
        </row>
        <row r="1076">
          <cell r="A1076" t="str">
            <v>001.17.05760</v>
          </cell>
          <cell r="B1076" t="str">
            <v>Fornecimento e instalação de soquete de porcelana com polo externo</v>
          </cell>
          <cell r="C1076" t="str">
            <v>UN</v>
          </cell>
          <cell r="D1076">
            <v>1.6353</v>
          </cell>
        </row>
        <row r="1077">
          <cell r="A1077" t="str">
            <v>001.17.05780</v>
          </cell>
          <cell r="B1077" t="str">
            <v>Fornecimento e instalação de lâmpada vapor de sódio 250w</v>
          </cell>
          <cell r="C1077" t="str">
            <v>UN</v>
          </cell>
          <cell r="D1077">
            <v>37.559199999999997</v>
          </cell>
        </row>
        <row r="1078">
          <cell r="A1078" t="str">
            <v>001.17.05800</v>
          </cell>
          <cell r="B1078" t="str">
            <v>Fornecimento e instalação de lâmpada fluorescente pl com reator - 25w/127v</v>
          </cell>
          <cell r="C1078" t="str">
            <v>UN</v>
          </cell>
          <cell r="D1078">
            <v>14.181800000000001</v>
          </cell>
        </row>
        <row r="1079">
          <cell r="A1079" t="str">
            <v>001.17.05820</v>
          </cell>
          <cell r="B1079" t="str">
            <v>Fornecimento e instalação de lâmpada mista 160w/220v</v>
          </cell>
          <cell r="C1079" t="str">
            <v>UN</v>
          </cell>
          <cell r="D1079">
            <v>9.1417999999999999</v>
          </cell>
        </row>
        <row r="1080">
          <cell r="A1080" t="str">
            <v>001.17.05840</v>
          </cell>
          <cell r="B1080" t="str">
            <v>Fornecimento e instalação de lâmpada mista 250w/220v</v>
          </cell>
          <cell r="C1080" t="str">
            <v>UN</v>
          </cell>
          <cell r="D1080">
            <v>14.1518</v>
          </cell>
        </row>
        <row r="1081">
          <cell r="A1081" t="str">
            <v>001.17.05860</v>
          </cell>
          <cell r="B1081" t="str">
            <v>Fornecimento e instalação de lâmpada mista 500w/220v</v>
          </cell>
          <cell r="C1081" t="str">
            <v>UN</v>
          </cell>
          <cell r="D1081">
            <v>26.876899999999999</v>
          </cell>
        </row>
        <row r="1082">
          <cell r="A1082" t="str">
            <v>001.17.05880</v>
          </cell>
          <cell r="B1082" t="str">
            <v>Fornecimento e instalação de lâmpada hospitalar p/ sala cirurgica """"seyalitica"""" 250w/220v</v>
          </cell>
          <cell r="C1082" t="str">
            <v>UN</v>
          </cell>
          <cell r="D1082">
            <v>31.559200000000001</v>
          </cell>
        </row>
        <row r="1083">
          <cell r="A1083" t="str">
            <v>001.17.05900</v>
          </cell>
          <cell r="B1083" t="str">
            <v>Fornecimento e instalação de lâmpada a vapor de mercúrio de alta pressão 400 w</v>
          </cell>
          <cell r="C1083" t="str">
            <v>UN</v>
          </cell>
          <cell r="D1083">
            <v>28.199200000000001</v>
          </cell>
        </row>
        <row r="1084">
          <cell r="A1084" t="str">
            <v>001.17.05920</v>
          </cell>
          <cell r="B1084" t="str">
            <v>Fornecimento e instalação de lâmpada incandescente 60 w</v>
          </cell>
          <cell r="C1084" t="str">
            <v>UN</v>
          </cell>
          <cell r="D1084">
            <v>1.4918</v>
          </cell>
        </row>
        <row r="1085">
          <cell r="A1085" t="str">
            <v>001.17.05940</v>
          </cell>
          <cell r="B1085" t="str">
            <v>Fornecimento e instalação de lâmpada incandescente 100 w</v>
          </cell>
          <cell r="C1085" t="str">
            <v>UN</v>
          </cell>
          <cell r="D1085">
            <v>1.8118000000000001</v>
          </cell>
        </row>
        <row r="1086">
          <cell r="A1086" t="str">
            <v>001.17.05960</v>
          </cell>
          <cell r="B1086" t="str">
            <v>Fornecimento e instalação de lâmpada incandescente 150 w</v>
          </cell>
          <cell r="C1086" t="str">
            <v>UN</v>
          </cell>
          <cell r="D1086">
            <v>2.2618</v>
          </cell>
        </row>
        <row r="1087">
          <cell r="A1087" t="str">
            <v>001.17.05980</v>
          </cell>
          <cell r="B1087" t="str">
            <v>Fornecimento e instalação de lâmpada incandescente 200 w</v>
          </cell>
          <cell r="C1087" t="str">
            <v>UN</v>
          </cell>
          <cell r="D1087">
            <v>2.8818000000000001</v>
          </cell>
        </row>
        <row r="1088">
          <cell r="A1088" t="str">
            <v>001.17.06000</v>
          </cell>
          <cell r="B1088" t="str">
            <v>Fornecimento e instalação de lâmpada incandescente 20 w</v>
          </cell>
          <cell r="C1088" t="str">
            <v>UN</v>
          </cell>
          <cell r="D1088">
            <v>3.8917999999999999</v>
          </cell>
        </row>
        <row r="1089">
          <cell r="A1089" t="str">
            <v>001.17.06020</v>
          </cell>
          <cell r="B1089" t="str">
            <v>Fornecimento e instalação de lâmpada incandescente 40 w</v>
          </cell>
          <cell r="C1089" t="str">
            <v>UN</v>
          </cell>
          <cell r="D1089">
            <v>3.8917999999999999</v>
          </cell>
        </row>
        <row r="1090">
          <cell r="A1090" t="str">
            <v>001.17.06040</v>
          </cell>
          <cell r="B1090" t="str">
            <v>Fornecimento e instalação de lâmpada incandescente 65 w</v>
          </cell>
          <cell r="C1090" t="str">
            <v>UN</v>
          </cell>
          <cell r="D1090">
            <v>5.4618000000000002</v>
          </cell>
        </row>
        <row r="1091">
          <cell r="A1091" t="str">
            <v>001.17.06060</v>
          </cell>
          <cell r="B1091" t="str">
            <v>Fornecimento e instalação de lâmpada incandescente 105 w</v>
          </cell>
          <cell r="C1091" t="str">
            <v>UN</v>
          </cell>
          <cell r="D1091">
            <v>5.4618000000000002</v>
          </cell>
        </row>
        <row r="1092">
          <cell r="A1092" t="str">
            <v>001.17.06080</v>
          </cell>
          <cell r="B1092" t="str">
            <v>Fornecimento e instalação de reator convencional 20w</v>
          </cell>
          <cell r="C1092" t="str">
            <v>UN</v>
          </cell>
          <cell r="D1092">
            <v>6.3574000000000002</v>
          </cell>
        </row>
        <row r="1093">
          <cell r="A1093" t="str">
            <v>001.17.06100</v>
          </cell>
          <cell r="B1093" t="str">
            <v>Fornecimento e instalação de reator convencional 40w</v>
          </cell>
          <cell r="C1093" t="str">
            <v>UN</v>
          </cell>
          <cell r="D1093">
            <v>12.837400000000001</v>
          </cell>
        </row>
        <row r="1094">
          <cell r="A1094" t="str">
            <v>001.17.06120</v>
          </cell>
          <cell r="B1094" t="str">
            <v>Fornecimento e instalação de reator convencional 65w</v>
          </cell>
          <cell r="C1094" t="str">
            <v>UN</v>
          </cell>
          <cell r="D1094">
            <v>15.0474</v>
          </cell>
        </row>
        <row r="1095">
          <cell r="A1095" t="str">
            <v>001.17.06140</v>
          </cell>
          <cell r="B1095" t="str">
            <v>Fornecimento e instalação de reator convencional 105w</v>
          </cell>
          <cell r="C1095" t="str">
            <v>UN</v>
          </cell>
          <cell r="D1095">
            <v>37.367400000000004</v>
          </cell>
        </row>
        <row r="1096">
          <cell r="A1096" t="str">
            <v>001.17.06160</v>
          </cell>
          <cell r="B1096" t="str">
            <v>Fornecimento e instalação de reator rvm para lampada vapor de mercurio 250 w</v>
          </cell>
          <cell r="C1096" t="str">
            <v>UN</v>
          </cell>
          <cell r="D1096">
            <v>57.6066</v>
          </cell>
        </row>
        <row r="1097">
          <cell r="A1097" t="str">
            <v>001.17.06180</v>
          </cell>
          <cell r="B1097" t="str">
            <v>Fornecimento e instalação de reator rvm 400b26 da philips</v>
          </cell>
          <cell r="C1097" t="str">
            <v>UN</v>
          </cell>
          <cell r="D1097">
            <v>90.436599999999999</v>
          </cell>
        </row>
        <row r="1098">
          <cell r="A1098" t="str">
            <v>001.17.06200</v>
          </cell>
          <cell r="B1098" t="str">
            <v>Fornecimento e instalação de reator simples partida rápida 20w/110v</v>
          </cell>
          <cell r="C1098" t="str">
            <v>UN</v>
          </cell>
          <cell r="D1098">
            <v>12.9474</v>
          </cell>
        </row>
        <row r="1099">
          <cell r="A1099" t="str">
            <v>001.17.06220</v>
          </cell>
          <cell r="B1099" t="str">
            <v>Fornecimento e instalação de reator simples partida rápida 40w/110v</v>
          </cell>
          <cell r="C1099" t="str">
            <v>UN</v>
          </cell>
          <cell r="D1099">
            <v>20.577400000000001</v>
          </cell>
        </row>
        <row r="1100">
          <cell r="A1100" t="str">
            <v>001.17.06240</v>
          </cell>
          <cell r="B1100" t="str">
            <v>Fornecimento e instalação de reator duplo partida rápida 20w/110v</v>
          </cell>
          <cell r="C1100" t="str">
            <v>UN</v>
          </cell>
          <cell r="D1100">
            <v>37.4011</v>
          </cell>
        </row>
        <row r="1101">
          <cell r="A1101" t="str">
            <v>001.17.06260</v>
          </cell>
          <cell r="B1101" t="str">
            <v>Fornecimento e instalação de reator duplo partida rápida 40w/110v para lampada fluorescente</v>
          </cell>
          <cell r="C1101" t="str">
            <v>UN</v>
          </cell>
          <cell r="D1101">
            <v>37.4011</v>
          </cell>
        </row>
        <row r="1102">
          <cell r="A1102" t="str">
            <v>001.17.06280</v>
          </cell>
          <cell r="B1102" t="str">
            <v>Fornecimento e instalação de reator simples partida rápida 20w/220v</v>
          </cell>
          <cell r="C1102" t="str">
            <v>UN</v>
          </cell>
          <cell r="D1102">
            <v>12.9474</v>
          </cell>
        </row>
        <row r="1103">
          <cell r="A1103" t="str">
            <v>001.17.06300</v>
          </cell>
          <cell r="B1103" t="str">
            <v>Fornecimento e instalaçao de reator simples partida rápida 40w/220v</v>
          </cell>
          <cell r="C1103" t="str">
            <v>UN</v>
          </cell>
          <cell r="D1103">
            <v>20.577400000000001</v>
          </cell>
        </row>
        <row r="1104">
          <cell r="A1104" t="str">
            <v>001.17.06320</v>
          </cell>
          <cell r="B1104" t="str">
            <v>Fornecimento e instalação de reator duplo partida rápida 20w/220v</v>
          </cell>
          <cell r="C1104" t="str">
            <v>UN</v>
          </cell>
          <cell r="D1104">
            <v>21.601099999999999</v>
          </cell>
        </row>
        <row r="1105">
          <cell r="A1105" t="str">
            <v>001.17.06340</v>
          </cell>
          <cell r="B1105" t="str">
            <v>Fornecimento e instalação de reator duplo partida rápida 40w/220v</v>
          </cell>
          <cell r="C1105" t="str">
            <v>UN</v>
          </cell>
          <cell r="D1105">
            <v>34.751100000000001</v>
          </cell>
        </row>
        <row r="1106">
          <cell r="A1106" t="str">
            <v>001.17.06360</v>
          </cell>
          <cell r="B1106" t="str">
            <v>Fornecimento e instalação de luminária tipo globo leitoso com difusor em vidro opalino com plafonier diâmetro 15cm lâmpada 60 w/127v</v>
          </cell>
          <cell r="C1106" t="str">
            <v>CJ</v>
          </cell>
          <cell r="D1106">
            <v>20.779299999999999</v>
          </cell>
        </row>
        <row r="1107">
          <cell r="A1107" t="str">
            <v>001.17.06380</v>
          </cell>
          <cell r="B1107" t="str">
            <v>Fonrecimento e instalação de luminária tipo globo leitoso com difosor em vidro opalino com plafonier diâmetro 20cm lâmpada 100w/127v</v>
          </cell>
          <cell r="C1107" t="str">
            <v>CJ</v>
          </cell>
          <cell r="D1107">
            <v>24.939299999999999</v>
          </cell>
        </row>
        <row r="1108">
          <cell r="A1108" t="str">
            <v>001.17.06400</v>
          </cell>
          <cell r="B1108" t="str">
            <v>Fornecimento e instalação de luminária tipo globo leitoso com difusor em vidro opalino com plafonier diâmetro 28 cm lâmpada 150w/127v</v>
          </cell>
          <cell r="C1108" t="str">
            <v>CJ</v>
          </cell>
          <cell r="D1108">
            <v>33.399299999999997</v>
          </cell>
        </row>
        <row r="1109">
          <cell r="A1109" t="str">
            <v>001.17.06420</v>
          </cell>
          <cell r="B1109" t="str">
            <v>Fornecimento e instalação de luminária tipo globo leitoso com difosor em vidro opalino com plafonier diâmetro 33cm lâmpada 200w/127v</v>
          </cell>
          <cell r="C1109" t="str">
            <v>CJ</v>
          </cell>
          <cell r="D1109">
            <v>20.5093</v>
          </cell>
        </row>
        <row r="1110">
          <cell r="A1110" t="str">
            <v>001.17.06440</v>
          </cell>
          <cell r="B1110" t="str">
            <v>Fornecimento e instalação de luminária tipo calha industrial e comercial com lâmpada fluorescente 2 x 20w, reator alto fator de potência partida rápida e acessórios</v>
          </cell>
          <cell r="C1110" t="str">
            <v>CJ</v>
          </cell>
          <cell r="D1110">
            <v>58.460299999999997</v>
          </cell>
        </row>
        <row r="1111">
          <cell r="A1111" t="str">
            <v>001.17.06460</v>
          </cell>
          <cell r="B1111" t="str">
            <v>Fornecimento e instalação de luminária tipo calha industrial e comercial com lâmpada fluorescente 2 x 40w, reator alto fator de potência partida rápida e acessórios</v>
          </cell>
          <cell r="C1111" t="str">
            <v>CJ</v>
          </cell>
          <cell r="D1111">
            <v>59.960299999999997</v>
          </cell>
        </row>
        <row r="1112">
          <cell r="A1112" t="str">
            <v>001.17.06480</v>
          </cell>
          <cell r="B1112" t="str">
            <v>Fornecimento e instalação de luminária tipo calha industrial e comercial com lâmpada fluorescente 3 x 40w, reator alto fator de potência partida rápida e acessórios</v>
          </cell>
          <cell r="C1112" t="str">
            <v>CJ</v>
          </cell>
          <cell r="D1112">
            <v>88.187700000000007</v>
          </cell>
        </row>
        <row r="1113">
          <cell r="A1113" t="str">
            <v>001.17.06500</v>
          </cell>
          <cell r="B1113" t="str">
            <v>Fornecimento e instalação de luminária tipo calha industrial e comercial com lâmpada fluorescente 4 x 40w, reator alto fator de potência partida rápida e acessórios</v>
          </cell>
          <cell r="C1113" t="str">
            <v>CJ</v>
          </cell>
          <cell r="D1113">
            <v>111.1751</v>
          </cell>
        </row>
        <row r="1114">
          <cell r="A1114" t="str">
            <v>001.17.06520</v>
          </cell>
          <cell r="B1114" t="str">
            <v>Fornecimento e instalação de luminária tipo calha industrial e comercial com lâmpada fluorescente 2x110w(ho), reator alto fator de potência partida rápida e acessórios</v>
          </cell>
          <cell r="C1114" t="str">
            <v>UN</v>
          </cell>
          <cell r="D1114">
            <v>77.110299999999995</v>
          </cell>
        </row>
        <row r="1115">
          <cell r="A1115" t="str">
            <v>001.17.06540</v>
          </cell>
          <cell r="B1115" t="str">
            <v>Fornecimento e instalação de luminária tipo calha industrial e comercial com lâmpada fluorescente 1 x 20w, reator alto fator de potência partida rápida e acessórios</v>
          </cell>
          <cell r="C1115" t="str">
            <v>CJ</v>
          </cell>
          <cell r="D1115">
            <v>17.7866</v>
          </cell>
        </row>
        <row r="1116">
          <cell r="A1116" t="str">
            <v>001.17.06560</v>
          </cell>
          <cell r="B1116" t="str">
            <v>Fornecimento e instalação de luminária com difusor em acrilico liso para iluminação de interiores alto padrão decorativo com lâmpada fluorescente 2x20w reator de alto fator de potência  partida rápida e acessórios</v>
          </cell>
          <cell r="C1116" t="str">
            <v>CJ</v>
          </cell>
          <cell r="D1116">
            <v>71.513999999999996</v>
          </cell>
        </row>
        <row r="1117">
          <cell r="A1117" t="str">
            <v>001.17.06580</v>
          </cell>
          <cell r="B1117" t="str">
            <v>Fornecimento e instalação de luminária com difusor em acrilico liso para iluminação de interiores alto padrão decorativo com lâmpada fluorescente 2x40w reator de alto fator de potência  partida rápida e acessórios</v>
          </cell>
          <cell r="C1117" t="str">
            <v>CJ</v>
          </cell>
          <cell r="D1117">
            <v>74.593999999999994</v>
          </cell>
        </row>
        <row r="1118">
          <cell r="A1118" t="str">
            <v>001.17.06600</v>
          </cell>
          <cell r="B1118" t="str">
            <v>Fornecimento e instalação de luminária com difusor em acrilico liso para iluminação de interiores alto padrão decorativo com lâmpada fluorescente 3x40w reator de alto fator de potência  partida rápida e acessórios</v>
          </cell>
          <cell r="C1118" t="str">
            <v>CJ</v>
          </cell>
          <cell r="D1118">
            <v>108.9051</v>
          </cell>
        </row>
        <row r="1119">
          <cell r="A1119" t="str">
            <v>001.17.06620</v>
          </cell>
          <cell r="B1119" t="str">
            <v>Fornecimento e instalação de luminária com difusor em acrilico liso para iluminação de interiores alto padrão decorativo com lâmpada fluorescente 4x40w reator de alto fator de potência  partida rápida e acessórios</v>
          </cell>
          <cell r="C1119" t="str">
            <v>CJ</v>
          </cell>
          <cell r="D1119">
            <v>139.1859</v>
          </cell>
        </row>
        <row r="1120">
          <cell r="A1120" t="str">
            <v>001.17.06640</v>
          </cell>
          <cell r="B1120" t="str">
            <v>Fornecimento e instalação de luminária com difusor em acrilico liso para iluminação de interiores alto padrão decorativo com lâmpada fluorescente 6x20w reator de alto fator de potência  partida rápida e acessórios</v>
          </cell>
          <cell r="C1120" t="str">
            <v>CJ</v>
          </cell>
          <cell r="D1120">
            <v>170.9633</v>
          </cell>
        </row>
        <row r="1121">
          <cell r="A1121" t="str">
            <v>001.17.06660</v>
          </cell>
          <cell r="B1121" t="str">
            <v>Fornecimento e instalação de luminária fluorescente comercial 2x20w acabamento branco, com reatores duplos afp e pr e demais acessórios ref montalto ou similar</v>
          </cell>
          <cell r="C1121" t="str">
            <v>CJ</v>
          </cell>
          <cell r="D1121">
            <v>66.614000000000004</v>
          </cell>
        </row>
        <row r="1122">
          <cell r="A1122" t="str">
            <v>001.17.06680</v>
          </cell>
          <cell r="B1122" t="str">
            <v>Fornecimento e instalação de luminária fluorescente comercial 2x40w acabamento branco, com reatores duplos afp e pr e demais acessórios ref montalto ou similar</v>
          </cell>
          <cell r="C1122" t="str">
            <v>CJ</v>
          </cell>
          <cell r="D1122">
            <v>69.284000000000006</v>
          </cell>
        </row>
        <row r="1123">
          <cell r="A1123" t="str">
            <v>001.17.06700</v>
          </cell>
          <cell r="B1123" t="str">
            <v>Fornecimento e instalação de luminária fluorescente comercial 4x40w acabamento branco, com reatores duplos afp e pr e demais acessórios ref montalto ou similar</v>
          </cell>
          <cell r="C1123" t="str">
            <v>CJ</v>
          </cell>
          <cell r="D1123">
            <v>100.9859</v>
          </cell>
        </row>
        <row r="1124">
          <cell r="A1124" t="str">
            <v>001.17.06720</v>
          </cell>
          <cell r="B1124" t="str">
            <v>Fornecimento e instalação de luminária em acrílico para embutir com abas laterais em chapa de aço ou alumínio com lâmpada fluorescente 2x20w, reator alto fator de potência partida rápida e acessório</v>
          </cell>
          <cell r="C1124" t="str">
            <v>CJ</v>
          </cell>
          <cell r="D1124">
            <v>62.113999999999997</v>
          </cell>
        </row>
        <row r="1125">
          <cell r="A1125" t="str">
            <v>001.17.06740</v>
          </cell>
          <cell r="B1125" t="str">
            <v>Fornecimento e instalação de luminária em acrílico para embutir com abas laterais em chapa de aço ou alumínio com lâmpada fluorescente 2x40w, reator alto fator de potência partida rápida e acessório</v>
          </cell>
          <cell r="C1125" t="str">
            <v>CJ</v>
          </cell>
          <cell r="D1125">
            <v>66.563999999999993</v>
          </cell>
        </row>
        <row r="1126">
          <cell r="A1126" t="str">
            <v>001.17.06760</v>
          </cell>
          <cell r="B1126" t="str">
            <v>Fornecimento e instalação de luminária em acrílico para embutir com abas laterais em chapa de aço ou alumínio com lâmpada fluorescente 3x40w, reator alto fator de potência partida rápida e acessório</v>
          </cell>
          <cell r="C1126" t="str">
            <v>CJ</v>
          </cell>
          <cell r="D1126">
            <v>131.67509999999999</v>
          </cell>
        </row>
        <row r="1127">
          <cell r="A1127" t="str">
            <v>001.17.06780</v>
          </cell>
          <cell r="B1127" t="str">
            <v>Fornecimento e instalação de luminária em acrílico para embutir com abas laterais em chapa de aço ou alumínio com lâmpada fluorescente 4x40w, reator alto fator de potência partida rápida e acessório</v>
          </cell>
          <cell r="C1127" t="str">
            <v>CJ</v>
          </cell>
          <cell r="D1127">
            <v>124.5659</v>
          </cell>
        </row>
        <row r="1128">
          <cell r="A1128" t="str">
            <v>001.17.06800</v>
          </cell>
          <cell r="B1128" t="str">
            <v>Fornecimento e instalação de luminária em acrílico para embutir com abas laterais em chapa de aço ou alumínio com lâmpada fluorescente 1x40w, reator alto fator de potência partida rápida e acessório</v>
          </cell>
          <cell r="C1128" t="str">
            <v>CJ</v>
          </cell>
          <cell r="D1128">
            <v>36.596600000000002</v>
          </cell>
        </row>
        <row r="1129">
          <cell r="A1129" t="str">
            <v>001.17.06820</v>
          </cell>
          <cell r="B1129" t="str">
            <v>Fornecimento e instalação de luminária aberta para iluminação pública em chapa de alumíno, lâmpada 1x160w/220v mista e acessórios</v>
          </cell>
          <cell r="C1129" t="str">
            <v>CJ</v>
          </cell>
          <cell r="D1129">
            <v>54.3566</v>
          </cell>
        </row>
        <row r="1130">
          <cell r="A1130" t="str">
            <v>001.17.06840</v>
          </cell>
          <cell r="B1130" t="str">
            <v>Fornecimento e instalação de luminária aberta para iluminação pública em chapa de alumínio, lâmpada incandescente 1x300w/220v e acessórios</v>
          </cell>
          <cell r="C1130" t="str">
            <v>CJ</v>
          </cell>
          <cell r="D1130">
            <v>56.006599999999999</v>
          </cell>
        </row>
        <row r="1131">
          <cell r="A1131" t="str">
            <v>001.17.06860</v>
          </cell>
          <cell r="B1131" t="str">
            <v>Fornecimento e instalação de luminária fechada para iluminação pública em chapa de alumínio, lâmpada mista 1x250w/220v e acessórios</v>
          </cell>
          <cell r="C1131" t="str">
            <v>CJ</v>
          </cell>
          <cell r="D1131">
            <v>136.244</v>
          </cell>
        </row>
        <row r="1132">
          <cell r="A1132" t="str">
            <v>001.17.06880</v>
          </cell>
          <cell r="B1132" t="str">
            <v>Fornecimento e instalação de luminária fechada para iluminação pública em chapa de alumínio, lâmpada mista 1x500w/220v e acessórios</v>
          </cell>
          <cell r="C1132" t="str">
            <v>CJ</v>
          </cell>
          <cell r="D1132">
            <v>148.554</v>
          </cell>
        </row>
        <row r="1133">
          <cell r="A1133" t="str">
            <v>001.17.06900</v>
          </cell>
          <cell r="B1133" t="str">
            <v>Fornecimento e instalação de luminária fechada para iluminação pública em chapa de alumínio, lâmpada em vapor de mercúrio 1x400w/220v com reator</v>
          </cell>
          <cell r="C1133" t="str">
            <v>CJ</v>
          </cell>
          <cell r="D1133">
            <v>298.27330000000001</v>
          </cell>
        </row>
        <row r="1134">
          <cell r="A1134" t="str">
            <v>001.17.06920</v>
          </cell>
          <cell r="B1134" t="str">
            <v>Fornecimento e instalação de luminária fechada para iluminação pública em chapa de aluminio, lâmpada em vapor de sódio 1x400w/220v com reator</v>
          </cell>
          <cell r="C1134" t="str">
            <v>CJ</v>
          </cell>
          <cell r="D1134">
            <v>311.77330000000001</v>
          </cell>
        </row>
        <row r="1135">
          <cell r="A1135" t="str">
            <v>001.17.06940</v>
          </cell>
          <cell r="B1135" t="str">
            <v>Fornecimento e instalação de luminária fechada para iluminação pública em chapa de alumínio, lâmapada em vapor de sódio 1x250w/220v</v>
          </cell>
          <cell r="C1135" t="str">
            <v>UN</v>
          </cell>
          <cell r="D1135">
            <v>218.47329999999999</v>
          </cell>
        </row>
        <row r="1136">
          <cell r="A1136" t="str">
            <v>001.17.06960</v>
          </cell>
          <cell r="B1136" t="str">
            <v>Fornecimento e instalação de luminária tipo pétala com lâmpada vapor de mercúrio 400 w e reatores com 04 pétalas mod. tp- 240/4</v>
          </cell>
          <cell r="C1136" t="str">
            <v>CJ</v>
          </cell>
          <cell r="D1136">
            <v>1743.5065999999999</v>
          </cell>
        </row>
        <row r="1137">
          <cell r="A1137" t="str">
            <v>001.17.06980</v>
          </cell>
          <cell r="B1137" t="str">
            <v>Fornecimento e instalação de luminária tipo pétala, corpo em chapa de alumínio especial, encaixe 78mm, com alojamento incorporado individual, raio 1.030 mm, difusor em acrílico transparente com 03 pétalas, lâmpada vapor de sodio 400w, com reator e ignit</v>
          </cell>
          <cell r="C1137" t="str">
            <v>CJ</v>
          </cell>
          <cell r="D1137">
            <v>1196.3466000000001</v>
          </cell>
        </row>
        <row r="1138">
          <cell r="A1138" t="str">
            <v>001.17.07000</v>
          </cell>
          <cell r="B1138" t="str">
            <v>Fornecimento e instalação de luminária para iluminação pública, fechada, modelo hrc/scr 612, da philips, com reator, capacitor e ignitor son 400 w, lâmpada vapor de sódio son 400w, com 03 (tres) luminarias completas c/eixo zgp 403</v>
          </cell>
          <cell r="C1138" t="str">
            <v>CJ</v>
          </cell>
          <cell r="D1138">
            <v>1700.9466</v>
          </cell>
        </row>
        <row r="1139">
          <cell r="A1139" t="str">
            <v>001.17.07020</v>
          </cell>
          <cell r="B1139" t="str">
            <v>Fornecimento e instalação de luminária industrial refletor tipo circular em aço esmaltado a fogo com acessórios e lâmpada incandescente 1x300w/220v</v>
          </cell>
          <cell r="C1139" t="str">
            <v>CJ</v>
          </cell>
          <cell r="D1139">
            <v>51.016599999999997</v>
          </cell>
        </row>
        <row r="1140">
          <cell r="A1140" t="str">
            <v>001.17.07040</v>
          </cell>
          <cell r="B1140" t="str">
            <v>Fornecimento e instalação de luminária industrial refletor tipo circular em aço esmaltado a fogo com acessórios e lâmpada mista 1x160w/220v</v>
          </cell>
          <cell r="C1140" t="str">
            <v>CJ</v>
          </cell>
          <cell r="D1140">
            <v>49.366599999999998</v>
          </cell>
        </row>
        <row r="1141">
          <cell r="A1141" t="str">
            <v>001.17.07060</v>
          </cell>
          <cell r="B1141" t="str">
            <v>Fornecimento e instalação de luminária industrial refletor tipo circular em aço esmaltado a fogo com acessórios e lâmpada mista 1x250w/220v</v>
          </cell>
          <cell r="C1141" t="str">
            <v>CJ</v>
          </cell>
          <cell r="D1141">
            <v>54.376600000000003</v>
          </cell>
        </row>
        <row r="1142">
          <cell r="A1142" t="str">
            <v>001.17.07080</v>
          </cell>
          <cell r="B1142" t="str">
            <v>Fornecimento e instalação de luminária industrial refletor tipo circular em aço esmaltado a fogo com acessórios e lãmapada mista 1x500w/220v</v>
          </cell>
          <cell r="C1142" t="str">
            <v>CJ</v>
          </cell>
          <cell r="D1142">
            <v>66.686599999999999</v>
          </cell>
        </row>
        <row r="1143">
          <cell r="A1143" t="str">
            <v>001.17.07100</v>
          </cell>
          <cell r="B1143" t="str">
            <v>Fornecimento e instalação de luminária industrial refletor tipo circular em aço esmaltado a fogo com acessórios e lâmpada vapor de mercúrio 1x250w/220v com reator</v>
          </cell>
          <cell r="C1143" t="str">
            <v>CJ</v>
          </cell>
          <cell r="D1143">
            <v>111.9533</v>
          </cell>
        </row>
        <row r="1144">
          <cell r="A1144" t="str">
            <v>001.17.07120</v>
          </cell>
          <cell r="B1144" t="str">
            <v>Fornecimento e instalação de luminária industrial refletor tipo circular em aço esmaltado a fogo com acessórios e lâmpada vapor de mercúrio 1x700w/220v  com reator</v>
          </cell>
          <cell r="C1144" t="str">
            <v>CJ</v>
          </cell>
          <cell r="D1144">
            <v>175.67330000000001</v>
          </cell>
        </row>
        <row r="1145">
          <cell r="A1145" t="str">
            <v>001.17.07140</v>
          </cell>
          <cell r="B1145" t="str">
            <v>Fornecimento e instalação de luminária industrial refletor tipo circular em aço esmaltado a fogo com acessórios e lâmapada vapor metálico 1x400w/220v</v>
          </cell>
          <cell r="C1145" t="str">
            <v>CJ</v>
          </cell>
          <cell r="D1145">
            <v>213.2433</v>
          </cell>
        </row>
        <row r="1146">
          <cell r="A1146" t="str">
            <v>001.17.07160</v>
          </cell>
          <cell r="B1146" t="str">
            <v>Fornecimento e instalação de luminária tipo arandela em ferro pintado para uso externo com lâmapada incandescente 1x60w/127v</v>
          </cell>
          <cell r="C1146" t="str">
            <v>CJ</v>
          </cell>
          <cell r="D1146">
            <v>44.339300000000001</v>
          </cell>
        </row>
        <row r="1147">
          <cell r="A1147" t="str">
            <v>001.17.07180</v>
          </cell>
          <cell r="B1147" t="str">
            <v>Fornecimento e instalação de luminária tipo arandela em ferro pintado para uso externo com lâmpada incandescente 1x100w/127v</v>
          </cell>
          <cell r="C1147" t="str">
            <v>CJ</v>
          </cell>
          <cell r="D1147">
            <v>44.659300000000002</v>
          </cell>
        </row>
        <row r="1148">
          <cell r="A1148" t="str">
            <v>001.17.07200</v>
          </cell>
          <cell r="B1148" t="str">
            <v>Fornecimento e instalação de luminária tipo arandela em ferro pintado para uso externo com lâmpada incandescente 1x150w/127v</v>
          </cell>
          <cell r="C1148" t="str">
            <v>CJ</v>
          </cell>
          <cell r="D1148">
            <v>45.109299999999998</v>
          </cell>
        </row>
        <row r="1149">
          <cell r="A1149" t="str">
            <v>001.17.07220</v>
          </cell>
          <cell r="B1149" t="str">
            <v>Fornecimento e instalação de luminária tipo arandela para uso interno com suporte metálico ou de alumínio, difusor em vidro e lâmpada incandescente de 1x60w/127v</v>
          </cell>
          <cell r="C1149" t="str">
            <v>CJ</v>
          </cell>
          <cell r="D1149">
            <v>66.169300000000007</v>
          </cell>
        </row>
        <row r="1150">
          <cell r="A1150" t="str">
            <v>001.17.07240</v>
          </cell>
          <cell r="B1150" t="str">
            <v>Fornecimento e instalação de luminária tipo arandela para uso interno com suporte metálico ou de alumínio, difusor em vidro e lâmpada incandescente de 1x100w/127v</v>
          </cell>
          <cell r="C1150" t="str">
            <v>CJ</v>
          </cell>
          <cell r="D1150">
            <v>66.4893</v>
          </cell>
        </row>
        <row r="1151">
          <cell r="A1151" t="str">
            <v>001.17.07260</v>
          </cell>
          <cell r="B1151" t="str">
            <v>Fornecimento e instalação de projetor hermeticamente fechado tipo retangular para uso ao tempo com acessórios e lâmpada de 1x160w/220v - mista</v>
          </cell>
          <cell r="C1151" t="str">
            <v>CJ</v>
          </cell>
          <cell r="D1151">
            <v>53.2166</v>
          </cell>
        </row>
        <row r="1152">
          <cell r="A1152" t="str">
            <v>001.17.07280</v>
          </cell>
          <cell r="B1152" t="str">
            <v>Fornecimento e instalação de projetor hermeticamente fechado tipo retangular para uso ao tempo com acessórios e lâmpada de 1x500w/220v - mista</v>
          </cell>
          <cell r="C1152" t="str">
            <v>CJ</v>
          </cell>
          <cell r="D1152">
            <v>70.536600000000007</v>
          </cell>
        </row>
        <row r="1153">
          <cell r="A1153" t="str">
            <v>001.17.07300</v>
          </cell>
          <cell r="B1153" t="str">
            <v>Fornecimento e instalação de projetor hermeticamente fechado tipo retangular para uso ao tempo com acessórios e lâmpada de 1x300w/220v - incandescente</v>
          </cell>
          <cell r="C1153" t="str">
            <v>CJ</v>
          </cell>
          <cell r="D1153">
            <v>54.866599999999998</v>
          </cell>
        </row>
        <row r="1154">
          <cell r="A1154" t="str">
            <v>001.17.07320</v>
          </cell>
          <cell r="B1154" t="str">
            <v>Fornecimento e instalação de projetor hermeticamente fechado tipo retangular para uso ao tempo com acessórios e lâmpada de 1x400w/220v - vapor de mercúrio com reator</v>
          </cell>
          <cell r="C1154" t="str">
            <v>CJ</v>
          </cell>
          <cell r="D1154">
            <v>160.66329999999999</v>
          </cell>
        </row>
        <row r="1155">
          <cell r="A1155" t="str">
            <v>001.17.07340</v>
          </cell>
          <cell r="B1155" t="str">
            <v>Fornecimento e instalação de projetor hermeticamente fechado tipo retangular para uso ao tempo com acessórios e lâmpada de 1x400w/220v - vapor metálico</v>
          </cell>
          <cell r="C1155" t="str">
            <v>CJ</v>
          </cell>
          <cell r="D1155">
            <v>217.0933</v>
          </cell>
        </row>
        <row r="1156">
          <cell r="A1156" t="str">
            <v>001.17.07360</v>
          </cell>
          <cell r="B1156" t="str">
            <v>Fornecimento e instalação de projetor hermeticamente fechado tipo retangular para uso ao tempo com acessórios e lâmpada de 1x250w/220v - vapor metálico</v>
          </cell>
          <cell r="C1156" t="str">
            <v>UN</v>
          </cell>
          <cell r="D1156">
            <v>170.47329999999999</v>
          </cell>
        </row>
        <row r="1157">
          <cell r="A1157" t="str">
            <v>001.17.07380</v>
          </cell>
          <cell r="B1157" t="str">
            <v>Fornecimento e instalação de projetor com lâmpada vapor de mercúrio de 1.000w, inclusive reator, da abage ou similar</v>
          </cell>
          <cell r="C1157" t="str">
            <v>UN</v>
          </cell>
          <cell r="D1157">
            <v>1121.3766000000001</v>
          </cell>
        </row>
        <row r="1158">
          <cell r="A1158" t="str">
            <v>001.17.07400</v>
          </cell>
          <cell r="B1158" t="str">
            <v>Fornecimento e instalação de projetor em chapa de alumínio, e-40/400w, inclusive lampada vapor de mercúrio - 400w e reator, da abage ou similar</v>
          </cell>
          <cell r="C1158" t="str">
            <v>UN</v>
          </cell>
          <cell r="D1158">
            <v>158.54329999999999</v>
          </cell>
        </row>
        <row r="1159">
          <cell r="A1159" t="str">
            <v>001.17.07420</v>
          </cell>
          <cell r="B1159" t="str">
            <v>Fornecimento e instalação de projetor retangular blindado com lâmpada incandescente de 1.000w</v>
          </cell>
          <cell r="C1159" t="str">
            <v>UN</v>
          </cell>
          <cell r="D1159">
            <v>49.246600000000001</v>
          </cell>
        </row>
        <row r="1160">
          <cell r="A1160" t="str">
            <v>001.17.07440</v>
          </cell>
          <cell r="B1160" t="str">
            <v>Fornecimento e instalação de refletor com lâmpada vapor metálico - 2.000w, completo</v>
          </cell>
          <cell r="C1160" t="str">
            <v>CJ</v>
          </cell>
          <cell r="D1160">
            <v>1703.3065999999999</v>
          </cell>
        </row>
        <row r="1161">
          <cell r="A1161" t="str">
            <v>001.17.07460</v>
          </cell>
          <cell r="B1161" t="str">
            <v>Fornecimento e instalação de luminária decorativa para jardim hermeticamente fechada alto padrão decorativo e técnico tipo esférica difusor em acrílico leitoso, aro em chapa de alumínio repuxado e anodisado com acessórios e lâmpada de 1x160x220v - mista</v>
          </cell>
          <cell r="C1161" t="str">
            <v>CJ</v>
          </cell>
          <cell r="D1161">
            <v>65.816599999999994</v>
          </cell>
        </row>
        <row r="1162">
          <cell r="A1162" t="str">
            <v>001.17.07480</v>
          </cell>
          <cell r="B1162" t="str">
            <v>Fornecimento e instalação de luminária decorativa para jardim hermeticamente fechada alto padrão decorativo e técnico tipo esférica difusor em acrílico leitoso, aro em chapa de alumínio repuxado e anodisado com acessórios e lâmpada de 1x250x220v - mista</v>
          </cell>
          <cell r="C1162" t="str">
            <v>CJ</v>
          </cell>
          <cell r="D1162">
            <v>70.826599999999999</v>
          </cell>
        </row>
        <row r="1163">
          <cell r="A1163" t="str">
            <v>001.17.07500</v>
          </cell>
          <cell r="B1163" t="str">
            <v>Fornecimento e instalação de luminária decorativa para jardim hermeticamente fechada alto padrão decorativo e técnico tipo esférica difusor em acrílico leitoso, aro em chapa de alumínio repuxado e anodizado com acessórios e lâmpada de 1x300x220v - incan</v>
          </cell>
          <cell r="C1163" t="str">
            <v>CJ</v>
          </cell>
          <cell r="D1163">
            <v>67.4666</v>
          </cell>
        </row>
        <row r="1164">
          <cell r="A1164" t="str">
            <v>001.17.07520</v>
          </cell>
          <cell r="B1164" t="str">
            <v>Fornecimento e instalação de luminária decorativa para jardim hermeticamente fechada alto padrão decorativo e técnico tipo esférica difusor em acrílico leitoso, aro em chapa de alumínio repuxado e anodizado com acessórios e lâmpadas de 1x250x220v - vapo</v>
          </cell>
          <cell r="C1164" t="str">
            <v>CJ</v>
          </cell>
          <cell r="D1164">
            <v>128.4033</v>
          </cell>
        </row>
        <row r="1165">
          <cell r="A1165" t="str">
            <v>001.17.07540</v>
          </cell>
          <cell r="B1165" t="str">
            <v>Fornecimento e instalação de luminária decorativa para jardim hermeticamente fechada alto padrão decorativo e técnico tipo esférica difusor em acrílico leitoso, aro em chapa de alumínio repuxado e anodizado com acessórios e lâmpadas de 1x400x220v - vapo</v>
          </cell>
          <cell r="C1165" t="str">
            <v>CJ</v>
          </cell>
          <cell r="D1165">
            <v>173.26329999999999</v>
          </cell>
        </row>
        <row r="1166">
          <cell r="A1166" t="str">
            <v>001.17.07560</v>
          </cell>
          <cell r="B1166" t="str">
            <v>Fornecimento e instalação de luminária a prova de tempo, gases, vapores com corpo e rede de proteção em alumínio com difusor em vidro boro silicato rosqueado ao corpo, e lâmpada de 1x100w/127v incandescente</v>
          </cell>
          <cell r="C1166" t="str">
            <v>CJ</v>
          </cell>
          <cell r="D1166">
            <v>65.286600000000007</v>
          </cell>
        </row>
        <row r="1167">
          <cell r="A1167" t="str">
            <v>001.17.07580</v>
          </cell>
          <cell r="B1167" t="str">
            <v>Fornecimento e instalação de luminária a prova de tempo, gases, vapores com corpo e rede de proteção em alumínio com difusor em vidro boro silicato rosqueado ao corpo, e lâmpada de 1x160w/127v - mista</v>
          </cell>
          <cell r="C1167" t="str">
            <v>CJ</v>
          </cell>
          <cell r="D1167">
            <v>72.616600000000005</v>
          </cell>
        </row>
        <row r="1168">
          <cell r="A1168" t="str">
            <v>001.17.07600</v>
          </cell>
          <cell r="B1168" t="str">
            <v>Fornecimento e instalação de luminária a prova de tempo, gases, vapores com corpo e rede de proteção em alumínio com difusor em vidro boro silicato rosqueado ao corpo, e lâmpada de 1x250w/220v - mista</v>
          </cell>
          <cell r="C1168" t="str">
            <v>CJ</v>
          </cell>
          <cell r="D1168">
            <v>77.626599999999996</v>
          </cell>
        </row>
        <row r="1169">
          <cell r="A1169" t="str">
            <v>001.17.07620</v>
          </cell>
          <cell r="B1169" t="str">
            <v>Fornecimento e instalação de luminária a prova de tempo, gases, vapores com corpo e rede de proteção em alumínio com difusor em vidro boro silicato rosqueado ao corpo, e lâmpada de 1x250w/220v - com vapor de mercúrio e reator</v>
          </cell>
          <cell r="C1169" t="str">
            <v>CJ</v>
          </cell>
          <cell r="D1169">
            <v>135.20330000000001</v>
          </cell>
        </row>
        <row r="1170">
          <cell r="A1170" t="str">
            <v>001.17.07640</v>
          </cell>
          <cell r="B1170" t="str">
            <v>Fornecimento e instalação de luminária a prova de tempo gase vapores pos tipo aramoela com corpo e rede prote em alumínio com difusor de vidro boro silicato rosqueado ao corpo e com lâmpada  de 1x100w/127v incand</v>
          </cell>
          <cell r="C1170" t="str">
            <v>CJ</v>
          </cell>
          <cell r="D1170">
            <v>90.836600000000004</v>
          </cell>
        </row>
        <row r="1171">
          <cell r="A1171" t="str">
            <v>001.17.07660</v>
          </cell>
          <cell r="B1171" t="str">
            <v>Fornecimento e instalação de luminária a prova de tempo gase vapores pos tipo aramoela com corpo e rede prote em alumínio com difusor de vidro boro silicato rosqueado ao corpo e com lâmpada  de 1x160w/220v mista</v>
          </cell>
          <cell r="C1171" t="str">
            <v>CJ</v>
          </cell>
          <cell r="D1171">
            <v>98.166600000000003</v>
          </cell>
        </row>
        <row r="1172">
          <cell r="A1172" t="str">
            <v>001.17.07680</v>
          </cell>
          <cell r="B1172" t="str">
            <v>Fornecimento e instalação de luminária a prova de tempo gase vapores pos tipo aramoela com corpo e rede prote em alumínio com difusor de vidro boro silicato rosqueado ao corpo e com lâmpada  de 1x250w/220v mista</v>
          </cell>
          <cell r="C1172" t="str">
            <v>CJ</v>
          </cell>
          <cell r="D1172">
            <v>103.17659999999999</v>
          </cell>
        </row>
        <row r="1173">
          <cell r="A1173" t="str">
            <v>001.17.07700</v>
          </cell>
          <cell r="B1173" t="str">
            <v>Fornecimento e instalação de luminária a prova de tempo gase vapores pos tipo aramoela com corpo e rede prote em alumínio com difusor de vidro boro silicato rosqueado ao corpo e com lâmpada  de 1x250w/220v vapor de mercúrio com reator</v>
          </cell>
          <cell r="C1173" t="str">
            <v>CJ</v>
          </cell>
          <cell r="D1173">
            <v>160.7533</v>
          </cell>
        </row>
        <row r="1174">
          <cell r="A1174" t="str">
            <v>001.17.07720</v>
          </cell>
          <cell r="B1174" t="str">
            <v>Fornecimento e instalação de conjunto de iluminação para quadra de esportes formado por 03 projetores hermeticamente fechados para uso ao tempo fixados em cantoneira metálica de 63.5x63.5x6.4x140 mm inclusive abraçadeira, mão francesa montado em poste c</v>
          </cell>
          <cell r="C1174" t="str">
            <v>CJ</v>
          </cell>
          <cell r="D1174">
            <v>998.64179999999999</v>
          </cell>
        </row>
        <row r="1175">
          <cell r="A1175" t="str">
            <v>001.17.07740</v>
          </cell>
          <cell r="B1175" t="str">
            <v>Fornecimento e instalação de proj. ext. retangular c/ 01 lâmpada vapor de sódio inclusive reator e ingnitor</v>
          </cell>
          <cell r="C1175" t="str">
            <v>CJ</v>
          </cell>
          <cell r="D1175">
            <v>22.203299999999999</v>
          </cell>
        </row>
        <row r="1176">
          <cell r="A1176" t="str">
            <v>001.17.07760</v>
          </cell>
          <cell r="B1176" t="str">
            <v>Fornecimento e instalação de luminária - ref. monitallo - ar - 0910-01 verde delta c/ lampadas incandescente até 100w-127v-demais acessórios</v>
          </cell>
          <cell r="C1176" t="str">
            <v>CJ</v>
          </cell>
          <cell r="D1176">
            <v>9.3193000000000001</v>
          </cell>
        </row>
        <row r="1177">
          <cell r="A1177" t="str">
            <v>001.17.07780</v>
          </cell>
          <cell r="B1177" t="str">
            <v>Fornecimento e instalação de luminária tipo plafonier de embutir na laje c/ 1 lampada incandescente de 100w/120v c/proteção de fero e vidro inquebrável</v>
          </cell>
          <cell r="C1177" t="str">
            <v>CJ</v>
          </cell>
          <cell r="D1177">
            <v>11.4993</v>
          </cell>
        </row>
        <row r="1178">
          <cell r="A1178" t="str">
            <v>001.17.07800</v>
          </cell>
          <cell r="B1178" t="str">
            <v>Fornecimento e instalação de luminária mod. aw-10 da alpha equip. elet. ltda ou similar  para uma lâmpada inc. de 100 w</v>
          </cell>
          <cell r="C1178" t="str">
            <v>UN</v>
          </cell>
          <cell r="D1178">
            <v>27.569299999999998</v>
          </cell>
        </row>
        <row r="1179">
          <cell r="A1179" t="str">
            <v>001.17.07820</v>
          </cell>
          <cell r="B1179" t="str">
            <v>Fornecimento e instalação de luminária fluorescente tubolit caramelo duas lampadas de 20w c/ 01 reator duplo de 20w-127v-60hz de afp e pr demais acessórios</v>
          </cell>
          <cell r="C1179" t="str">
            <v>CJ</v>
          </cell>
          <cell r="D1179">
            <v>49.704000000000001</v>
          </cell>
        </row>
        <row r="1180">
          <cell r="A1180" t="str">
            <v>001.17.07840</v>
          </cell>
          <cell r="B1180" t="str">
            <v>Fornecimento e instalação de luminária tubular fina sistema contínuo c/ 01 lâmpada fluorescente e reator eletrônico afp/pr inclusive conexões (uniões, curvas, etc.), 1x40 w</v>
          </cell>
          <cell r="C1180" t="str">
            <v>UN</v>
          </cell>
          <cell r="D1180">
            <v>65.836600000000004</v>
          </cell>
        </row>
        <row r="1181">
          <cell r="A1181" t="str">
            <v>001.17.07860</v>
          </cell>
          <cell r="B1181" t="str">
            <v>Fornecimento e instalação de luminária denom. cris de 15w/127v ref. 11014 c/ lâmpada 15w-127v</v>
          </cell>
          <cell r="C1181" t="str">
            <v>CJ</v>
          </cell>
          <cell r="D1181">
            <v>26.189299999999999</v>
          </cell>
        </row>
        <row r="1182">
          <cell r="A1182" t="str">
            <v>001.17.07880</v>
          </cell>
          <cell r="B1182" t="str">
            <v>Fornecimento e instalação de conjunto iluminação pública formado por 02 luminárias fechadas (02 pétalas) mod. hrc 612 philips ou similar com suporte zxp 613, lâmpada de vapor de mercúrio 250 w e reator afp, montado em poste de altura 10 m fixado em base</v>
          </cell>
          <cell r="C1182" t="str">
            <v>CJ</v>
          </cell>
          <cell r="D1182">
            <v>989.04909999999995</v>
          </cell>
        </row>
        <row r="1183">
          <cell r="A1183" t="str">
            <v>001.17.07900</v>
          </cell>
          <cell r="B1183" t="str">
            <v>Fornecimento e instalaçãod e luminária incandescente de embutir 1x60w, marca claro ou similar</v>
          </cell>
          <cell r="C1183" t="str">
            <v>UN</v>
          </cell>
          <cell r="D1183">
            <v>12.109299999999999</v>
          </cell>
        </row>
        <row r="1184">
          <cell r="A1184" t="str">
            <v>001.17.07920</v>
          </cell>
          <cell r="B1184" t="str">
            <v>Fornecimento e instalação de luminária tipo spot 1x60w, marca clarão ou similar</v>
          </cell>
          <cell r="C1184" t="str">
            <v>UN</v>
          </cell>
          <cell r="D1184">
            <v>15.8393</v>
          </cell>
        </row>
        <row r="1185">
          <cell r="A1185" t="str">
            <v>001.17.07940</v>
          </cell>
          <cell r="B1185" t="str">
            <v>Fornecimento e instalação de luminária bloco autônomo de iluminação de emergência com 2 projetores</v>
          </cell>
          <cell r="C1185" t="str">
            <v>UN</v>
          </cell>
          <cell r="D1185">
            <v>153.61840000000001</v>
          </cell>
        </row>
        <row r="1186">
          <cell r="A1186" t="str">
            <v>001.17.07960</v>
          </cell>
          <cell r="B1186" t="str">
            <v>Fornecimento e instalação de fio para telefone 2x22 awg</v>
          </cell>
          <cell r="C1186" t="str">
            <v>M</v>
          </cell>
          <cell r="D1186">
            <v>0.79790000000000005</v>
          </cell>
        </row>
        <row r="1187">
          <cell r="A1187" t="str">
            <v>001.17.07980</v>
          </cell>
          <cell r="B1187" t="str">
            <v>Fornecimento e instalação de cabo tipo utp , categoria 5 24 awg - 4 pares</v>
          </cell>
          <cell r="C1187" t="str">
            <v>M</v>
          </cell>
          <cell r="D1187">
            <v>2.024</v>
          </cell>
        </row>
        <row r="1188">
          <cell r="A1188" t="str">
            <v>001.17.08000</v>
          </cell>
          <cell r="B1188" t="str">
            <v>Fornecimento e instalação de fio bicolor 2x14 awg ( 12.00 x 1.500 mm2 )</v>
          </cell>
          <cell r="C1188" t="str">
            <v>ML</v>
          </cell>
          <cell r="D1188">
            <v>1.7163999999999999</v>
          </cell>
        </row>
        <row r="1189">
          <cell r="A1189" t="str">
            <v>001.17.08020</v>
          </cell>
          <cell r="B1189" t="str">
            <v>Fornecimento e instalação de terminal rj-45</v>
          </cell>
          <cell r="C1189" t="str">
            <v>UN</v>
          </cell>
          <cell r="D1189">
            <v>2.8473999999999999</v>
          </cell>
        </row>
        <row r="1190">
          <cell r="A1190" t="str">
            <v>001.17.08040</v>
          </cell>
          <cell r="B1190" t="str">
            <v>Fornecimento e instalação de tomada tipo rj45</v>
          </cell>
          <cell r="C1190" t="str">
            <v>UN</v>
          </cell>
          <cell r="D1190">
            <v>11.171099999999999</v>
          </cell>
        </row>
        <row r="1191">
          <cell r="A1191" t="str">
            <v>001.17.08060</v>
          </cell>
          <cell r="B1191" t="str">
            <v>Fornecimento e instalação de tomada de lógica (2tomadas rj45) em caixa de alumíinio 4""""x4"""" para piso</v>
          </cell>
          <cell r="C1191" t="str">
            <v>UN</v>
          </cell>
          <cell r="D1191">
            <v>50.912100000000002</v>
          </cell>
        </row>
        <row r="1192">
          <cell r="A1192" t="str">
            <v>001.17.08080</v>
          </cell>
          <cell r="B1192" t="str">
            <v>Fornecimento e instalação de tomada de lógica (2tomadas rj45) em caixa de alumínio 4""""x4"""" embutida na parede</v>
          </cell>
          <cell r="C1192" t="str">
            <v>UN</v>
          </cell>
          <cell r="D1192">
            <v>50.912100000000002</v>
          </cell>
        </row>
        <row r="1193">
          <cell r="A1193" t="str">
            <v>001.17.08100</v>
          </cell>
          <cell r="B1193" t="str">
            <v>Fornecimento e instalação de tomada para telefone padrao telebras, 4 polos em caixa condulete d=3/4""""</v>
          </cell>
          <cell r="C1193" t="str">
            <v>CJ</v>
          </cell>
          <cell r="D1193">
            <v>16.5915</v>
          </cell>
        </row>
        <row r="1194">
          <cell r="A1194" t="str">
            <v>001.17.08120</v>
          </cell>
          <cell r="B1194" t="str">
            <v>Fornecimento e instalação de tomada especial para informatica 2p+t  p/15a - 250 v em caixa condulete - d=3/4""""</v>
          </cell>
          <cell r="C1194" t="str">
            <v>CJ</v>
          </cell>
          <cell r="D1194">
            <v>17.891500000000001</v>
          </cell>
        </row>
        <row r="1195">
          <cell r="A1195" t="str">
            <v>001.17.08140</v>
          </cell>
          <cell r="B1195" t="str">
            <v>Fornecimento e instalação de caixa metálica p/ telefone n.1 10.00x10.00x5.00 cm</v>
          </cell>
          <cell r="C1195" t="str">
            <v>UN</v>
          </cell>
          <cell r="D1195">
            <v>1.7353000000000001</v>
          </cell>
        </row>
        <row r="1196">
          <cell r="A1196" t="str">
            <v>001.17.08160</v>
          </cell>
          <cell r="B1196" t="str">
            <v>Fornecimento e instalação de caixa metálica p/ telefone n.2 20.00x20.00x12.00 cm</v>
          </cell>
          <cell r="C1196" t="str">
            <v>UN</v>
          </cell>
          <cell r="D1196">
            <v>32.165900000000001</v>
          </cell>
        </row>
        <row r="1197">
          <cell r="A1197" t="str">
            <v>001.17.08180</v>
          </cell>
          <cell r="B1197" t="str">
            <v>Fornecimento e instalação de caixa metálica p/ telefone n.3 40.00x40.00x12.00 cm</v>
          </cell>
          <cell r="C1197" t="str">
            <v>UN</v>
          </cell>
          <cell r="D1197">
            <v>65.503299999999996</v>
          </cell>
        </row>
        <row r="1198">
          <cell r="A1198" t="str">
            <v>001.17.08200</v>
          </cell>
          <cell r="B1198" t="str">
            <v>Fornecimento e instalação de caixa metálica p/ telefone n.4 60.00x60.00x12.00 cm</v>
          </cell>
          <cell r="C1198" t="str">
            <v>UN</v>
          </cell>
          <cell r="D1198">
            <v>113.4517</v>
          </cell>
        </row>
        <row r="1199">
          <cell r="A1199" t="str">
            <v>001.17.08220</v>
          </cell>
          <cell r="B1199" t="str">
            <v>Fornecimento e instalação de caixa metálica p/ telefone n.5 80.00x80.00x12.00 cm</v>
          </cell>
          <cell r="C1199" t="str">
            <v>UN</v>
          </cell>
          <cell r="D1199">
            <v>187.33840000000001</v>
          </cell>
        </row>
        <row r="1200">
          <cell r="A1200" t="str">
            <v>001.17.08240</v>
          </cell>
          <cell r="B1200" t="str">
            <v>Fornecimento e instalação de caixa metálica p/ telefone n.6 120.00x120.00x12.00 cm</v>
          </cell>
          <cell r="C1200" t="str">
            <v>UN</v>
          </cell>
          <cell r="D1200">
            <v>400.15660000000003</v>
          </cell>
        </row>
        <row r="1201">
          <cell r="A1201" t="str">
            <v>001.17.08260</v>
          </cell>
          <cell r="B1201" t="str">
            <v>Execução de caixa de entrada em alvenaria c/ tampa metálica conf. padrão telemat r1 (60x35x50)cm</v>
          </cell>
          <cell r="C1201" t="str">
            <v>UN</v>
          </cell>
          <cell r="D1201">
            <v>0</v>
          </cell>
        </row>
        <row r="1202">
          <cell r="A1202" t="str">
            <v>001.17.08280</v>
          </cell>
          <cell r="B1202" t="str">
            <v>Execução de caixa de entrada em alvenaria c/ tampa metálica conf. padrão telemat r2 (107x52x50) cm</v>
          </cell>
          <cell r="C1202" t="str">
            <v>UN</v>
          </cell>
          <cell r="D1202">
            <v>0</v>
          </cell>
        </row>
        <row r="1203">
          <cell r="A1203" t="str">
            <v>001.17.08300</v>
          </cell>
          <cell r="B1203" t="str">
            <v>Fio de cobre nú seção 6.00 mm 2</v>
          </cell>
          <cell r="C1203" t="str">
            <v>ML</v>
          </cell>
          <cell r="D1203">
            <v>2.0632000000000001</v>
          </cell>
        </row>
        <row r="1204">
          <cell r="A1204" t="str">
            <v>001.17.08320</v>
          </cell>
          <cell r="B1204" t="str">
            <v>Fio de cobre nú seção 10.00 mm 2</v>
          </cell>
          <cell r="C1204" t="str">
            <v>ML</v>
          </cell>
          <cell r="D1204">
            <v>2.8902999999999999</v>
          </cell>
        </row>
        <row r="1205">
          <cell r="A1205" t="str">
            <v>001.17.08340</v>
          </cell>
          <cell r="B1205" t="str">
            <v>Fio de cobre nú seção 16.00 mm 2</v>
          </cell>
          <cell r="C1205" t="str">
            <v>ML</v>
          </cell>
          <cell r="D1205">
            <v>5.9539999999999997</v>
          </cell>
        </row>
        <row r="1206">
          <cell r="A1206" t="str">
            <v>001.17.08360</v>
          </cell>
          <cell r="B1206" t="str">
            <v>Cabo de cobre nú seção 3/0</v>
          </cell>
          <cell r="C1206" t="str">
            <v>ML</v>
          </cell>
          <cell r="D1206">
            <v>17.632999999999999</v>
          </cell>
        </row>
        <row r="1207">
          <cell r="A1207" t="str">
            <v>001.17.08380</v>
          </cell>
          <cell r="B1207" t="str">
            <v>Cabo de cobre nú seção 4/0</v>
          </cell>
          <cell r="C1207" t="str">
            <v>ML</v>
          </cell>
          <cell r="D1207">
            <v>22.450299999999999</v>
          </cell>
        </row>
        <row r="1208">
          <cell r="A1208" t="str">
            <v>001.17.08400</v>
          </cell>
          <cell r="B1208" t="str">
            <v>Cabo de cobre nú seção 10.00 mm2</v>
          </cell>
          <cell r="C1208" t="str">
            <v>ML</v>
          </cell>
          <cell r="D1208">
            <v>5.9744000000000002</v>
          </cell>
        </row>
        <row r="1209">
          <cell r="A1209" t="str">
            <v>001.17.08420</v>
          </cell>
          <cell r="B1209" t="str">
            <v>Cabo de cobre nú seção 16.00 mm2</v>
          </cell>
          <cell r="C1209" t="str">
            <v>ML</v>
          </cell>
          <cell r="D1209">
            <v>7.3196000000000003</v>
          </cell>
        </row>
        <row r="1210">
          <cell r="A1210" t="str">
            <v>001.17.08440</v>
          </cell>
          <cell r="B1210" t="str">
            <v>Cabo de cobre nú seção 25.00 mm2</v>
          </cell>
          <cell r="C1210" t="str">
            <v>ML</v>
          </cell>
          <cell r="D1210">
            <v>0</v>
          </cell>
        </row>
        <row r="1211">
          <cell r="A1211" t="str">
            <v>001.17.08460</v>
          </cell>
          <cell r="B1211" t="str">
            <v>Fornecimento e instalação de cordoalha de cobre nú equivalente ao cabo de  16.00 mm2</v>
          </cell>
          <cell r="C1211" t="str">
            <v>M</v>
          </cell>
          <cell r="D1211">
            <v>3.9853999999999998</v>
          </cell>
        </row>
        <row r="1212">
          <cell r="A1212" t="str">
            <v>001.17.08480</v>
          </cell>
          <cell r="B1212" t="str">
            <v>Conector de pressão com rabicho</v>
          </cell>
          <cell r="C1212" t="str">
            <v>UN</v>
          </cell>
          <cell r="D1212">
            <v>4.1474000000000002</v>
          </cell>
        </row>
        <row r="1213">
          <cell r="A1213" t="str">
            <v>001.17.08500</v>
          </cell>
          <cell r="B1213" t="str">
            <v>Conector de bi para medição</v>
          </cell>
          <cell r="C1213" t="str">
            <v>UN</v>
          </cell>
          <cell r="D1213">
            <v>13.916600000000001</v>
          </cell>
        </row>
        <row r="1214">
          <cell r="A1214" t="str">
            <v>001.17.08520</v>
          </cell>
          <cell r="B1214" t="str">
            <v>Parafuso olhal galvanizado 1/2"""" de 20 a 30 cm</v>
          </cell>
          <cell r="C1214" t="str">
            <v>UN</v>
          </cell>
          <cell r="D1214">
            <v>7.0236999999999998</v>
          </cell>
        </row>
        <row r="1215">
          <cell r="A1215" t="str">
            <v>001.17.08540</v>
          </cell>
          <cell r="B1215" t="str">
            <v>Manilha de ligação galvanizada de 3/8""""</v>
          </cell>
          <cell r="C1215" t="str">
            <v>UN</v>
          </cell>
          <cell r="D1215">
            <v>1.7737000000000001</v>
          </cell>
        </row>
        <row r="1216">
          <cell r="A1216" t="str">
            <v>001.17.08560</v>
          </cell>
          <cell r="B1216" t="str">
            <v>Manilha de barro vidrado de diâm. 12"""" x 0.60m</v>
          </cell>
          <cell r="C1216" t="str">
            <v>UN</v>
          </cell>
          <cell r="D1216">
            <v>19.278400000000001</v>
          </cell>
        </row>
        <row r="1217">
          <cell r="A1217" t="str">
            <v>001.17.08580</v>
          </cell>
          <cell r="B1217" t="str">
            <v>Sapatilha galvanizada 1/4""""</v>
          </cell>
          <cell r="C1217" t="str">
            <v>UN</v>
          </cell>
          <cell r="D1217">
            <v>1.2246999999999999</v>
          </cell>
        </row>
        <row r="1218">
          <cell r="A1218" t="str">
            <v>001.17.08600</v>
          </cell>
          <cell r="B1218" t="str">
            <v>Presilha galvanizada para cabo de aço galvanizado 1/4""""</v>
          </cell>
          <cell r="C1218" t="str">
            <v>UN</v>
          </cell>
          <cell r="D1218">
            <v>3.9737</v>
          </cell>
        </row>
        <row r="1219">
          <cell r="A1219" t="str">
            <v>001.17.08620</v>
          </cell>
          <cell r="B1219" t="str">
            <v>Abraçadeira para tubo de brasilit de diâm. 2"""" tipo para solda</v>
          </cell>
          <cell r="C1219" t="str">
            <v>UN</v>
          </cell>
          <cell r="D1219">
            <v>4.6653000000000002</v>
          </cell>
        </row>
        <row r="1220">
          <cell r="A1220" t="str">
            <v>001.17.08640</v>
          </cell>
          <cell r="B1220" t="str">
            <v>Abraçadeira para tubo de brasilit de diâm. 2"""" com rosca mecânica e porca</v>
          </cell>
          <cell r="C1220" t="str">
            <v>UN</v>
          </cell>
          <cell r="D1220">
            <v>5.5674000000000001</v>
          </cell>
        </row>
        <row r="1221">
          <cell r="A1221" t="str">
            <v>001.17.08660</v>
          </cell>
          <cell r="B1221" t="str">
            <v>Abraçadeira para tubo de brasilit de diâm. 2"""" para chumbar na parede</v>
          </cell>
          <cell r="C1221" t="str">
            <v>UN</v>
          </cell>
          <cell r="D1221">
            <v>4.8574000000000002</v>
          </cell>
        </row>
        <row r="1222">
          <cell r="A1222" t="str">
            <v>001.17.08680</v>
          </cell>
          <cell r="B1222" t="str">
            <v>Abraçadeira para tubo de brasilit de diâm. 2' com rosca soberba</v>
          </cell>
          <cell r="C1222" t="str">
            <v>UN</v>
          </cell>
          <cell r="D1222">
            <v>4.1536999999999997</v>
          </cell>
        </row>
        <row r="1223">
          <cell r="A1223" t="str">
            <v>001.17.08700</v>
          </cell>
          <cell r="B1223" t="str">
            <v>Braçadeira tipo simples para descida de cabo de cobre nú com roldana de porcelana para cabo 3/0 e 4/0 para mastro de diâm. 2"""" com 1 roldana</v>
          </cell>
          <cell r="C1223" t="str">
            <v>UN</v>
          </cell>
          <cell r="D1223">
            <v>5.8136999999999999</v>
          </cell>
        </row>
        <row r="1224">
          <cell r="A1224" t="str">
            <v>001.17.08720</v>
          </cell>
          <cell r="B1224" t="str">
            <v>Braçadeira tipo simples para descida de cabo de cobre nú com roldana de porcelana para cabo 3/0 e 4/0 para mastro de diâm. 2"""" com 2 roldana</v>
          </cell>
          <cell r="C1224" t="str">
            <v>UN</v>
          </cell>
          <cell r="D1224">
            <v>7.6237000000000004</v>
          </cell>
        </row>
        <row r="1225">
          <cell r="A1225" t="str">
            <v>001.17.08740</v>
          </cell>
          <cell r="B1225" t="str">
            <v>Braçadeira tipo simples para descida de cabo de cobre nú com roldana de porcelana para cabo 3/0 e 4/0 para mastro de diâm. 3"""" com 1 roldana</v>
          </cell>
          <cell r="C1225" t="str">
            <v>UN</v>
          </cell>
          <cell r="D1225">
            <v>9.0236999999999998</v>
          </cell>
        </row>
        <row r="1226">
          <cell r="A1226" t="str">
            <v>001.17.08760</v>
          </cell>
          <cell r="B1226" t="str">
            <v>Braçadeira tipo simples para descida de cabo de cobre nú com roldana de porcelana para cabo 3/0 e 4/0 para mastro de diâm. 3""""com 2 roldana</v>
          </cell>
          <cell r="C1226" t="str">
            <v>UN</v>
          </cell>
          <cell r="D1226">
            <v>11.0237</v>
          </cell>
        </row>
        <row r="1227">
          <cell r="A1227" t="str">
            <v>001.17.08780</v>
          </cell>
          <cell r="B1227" t="str">
            <v>Braçadeira tipo reforçada para descida de cabo de cobre nú com roldana de porcelana para cabo 3/0 e 4/0 para mastro de diâm. 2""""com 1 roldana</v>
          </cell>
          <cell r="C1227" t="str">
            <v>UN</v>
          </cell>
          <cell r="D1227">
            <v>6.4553000000000003</v>
          </cell>
        </row>
        <row r="1228">
          <cell r="A1228" t="str">
            <v>001.17.08800</v>
          </cell>
          <cell r="B1228" t="str">
            <v>Braçadeira tipo reforçada para descida de cabo de cobre nú com roldana de porcelana para cabo 3/0 e 4/0 para mastro de diâm. 2'com 2 roldana</v>
          </cell>
          <cell r="C1228" t="str">
            <v>UN</v>
          </cell>
          <cell r="D1228">
            <v>9.3253000000000004</v>
          </cell>
        </row>
        <row r="1229">
          <cell r="A1229" t="str">
            <v>001.17.08820</v>
          </cell>
          <cell r="B1229" t="str">
            <v>Braçadeira tipo reforçada para descida de cabo de cobre nú com roldana de porcelana para cabo 3/0 e 4/0 para mastro de diâm. 3"""" com 1 roldana</v>
          </cell>
          <cell r="C1229" t="str">
            <v>UN</v>
          </cell>
          <cell r="D1229">
            <v>9.5352999999999994</v>
          </cell>
        </row>
        <row r="1230">
          <cell r="A1230" t="str">
            <v>001.17.08840</v>
          </cell>
          <cell r="B1230" t="str">
            <v>Braçadeira tipo reforçada para descida de cabo de cobre nú com roldana de porcelana para cabo 3/0 e 4/0 para mastro de diâm. 3"""" com 2 roldana</v>
          </cell>
          <cell r="C1230" t="str">
            <v>UN</v>
          </cell>
          <cell r="D1230">
            <v>11.535299999999999</v>
          </cell>
        </row>
        <row r="1231">
          <cell r="A1231" t="str">
            <v>001.17.08860</v>
          </cell>
          <cell r="B1231" t="str">
            <v>Fornecimento e instalação de braçadeira de pvc com parafusos para fixação do cabo de aterramento</v>
          </cell>
          <cell r="C1231" t="str">
            <v>CJ</v>
          </cell>
          <cell r="D1231">
            <v>3.8210999999999999</v>
          </cell>
        </row>
        <row r="1232">
          <cell r="A1232" t="str">
            <v>001.17.08880</v>
          </cell>
          <cell r="B1232" t="str">
            <v>Braçadeira p/ 3 estais</v>
          </cell>
          <cell r="C1232" t="str">
            <v>CJ</v>
          </cell>
          <cell r="D1232">
            <v>89.138400000000004</v>
          </cell>
        </row>
        <row r="1233">
          <cell r="A1233" t="str">
            <v>001.17.08900</v>
          </cell>
          <cell r="B1233" t="str">
            <v>Suporte tipo simples para descida de cabo de cobre nú com roldana de porcelana com furo para cabo 3/0 e 4/0 liso para solda</v>
          </cell>
          <cell r="C1233" t="str">
            <v>UN</v>
          </cell>
          <cell r="D1233">
            <v>4.1913999999999998</v>
          </cell>
        </row>
        <row r="1234">
          <cell r="A1234" t="str">
            <v>001.17.08920</v>
          </cell>
          <cell r="B1234" t="str">
            <v>Suporte tipo simples para descida de cabo de cobre nú com roldana de porcelana com furo para cabo 3/0 e 4/0 com rosca meânica e porca</v>
          </cell>
          <cell r="C1234" t="str">
            <v>UN</v>
          </cell>
          <cell r="D1234">
            <v>5.5674000000000001</v>
          </cell>
        </row>
        <row r="1235">
          <cell r="A1235" t="str">
            <v>001.17.08940</v>
          </cell>
          <cell r="B1235" t="str">
            <v>Suporte tipo simples para descida de cabo de cobre nú com roldana de porcelana com furo para cabo 3/0 e 4/0 para chumbar na parede</v>
          </cell>
          <cell r="C1235" t="str">
            <v>UN</v>
          </cell>
          <cell r="D1235">
            <v>4.8574000000000002</v>
          </cell>
        </row>
        <row r="1236">
          <cell r="A1236" t="str">
            <v>001.17.08960</v>
          </cell>
          <cell r="B1236" t="str">
            <v>Suporte tipo simples para descida de cabo de cobre nú com roldana de porcelana com furo para cabo 3/0 e 4/0 com rosca soberba para madeira</v>
          </cell>
          <cell r="C1236" t="str">
            <v>UN</v>
          </cell>
          <cell r="D1236">
            <v>3.6674000000000002</v>
          </cell>
        </row>
        <row r="1237">
          <cell r="A1237" t="str">
            <v>001.17.08980</v>
          </cell>
          <cell r="B1237" t="str">
            <v>Suporte tipo simples para descida de cabo de cobre nú com roldana de porcelana com furo para cabo 3/0 e 4/0 para estrutura de telhado</v>
          </cell>
          <cell r="C1237" t="str">
            <v>UN</v>
          </cell>
          <cell r="D1237">
            <v>5.5473999999999997</v>
          </cell>
        </row>
        <row r="1238">
          <cell r="A1238" t="str">
            <v>001.17.09000</v>
          </cell>
          <cell r="B1238" t="str">
            <v>Suporte tipo reforçado para descida de cabo de cobre nú com roldana de porcelana com furo para cabo 3/0 e 4/0 liso para solda</v>
          </cell>
          <cell r="C1238" t="str">
            <v>UN</v>
          </cell>
          <cell r="D1238">
            <v>7.0385</v>
          </cell>
        </row>
        <row r="1239">
          <cell r="A1239" t="str">
            <v>001.17.09020</v>
          </cell>
          <cell r="B1239" t="str">
            <v>Suporte tipo reforçado para descida de cabo de cobre nú com roldana de porcelana com furo para cabo 3/0 e 4/0 com rosca meânica e porca</v>
          </cell>
          <cell r="C1239" t="str">
            <v>UN</v>
          </cell>
          <cell r="D1239">
            <v>6.8045</v>
          </cell>
        </row>
        <row r="1240">
          <cell r="A1240" t="str">
            <v>001.17.09040</v>
          </cell>
          <cell r="B1240" t="str">
            <v>Suporte tipo reforçado para descida de cabo de cobre nú com roldana de porcelana com furo para cabo 3/0 e 4/0 para chumbar na parede</v>
          </cell>
          <cell r="C1240" t="str">
            <v>UN</v>
          </cell>
          <cell r="D1240">
            <v>6.4645000000000001</v>
          </cell>
        </row>
        <row r="1241">
          <cell r="A1241" t="str">
            <v>001.17.09060</v>
          </cell>
          <cell r="B1241" t="str">
            <v>Suporte tipo reforçado para descida de cabo de cobre nú com roldana de porcelana com furo para cabo 3/0 e 4/0 com rosca soberba para madeira</v>
          </cell>
          <cell r="C1241" t="str">
            <v>UN</v>
          </cell>
          <cell r="D1241">
            <v>7.2244999999999999</v>
          </cell>
        </row>
        <row r="1242">
          <cell r="A1242" t="str">
            <v>001.17.09080</v>
          </cell>
          <cell r="B1242" t="str">
            <v>Suporte tipo reforçado para descida de cabo de cobre nú com roldana de porcelana com furo para cabo 3/0 e 4/0 para estrutura de telhado</v>
          </cell>
          <cell r="C1242" t="str">
            <v>UN</v>
          </cell>
          <cell r="D1242">
            <v>7.5945</v>
          </cell>
        </row>
        <row r="1243">
          <cell r="A1243" t="str">
            <v>001.17.09100</v>
          </cell>
          <cell r="B1243" t="str">
            <v>Suporte para fixação de para-raios em ferro cantoneira l 1 1/2""""x 1/2""""x 3/16"""" com comprimento de 2.00 m</v>
          </cell>
          <cell r="C1243" t="str">
            <v>PC</v>
          </cell>
          <cell r="D1243">
            <v>270.23660000000001</v>
          </cell>
        </row>
        <row r="1244">
          <cell r="A1244" t="str">
            <v>001.17.09120</v>
          </cell>
          <cell r="B1244" t="str">
            <v>Suporte para fixação de isoladores de pedestal em chapa de ferro</v>
          </cell>
          <cell r="C1244" t="str">
            <v>PC</v>
          </cell>
          <cell r="D1244">
            <v>62.236600000000003</v>
          </cell>
        </row>
        <row r="1245">
          <cell r="A1245" t="str">
            <v>001.17.09140</v>
          </cell>
          <cell r="B1245" t="str">
            <v>Suporte para fixacao de tc e tp em ferro cantoneira l de 1 1/2"""" x 1 1/2"""" x 3/16"""" soldados entre si (conf. det. da cemat)</v>
          </cell>
          <cell r="C1245" t="str">
            <v>PC</v>
          </cell>
          <cell r="D1245">
            <v>270.23660000000001</v>
          </cell>
        </row>
        <row r="1246">
          <cell r="A1246" t="str">
            <v>001.17.09160</v>
          </cell>
          <cell r="B1246" t="str">
            <v>Conjunto de bracadeira com quatro apoios e suportes fixos em cano galvanizado diâm. 1 pol inclusive pintura</v>
          </cell>
          <cell r="C1246" t="str">
            <v>CJ</v>
          </cell>
          <cell r="D1246">
            <v>116.8599</v>
          </cell>
        </row>
        <row r="1247">
          <cell r="A1247" t="str">
            <v>001.17.09180</v>
          </cell>
          <cell r="B1247" t="str">
            <v>Conector de cobre para haste de 5/8"""" ou 3/4"""" para cabo de cobre nú 3/0 e 4/0</v>
          </cell>
          <cell r="C1247" t="str">
            <v>UN</v>
          </cell>
          <cell r="D1247">
            <v>4.5137</v>
          </cell>
        </row>
        <row r="1248">
          <cell r="A1248" t="str">
            <v>001.17.09200</v>
          </cell>
          <cell r="B1248" t="str">
            <v>Conector bimetálico de um parafuso p/ cabo alumínio n. 2awg e cobre 16 mm2</v>
          </cell>
          <cell r="C1248" t="str">
            <v>PC</v>
          </cell>
          <cell r="D1248">
            <v>2.1036999999999999</v>
          </cell>
        </row>
        <row r="1249">
          <cell r="A1249" t="str">
            <v>001.17.09220</v>
          </cell>
          <cell r="B1249" t="str">
            <v>Conector tipo chapa-cabo</v>
          </cell>
          <cell r="C1249" t="str">
            <v>PC</v>
          </cell>
          <cell r="D1249">
            <v>2.2237</v>
          </cell>
        </row>
        <row r="1250">
          <cell r="A1250" t="str">
            <v>001.17.09240</v>
          </cell>
          <cell r="B1250" t="str">
            <v>Conector de ferro fundido tipo ccc para cabo numero 3/0 e 4/0</v>
          </cell>
          <cell r="C1250" t="str">
            <v>UN</v>
          </cell>
          <cell r="D1250">
            <v>4.5137</v>
          </cell>
        </row>
        <row r="1251">
          <cell r="A1251" t="str">
            <v>001.17.09260</v>
          </cell>
          <cell r="B1251" t="str">
            <v>Conetor para eletrodo de terra copperweld</v>
          </cell>
          <cell r="C1251" t="str">
            <v>UN</v>
          </cell>
          <cell r="D1251">
            <v>2.3136999999999999</v>
          </cell>
        </row>
        <row r="1252">
          <cell r="A1252" t="str">
            <v>001.17.09280</v>
          </cell>
          <cell r="B1252" t="str">
            <v>Eletrodos de terra completo</v>
          </cell>
          <cell r="C1252" t="str">
            <v>UN</v>
          </cell>
          <cell r="D1252">
            <v>134.54329999999999</v>
          </cell>
        </row>
        <row r="1253">
          <cell r="A1253" t="str">
            <v>001.17.09300</v>
          </cell>
          <cell r="B1253" t="str">
            <v>Eletrodo de terra copperweld 5/8"""" x 3 m</v>
          </cell>
          <cell r="C1253" t="str">
            <v>UN</v>
          </cell>
          <cell r="D1253">
            <v>17.278400000000001</v>
          </cell>
        </row>
        <row r="1254">
          <cell r="A1254" t="str">
            <v>001.17.09320</v>
          </cell>
          <cell r="B1254" t="str">
            <v>Haste de ferro galvanizado com suporte de fixacao pintura em tinta alumínio 3/4 pol x 3 m</v>
          </cell>
          <cell r="C1254" t="str">
            <v>UN</v>
          </cell>
          <cell r="D1254">
            <v>66.151499999999999</v>
          </cell>
        </row>
        <row r="1255">
          <cell r="A1255" t="str">
            <v>001.17.09340</v>
          </cell>
          <cell r="B1255" t="str">
            <v>Haste de cobre alta camada - 5/8"""" x 3,0 m</v>
          </cell>
          <cell r="C1255" t="str">
            <v>UN</v>
          </cell>
          <cell r="D1255">
            <v>21.118400000000001</v>
          </cell>
        </row>
        <row r="1256">
          <cell r="A1256" t="str">
            <v>001.17.09360</v>
          </cell>
          <cell r="B1256" t="str">
            <v>Fornecimento e instalação de haste terra seção em l de 2 40 m com conector e parafuso</v>
          </cell>
          <cell r="C1256" t="str">
            <v>UN</v>
          </cell>
          <cell r="D1256">
            <v>30.828399999999998</v>
          </cell>
        </row>
        <row r="1257">
          <cell r="A1257" t="str">
            <v>001.17.09380</v>
          </cell>
          <cell r="B1257" t="str">
            <v>Fornecimento e instalação de haste de ancira de 2.400 mm</v>
          </cell>
          <cell r="C1257" t="str">
            <v>UN</v>
          </cell>
          <cell r="D1257">
            <v>14.718400000000001</v>
          </cell>
        </row>
        <row r="1258">
          <cell r="A1258" t="str">
            <v>001.17.09400</v>
          </cell>
          <cell r="B1258" t="str">
            <v>Captor franklim c/ 4 pontas c/ h=350 mm em latão cromado</v>
          </cell>
          <cell r="C1258" t="str">
            <v>UN</v>
          </cell>
          <cell r="D1258">
            <v>32.186599999999999</v>
          </cell>
        </row>
        <row r="1259">
          <cell r="A1259" t="str">
            <v>001.17.09420</v>
          </cell>
          <cell r="B1259" t="str">
            <v>Captor franklim c/ 4 pontas c/ h=350 mm em aço inox</v>
          </cell>
          <cell r="C1259" t="str">
            <v>UN</v>
          </cell>
          <cell r="D1259">
            <v>32.186599999999999</v>
          </cell>
        </row>
        <row r="1260">
          <cell r="A1260" t="str">
            <v>001.17.09440</v>
          </cell>
          <cell r="B1260" t="str">
            <v>Terminal aéreo (gaiola faraday)</v>
          </cell>
          <cell r="C1260" t="str">
            <v>UN</v>
          </cell>
          <cell r="D1260">
            <v>14.1266</v>
          </cell>
        </row>
        <row r="1261">
          <cell r="A1261" t="str">
            <v>001.17.09460</v>
          </cell>
          <cell r="B1261" t="str">
            <v>Base p/ mastro de aço galvanizado com diâm. 2""""</v>
          </cell>
          <cell r="C1261" t="str">
            <v>UN</v>
          </cell>
          <cell r="D1261">
            <v>30.276599999999998</v>
          </cell>
        </row>
        <row r="1262">
          <cell r="A1262" t="str">
            <v>001.17.09480</v>
          </cell>
          <cell r="B1262" t="str">
            <v>Relee fotoelétrico da iluminatic rm 74 n para comando automático de iluminação</v>
          </cell>
          <cell r="C1262" t="str">
            <v>UN</v>
          </cell>
          <cell r="D1262">
            <v>20.698399999999999</v>
          </cell>
        </row>
        <row r="1263">
          <cell r="A1263" t="str">
            <v>001.17.09500</v>
          </cell>
          <cell r="B1263" t="str">
            <v>Aparelho simples luz obstáculo para sinalização corpo em alumínio fundido incorrosível globo de vidro cristal neutro térmico extra temperado pigmentado  em vermelho com uma lâmpada de 60 w/127v com rele fotoelétrico, haste em</v>
          </cell>
          <cell r="C1263" t="str">
            <v>CJ</v>
          </cell>
          <cell r="D1263">
            <v>110.3092</v>
          </cell>
        </row>
        <row r="1264">
          <cell r="A1264" t="str">
            <v>001.17.09520</v>
          </cell>
          <cell r="B1264" t="str">
            <v>Aparelho duplo de luz  obstáculo para sinalização corpo em alumínio fundido incorrosível corpo de vidro cristal neutro térmico extra temperado pigmentado em vermelho com duas lâmpadas de 60w127v com rele foto-elétrico, haste</v>
          </cell>
          <cell r="C1264" t="str">
            <v>CJ</v>
          </cell>
          <cell r="D1264">
            <v>110.3092</v>
          </cell>
        </row>
        <row r="1265">
          <cell r="A1265" t="str">
            <v>001.17.09540</v>
          </cell>
          <cell r="B1265" t="str">
            <v>Mastro simples em aço galv. de diam. 2"""" c/ luva de red.para 3/4 polcom 3 metros</v>
          </cell>
          <cell r="C1265" t="str">
            <v>CJ</v>
          </cell>
          <cell r="D1265">
            <v>80.1066</v>
          </cell>
        </row>
        <row r="1266">
          <cell r="A1266" t="str">
            <v>001.17.09560</v>
          </cell>
          <cell r="B1266" t="str">
            <v>Mastro simples em aço galv. de diam. 2"""" c/ luva de red.para 3/4 pol com 6 metros</v>
          </cell>
          <cell r="C1266" t="str">
            <v>CJ</v>
          </cell>
          <cell r="D1266">
            <v>155.11510000000001</v>
          </cell>
        </row>
        <row r="1267">
          <cell r="A1267" t="str">
            <v>001.17.09580</v>
          </cell>
          <cell r="B1267" t="str">
            <v>Execução de caixa de concreto 40x40x60cm com tampa de concreto armado</v>
          </cell>
          <cell r="C1267" t="str">
            <v>UN</v>
          </cell>
          <cell r="D1267">
            <v>49.1768</v>
          </cell>
        </row>
        <row r="1268">
          <cell r="A1268" t="str">
            <v>001.17.09600</v>
          </cell>
          <cell r="B1268" t="str">
            <v>Execução de solda exotermica para cordoalha de cobre ou cabo de cobre - 35.00 mm2</v>
          </cell>
          <cell r="C1268" t="str">
            <v>UN</v>
          </cell>
          <cell r="D1268">
            <v>8.6564999999999994</v>
          </cell>
        </row>
        <row r="1269">
          <cell r="A1269" t="str">
            <v>001.17.09620</v>
          </cell>
          <cell r="B1269" t="str">
            <v>Fornecimento e instalação de extintor de incendio de co2 - 6 kg</v>
          </cell>
          <cell r="C1269" t="str">
            <v>UN</v>
          </cell>
          <cell r="D1269">
            <v>178</v>
          </cell>
        </row>
        <row r="1270">
          <cell r="A1270" t="str">
            <v>001.17.09640</v>
          </cell>
          <cell r="B1270" t="str">
            <v>Conjunto motor bomba centrífuga trifásica 50 a 60 hz para sucção até 6m pot. 1/2 hp</v>
          </cell>
          <cell r="C1270" t="str">
            <v>CJ</v>
          </cell>
          <cell r="D1270">
            <v>288.87720000000002</v>
          </cell>
        </row>
        <row r="1271">
          <cell r="A1271" t="str">
            <v>001.17.09660</v>
          </cell>
          <cell r="B1271" t="str">
            <v>Conjunto motor bomba centrífuga trifásica 50 a 60 hz para sucção até 6m pot. 3/4 hp</v>
          </cell>
          <cell r="C1271" t="str">
            <v>CJ</v>
          </cell>
          <cell r="D1271">
            <v>299.87720000000002</v>
          </cell>
        </row>
        <row r="1272">
          <cell r="A1272" t="str">
            <v>001.17.09680</v>
          </cell>
          <cell r="B1272" t="str">
            <v>Conjunto motor bomba centrífuga trifásica 50 a 60 hz para sucção até 6m pot. 1 hp</v>
          </cell>
          <cell r="C1272" t="str">
            <v>CJ</v>
          </cell>
          <cell r="D1272">
            <v>389.79700000000003</v>
          </cell>
        </row>
        <row r="1273">
          <cell r="A1273" t="str">
            <v>001.17.09700</v>
          </cell>
          <cell r="B1273" t="str">
            <v>Conjunto motor bomba centrífuga trifásica 50 a 60 hz para sucção até 6m pot. 1 1/2"""" hp</v>
          </cell>
          <cell r="C1273" t="str">
            <v>CJ</v>
          </cell>
          <cell r="D1273">
            <v>466.79700000000003</v>
          </cell>
        </row>
        <row r="1274">
          <cell r="A1274" t="str">
            <v>001.17.09720</v>
          </cell>
          <cell r="B1274" t="str">
            <v>Conjunto motor bomba centrífuga trifásica 50 a 60 hz para sucção até 6m pot. 2"""" hp</v>
          </cell>
          <cell r="C1274" t="str">
            <v>CJ</v>
          </cell>
          <cell r="D1274">
            <v>499.7165</v>
          </cell>
        </row>
        <row r="1275">
          <cell r="A1275" t="str">
            <v>001.17.09740</v>
          </cell>
          <cell r="B1275" t="str">
            <v>Conjunto motor bomba centrifuga monoestagio com bocais flangeados - cf-7 mark ou similar - 03 cv</v>
          </cell>
          <cell r="C1275" t="str">
            <v>UN</v>
          </cell>
          <cell r="D1275">
            <v>276.7165</v>
          </cell>
        </row>
        <row r="1276">
          <cell r="A1276" t="str">
            <v>001.17.09760</v>
          </cell>
          <cell r="B1276" t="str">
            <v>Execução de caixa de passagem de concreto de 5 cm espessura e tampa de concreto impermeabilizada de 30.00 x 30.00 x 30.00 cm</v>
          </cell>
          <cell r="C1276" t="str">
            <v>CJ</v>
          </cell>
          <cell r="D1276">
            <v>29.3004</v>
          </cell>
        </row>
        <row r="1277">
          <cell r="A1277" t="str">
            <v>001.17.09780</v>
          </cell>
          <cell r="B1277" t="str">
            <v>Execução de caixa de passagem de concreto de 5 cm espessura e tampa de concreto impermeabilizada de 30.00 x 30.00 x 40.00 cm</v>
          </cell>
          <cell r="C1277" t="str">
            <v>CJ</v>
          </cell>
          <cell r="D1277">
            <v>33.349299999999999</v>
          </cell>
        </row>
        <row r="1278">
          <cell r="A1278" t="str">
            <v>001.17.09800</v>
          </cell>
          <cell r="B1278" t="str">
            <v>Execução de caixa de passagem de concreto de 5 cm espessura e tampa de concreto impermeabilizada de 40.00 x 40.00 x 40.00 cm</v>
          </cell>
          <cell r="C1278" t="str">
            <v>CJ</v>
          </cell>
          <cell r="D1278">
            <v>49.288800000000002</v>
          </cell>
        </row>
        <row r="1279">
          <cell r="A1279" t="str">
            <v>001.17.09820</v>
          </cell>
          <cell r="B1279" t="str">
            <v>Execução de caixa de passagem de concreto de 5 cm espessura e tampa de concreto impermeabilizada de 40.00 x 40.00 x 50.00 cm</v>
          </cell>
          <cell r="C1279" t="str">
            <v>CJ</v>
          </cell>
          <cell r="D1279">
            <v>56.219700000000003</v>
          </cell>
        </row>
        <row r="1280">
          <cell r="A1280" t="str">
            <v>001.17.09840</v>
          </cell>
          <cell r="B1280" t="str">
            <v>Execução de caixa de passagem de concreto de 5 cm espessura e tampa de concreto impermeabilizada de 50.00 x 50.00 x 50.00 cm</v>
          </cell>
          <cell r="C1280" t="str">
            <v>CJ</v>
          </cell>
          <cell r="D1280">
            <v>74.485900000000001</v>
          </cell>
        </row>
        <row r="1281">
          <cell r="A1281" t="str">
            <v>001.17.09860</v>
          </cell>
          <cell r="B1281" t="str">
            <v>Execução de caixa de passagem de concreto de 5 cm espessura e tampa de concreto impermeabilizada de 50.00 x 50.00 x 60.00 cm</v>
          </cell>
          <cell r="C1281" t="str">
            <v>CJ</v>
          </cell>
          <cell r="D1281">
            <v>83.245699999999999</v>
          </cell>
        </row>
        <row r="1282">
          <cell r="A1282" t="str">
            <v>001.17.09880</v>
          </cell>
          <cell r="B1282" t="str">
            <v>Execução de caixa de passagem de concreto de 5 cm espessura e tampa de concreto impermeabilizada de 60.00 x 60.00 x 60.00 cm</v>
          </cell>
          <cell r="C1282" t="str">
            <v>CJ</v>
          </cell>
          <cell r="D1282">
            <v>105.46429999999999</v>
          </cell>
        </row>
        <row r="1283">
          <cell r="A1283" t="str">
            <v>001.17.09900</v>
          </cell>
          <cell r="B1283" t="str">
            <v>Execução de caixa de passagem de concreto de 5 cm espessura e tampa de concreto impermeabilizada de 80.00 x 80.00 x 80.00 cm</v>
          </cell>
          <cell r="C1283" t="str">
            <v>CJ</v>
          </cell>
          <cell r="D1283">
            <v>184.3571</v>
          </cell>
        </row>
        <row r="1284">
          <cell r="A1284" t="str">
            <v>001.17.09920</v>
          </cell>
          <cell r="B1284" t="str">
            <v>Execução de caixa de passagem de concreto de 5 cm espessura e tampa de concreto impermeabilizada de 80.00 x 80.00 x 100.00 cm</v>
          </cell>
          <cell r="C1284" t="str">
            <v>CJ</v>
          </cell>
          <cell r="D1284">
            <v>213.93610000000001</v>
          </cell>
        </row>
        <row r="1285">
          <cell r="A1285" t="str">
            <v>001.17.09940</v>
          </cell>
          <cell r="B1285" t="str">
            <v>Execução de caixa de passagem de alvenaria de 1/2 vez c/ tampa de concreto impermeabilizada 30.00 x 30.00 x 30.00 cm</v>
          </cell>
          <cell r="C1285" t="str">
            <v>CJ</v>
          </cell>
          <cell r="D1285">
            <v>41.578899999999997</v>
          </cell>
        </row>
        <row r="1286">
          <cell r="A1286" t="str">
            <v>001.17.09960</v>
          </cell>
          <cell r="B1286" t="str">
            <v>Execução de caixa de passagem de alvenaria de 1/2 vez c/ tampa de concreto impermeabilizada 30.00 x 30.00 x 40.00 cm</v>
          </cell>
          <cell r="C1286" t="str">
            <v>CJ</v>
          </cell>
          <cell r="D1286">
            <v>48.521999999999998</v>
          </cell>
        </row>
        <row r="1287">
          <cell r="A1287" t="str">
            <v>001.17.09980</v>
          </cell>
          <cell r="B1287" t="str">
            <v>Execução de caixa de passagem de alvenaria de 1/2 vez c/ tampa de concreto impermeabilizada 40.00 x 40.00 x 40.00 cm</v>
          </cell>
          <cell r="C1287" t="str">
            <v>CJ</v>
          </cell>
          <cell r="D1287">
            <v>60.3523</v>
          </cell>
        </row>
        <row r="1288">
          <cell r="A1288" t="str">
            <v>001.17.10000</v>
          </cell>
          <cell r="B1288" t="str">
            <v>Execução de caixa de passagem de alvenaria de 1/2 vez c/ tampa de concreto impermeabilizada 40.00 x 40.00 x 50.00 cm</v>
          </cell>
          <cell r="C1288" t="str">
            <v>CJ</v>
          </cell>
          <cell r="D1288">
            <v>71.249200000000002</v>
          </cell>
        </row>
        <row r="1289">
          <cell r="A1289" t="str">
            <v>001.17.10020</v>
          </cell>
          <cell r="B1289" t="str">
            <v>Execução de caixa de passagem de alvenaria de 1/2 vez c/ tampa de concreto impermeabiliada 50.00 x 50.00 x 50.00 cm</v>
          </cell>
          <cell r="C1289" t="str">
            <v>CJ</v>
          </cell>
          <cell r="D1289">
            <v>88.053899999999999</v>
          </cell>
        </row>
        <row r="1290">
          <cell r="A1290" t="str">
            <v>001.17.10040</v>
          </cell>
          <cell r="B1290" t="str">
            <v>Exeucução de caixa de passagem de alvenaria de 1/2 vez c/ tampa de concreto impermeabilizada 50.00 x 50.00 x 60.0 cm</v>
          </cell>
          <cell r="C1290" t="str">
            <v>CJ</v>
          </cell>
          <cell r="D1290">
            <v>98.055300000000003</v>
          </cell>
        </row>
        <row r="1291">
          <cell r="A1291" t="str">
            <v>001.17.10060</v>
          </cell>
          <cell r="B1291" t="str">
            <v>Execuçãoo de caixa de passagem de alvenaria de 1/2 vez c/ tampa de concreto impermeabilizada 60.00 x 60.00 x 60.00 cm</v>
          </cell>
          <cell r="C1291" t="str">
            <v>CJ</v>
          </cell>
          <cell r="D1291">
            <v>119.91970000000001</v>
          </cell>
        </row>
        <row r="1292">
          <cell r="A1292" t="str">
            <v>001.17.10080</v>
          </cell>
          <cell r="B1292" t="str">
            <v>Execução de caixa de passagem de alvenaria de 1/2 vez c/ tampa de concreto impermeabilizada 80.00 x 80.00 x 80.00 cm</v>
          </cell>
          <cell r="C1292" t="str">
            <v>CJ</v>
          </cell>
          <cell r="D1292">
            <v>197.34119999999999</v>
          </cell>
        </row>
        <row r="1293">
          <cell r="A1293" t="str">
            <v>001.17.10100</v>
          </cell>
          <cell r="B1293" t="str">
            <v>Execução de caixa de passagem de alvenaria de 1/2 vez c/ tampa de concreto impermeabilizada 80.00 x 80.00 x 100.00 cm</v>
          </cell>
          <cell r="C1293" t="str">
            <v>CJ</v>
          </cell>
          <cell r="D1293">
            <v>231.9402</v>
          </cell>
        </row>
        <row r="1294">
          <cell r="A1294" t="str">
            <v>001.17.10120</v>
          </cell>
          <cell r="B1294" t="str">
            <v>Fornecimento e instalação de placa de advertência com os dizeres """"perigo de morte alta tensão""""</v>
          </cell>
          <cell r="C1294" t="str">
            <v>PC</v>
          </cell>
          <cell r="D1294">
            <v>36.118400000000001</v>
          </cell>
        </row>
        <row r="1295">
          <cell r="A1295" t="str">
            <v>001.17.10140</v>
          </cell>
          <cell r="B1295" t="str">
            <v>Fornecimento e instalação de arame de aço galvanizado nº 12bwg (48g/m)</v>
          </cell>
          <cell r="C1295" t="str">
            <v>KG</v>
          </cell>
          <cell r="D1295">
            <v>6.7171000000000003</v>
          </cell>
        </row>
        <row r="1296">
          <cell r="A1296" t="str">
            <v>001.17.10160</v>
          </cell>
          <cell r="B1296" t="str">
            <v>Fornecimento e instalação de arame de aço galvanizado nº 14bwg (27 2g/m)</v>
          </cell>
          <cell r="C1296" t="str">
            <v>KG</v>
          </cell>
          <cell r="D1296">
            <v>8.3536000000000001</v>
          </cell>
        </row>
        <row r="1297">
          <cell r="A1297" t="str">
            <v>001.17.10180</v>
          </cell>
          <cell r="B1297" t="str">
            <v>Fornecimento e instalação de arame de aço galvanizado nº 16bwg (16 8g/m)</v>
          </cell>
          <cell r="C1297" t="str">
            <v>KG</v>
          </cell>
          <cell r="D1297">
            <v>6.6536</v>
          </cell>
        </row>
        <row r="1298">
          <cell r="A1298" t="str">
            <v>001.17.10200</v>
          </cell>
          <cell r="B1298" t="str">
            <v>Fornecimento e instalação de fio de alumínio recozido para amarração nº. 6 awg</v>
          </cell>
          <cell r="C1298" t="str">
            <v>KG</v>
          </cell>
          <cell r="D1298">
            <v>27.3766</v>
          </cell>
        </row>
        <row r="1299">
          <cell r="A1299" t="str">
            <v>001.17.10220</v>
          </cell>
          <cell r="B1299" t="str">
            <v>Fornecimento e instalação de fio de alumínio recozido para amarração nº. 4 awg</v>
          </cell>
          <cell r="C1299" t="str">
            <v>KG</v>
          </cell>
          <cell r="D1299">
            <v>24.319299999999998</v>
          </cell>
        </row>
        <row r="1300">
          <cell r="A1300" t="str">
            <v>001.17.10240</v>
          </cell>
          <cell r="B1300" t="str">
            <v>Fornecimento e instalação de cabo de alumínio nú classe 15 kv m 4 awg - ca</v>
          </cell>
          <cell r="C1300" t="str">
            <v>ML</v>
          </cell>
          <cell r="D1300">
            <v>2.0459999999999998</v>
          </cell>
        </row>
        <row r="1301">
          <cell r="A1301" t="str">
            <v>001.17.10260</v>
          </cell>
          <cell r="B1301" t="str">
            <v>Fornecimento e instalação de cabo de alumínio nú classe 15 kv nº. 2 caa</v>
          </cell>
          <cell r="C1301" t="str">
            <v>KG</v>
          </cell>
          <cell r="D1301">
            <v>16.633400000000002</v>
          </cell>
        </row>
        <row r="1302">
          <cell r="A1302" t="str">
            <v>001.17.10280</v>
          </cell>
          <cell r="B1302" t="str">
            <v>Fornecimento e instalação de cabo de alumínio nú classe 15 kv nº. 2 ca</v>
          </cell>
          <cell r="C1302" t="str">
            <v>KG</v>
          </cell>
          <cell r="D1302">
            <v>12.877599999999999</v>
          </cell>
        </row>
        <row r="1303">
          <cell r="A1303" t="str">
            <v>001.17.10300</v>
          </cell>
          <cell r="B1303" t="str">
            <v>Fornecimento e instalação de cabo de alumínio nú classe 15 kv nº. 1/0 ca</v>
          </cell>
          <cell r="C1303" t="str">
            <v>KG</v>
          </cell>
          <cell r="D1303">
            <v>13.0825</v>
          </cell>
        </row>
        <row r="1304">
          <cell r="A1304" t="str">
            <v>001.17.10320</v>
          </cell>
          <cell r="B1304" t="str">
            <v>Cabo de aço galvanizado 1/4""""</v>
          </cell>
          <cell r="C1304" t="str">
            <v>ML</v>
          </cell>
          <cell r="D1304">
            <v>0.80220000000000002</v>
          </cell>
        </row>
        <row r="1305">
          <cell r="A1305" t="str">
            <v>001.17.10340</v>
          </cell>
          <cell r="B1305" t="str">
            <v>Fornecimento e instalação de cabo de aço 6.4mm 1/4""""</v>
          </cell>
          <cell r="C1305" t="str">
            <v>ML</v>
          </cell>
          <cell r="D1305">
            <v>3.1667999999999998</v>
          </cell>
        </row>
        <row r="1306">
          <cell r="A1306" t="str">
            <v>001.17.10360</v>
          </cell>
          <cell r="B1306" t="str">
            <v>Esticador galvanizado de diâm. 1/2""""</v>
          </cell>
          <cell r="C1306" t="str">
            <v>UN</v>
          </cell>
          <cell r="D1306">
            <v>13.035299999999999</v>
          </cell>
        </row>
        <row r="1307">
          <cell r="A1307" t="str">
            <v>001.17.10380</v>
          </cell>
          <cell r="B1307" t="str">
            <v>Fornecimento e instalação de fita de alumínio para proteção de 1 x 10 mm</v>
          </cell>
          <cell r="C1307" t="str">
            <v>KG</v>
          </cell>
          <cell r="D1307">
            <v>34.315100000000001</v>
          </cell>
        </row>
        <row r="1308">
          <cell r="A1308" t="str">
            <v>001.17.10400</v>
          </cell>
          <cell r="B1308" t="str">
            <v>Fornecimento e instalação de chave blindada tripolar 250v 30 amp/250v</v>
          </cell>
          <cell r="C1308" t="str">
            <v>UN</v>
          </cell>
          <cell r="D1308">
            <v>79.3245</v>
          </cell>
        </row>
        <row r="1309">
          <cell r="A1309" t="str">
            <v>001.17.10420</v>
          </cell>
          <cell r="B1309" t="str">
            <v>Fornecimento e instalação de chave blindada tripolar 60 amp/250v</v>
          </cell>
          <cell r="C1309" t="str">
            <v>UN</v>
          </cell>
          <cell r="D1309">
            <v>168.46209999999999</v>
          </cell>
        </row>
        <row r="1310">
          <cell r="A1310" t="str">
            <v>001.17.10440</v>
          </cell>
          <cell r="B1310" t="str">
            <v>Fornecimento e instalação de chave blindada tripolar 100 amp/250v</v>
          </cell>
          <cell r="C1310" t="str">
            <v>UN</v>
          </cell>
          <cell r="D1310">
            <v>238.1893</v>
          </cell>
        </row>
        <row r="1311">
          <cell r="A1311" t="str">
            <v>001.17.10460</v>
          </cell>
          <cell r="B1311" t="str">
            <v>Fornecimento e instalação de chave magnética trifásica blindada para fixar em poste 90a/600v</v>
          </cell>
          <cell r="C1311" t="str">
            <v>UN</v>
          </cell>
          <cell r="D1311">
            <v>495.35509999999999</v>
          </cell>
        </row>
        <row r="1312">
          <cell r="A1312" t="str">
            <v>001.17.10480</v>
          </cell>
          <cell r="B1312" t="str">
            <v>Fornecimento e instalação de chave blindada tripolar 400amp/500v p/ unidade</v>
          </cell>
          <cell r="C1312" t="str">
            <v>UN</v>
          </cell>
          <cell r="D1312">
            <v>778.28399999999999</v>
          </cell>
        </row>
        <row r="1313">
          <cell r="A1313" t="str">
            <v>001.17.10500</v>
          </cell>
          <cell r="B1313" t="str">
            <v>Fornecimento e instalação de chave blindada tripolar 600amp/500v p/ unidade</v>
          </cell>
          <cell r="C1313" t="str">
            <v>UN</v>
          </cell>
          <cell r="D1313">
            <v>1188.8212000000001</v>
          </cell>
        </row>
        <row r="1314">
          <cell r="A1314" t="str">
            <v>001.17.10520</v>
          </cell>
          <cell r="B1314" t="str">
            <v>Fornecimento e instalação de chave blindada tripolar 60a/500v p/ unidade</v>
          </cell>
          <cell r="C1314" t="str">
            <v>UN</v>
          </cell>
          <cell r="D1314">
            <v>74.516599999999997</v>
          </cell>
        </row>
        <row r="1315">
          <cell r="A1315" t="str">
            <v>001.17.10540</v>
          </cell>
          <cell r="B1315" t="str">
            <v>Fornecimento e instalação de chave blindada triplar 125amp/500v p/ unidade</v>
          </cell>
          <cell r="C1315" t="str">
            <v>CJ</v>
          </cell>
          <cell r="D1315">
            <v>373.57929999999999</v>
          </cell>
        </row>
        <row r="1316">
          <cell r="A1316" t="str">
            <v>001.17.10560</v>
          </cell>
          <cell r="B1316" t="str">
            <v>Fornecimento e instalação de chave magnética guarda motor tripolar s/ botoeira 60hz/220v de 10a</v>
          </cell>
          <cell r="C1316" t="str">
            <v>UN</v>
          </cell>
          <cell r="D1316">
            <v>90.398399999999995</v>
          </cell>
        </row>
        <row r="1317">
          <cell r="A1317" t="str">
            <v>001.17.10580</v>
          </cell>
          <cell r="B1317" t="str">
            <v>Fornecimento e instalação de chave magnética guarda motor tripolar s/ botoeira 60hz/220v de 16 a</v>
          </cell>
          <cell r="C1317" t="str">
            <v>UN</v>
          </cell>
          <cell r="D1317">
            <v>141.55840000000001</v>
          </cell>
        </row>
        <row r="1318">
          <cell r="A1318" t="str">
            <v>001.17.10600</v>
          </cell>
          <cell r="B1318" t="str">
            <v>Fornecimento e instalação de chave magnética guarda motor tripolar s/ botoeira 60hz/220v de 32 a</v>
          </cell>
          <cell r="C1318" t="str">
            <v>UN</v>
          </cell>
          <cell r="D1318">
            <v>226.83840000000001</v>
          </cell>
        </row>
        <row r="1319">
          <cell r="A1319" t="str">
            <v>001.17.10620</v>
          </cell>
          <cell r="B1319" t="str">
            <v>Fornecimento e instalação de chave de reversão 30 amp/250v 60 hz com 3 pólos de entrada e 6 pólos de saída</v>
          </cell>
          <cell r="C1319" t="str">
            <v>UN</v>
          </cell>
          <cell r="D1319">
            <v>24.7684</v>
          </cell>
        </row>
        <row r="1320">
          <cell r="A1320" t="str">
            <v>001.17.10640</v>
          </cell>
          <cell r="B1320" t="str">
            <v>Fornecimento e instalação de chave bóia automática unipolar</v>
          </cell>
          <cell r="C1320" t="str">
            <v>UN</v>
          </cell>
          <cell r="D1320">
            <v>28.236599999999999</v>
          </cell>
        </row>
        <row r="1321">
          <cell r="A1321" t="str">
            <v>001.17.10660</v>
          </cell>
          <cell r="B1321" t="str">
            <v>Fornecimento e instalação de chave bóia automática bipolar</v>
          </cell>
          <cell r="C1321" t="str">
            <v>UN</v>
          </cell>
          <cell r="D1321">
            <v>40.3551</v>
          </cell>
        </row>
        <row r="1322">
          <cell r="A1322" t="str">
            <v>001.17.10680</v>
          </cell>
          <cell r="B1322" t="str">
            <v>Fornecimento e instalação de chave faca unipolar com acessórios de fixação 200amp/15kv</v>
          </cell>
          <cell r="C1322" t="str">
            <v>UN</v>
          </cell>
          <cell r="D1322">
            <v>223.0711</v>
          </cell>
        </row>
        <row r="1323">
          <cell r="A1323" t="str">
            <v>001.17.10700</v>
          </cell>
          <cell r="B1323" t="str">
            <v>Fornecimento e instalação de chave faca unipolar com acessórios de fixação 400amp/15kv</v>
          </cell>
          <cell r="C1323" t="str">
            <v>UN</v>
          </cell>
          <cell r="D1323">
            <v>115.11839999999999</v>
          </cell>
        </row>
        <row r="1324">
          <cell r="A1324" t="str">
            <v>001.17.10720</v>
          </cell>
          <cell r="B1324" t="str">
            <v>Fornecimento e instalação de chave corta circuito irup 1200 amp da porter p/ peça 50amp/15kv</v>
          </cell>
          <cell r="C1324" t="str">
            <v>UN</v>
          </cell>
          <cell r="D1324">
            <v>97.165599999999998</v>
          </cell>
        </row>
        <row r="1325">
          <cell r="A1325" t="str">
            <v>001.17.10740</v>
          </cell>
          <cell r="B1325" t="str">
            <v>Fornecimento e instalação de chave fusível indicador 100 a / 15 kv c/ elo 54</v>
          </cell>
          <cell r="C1325" t="str">
            <v>UN</v>
          </cell>
          <cell r="D1325">
            <v>97.165599999999998</v>
          </cell>
        </row>
        <row r="1326">
          <cell r="A1326" t="str">
            <v>001.17.10760</v>
          </cell>
          <cell r="B1326" t="str">
            <v>Fornecimento e instalação de chave fusivel distr. 10.000 a - 15 kv tipo xs c/ ferragens</v>
          </cell>
          <cell r="C1326" t="str">
            <v>CJ</v>
          </cell>
          <cell r="D1326">
            <v>167.7833</v>
          </cell>
        </row>
        <row r="1327">
          <cell r="A1327" t="str">
            <v>001.17.10780</v>
          </cell>
          <cell r="B1327" t="str">
            <v>Fornecimento e instalação de chave tipo faca com fusível base de ardosia 250v 3x30amp</v>
          </cell>
          <cell r="C1327" t="str">
            <v>UN</v>
          </cell>
          <cell r="D1327">
            <v>47.234499999999997</v>
          </cell>
        </row>
        <row r="1328">
          <cell r="A1328" t="str">
            <v>001.17.10800</v>
          </cell>
          <cell r="B1328" t="str">
            <v>Fornecimento e instalação de chave tipo faca com fusível base de ardósia 250v 3x60amp</v>
          </cell>
          <cell r="C1328" t="str">
            <v>UN</v>
          </cell>
          <cell r="D1328">
            <v>48.112099999999998</v>
          </cell>
        </row>
        <row r="1329">
          <cell r="A1329" t="str">
            <v>001.17.10820</v>
          </cell>
          <cell r="B1329" t="str">
            <v>Fornecimento e instalação de chave tipo faca com fusível base de ardósia 250v 3x100amp</v>
          </cell>
          <cell r="C1329" t="str">
            <v>UN</v>
          </cell>
          <cell r="D1329">
            <v>56.4893</v>
          </cell>
        </row>
        <row r="1330">
          <cell r="A1330" t="str">
            <v>001.17.10840</v>
          </cell>
          <cell r="B1330" t="str">
            <v>Fornecimento e instalação de chave tipo faca com fusível base de ardósia 250v 3x200amp</v>
          </cell>
          <cell r="C1330" t="str">
            <v>UN</v>
          </cell>
          <cell r="D1330">
            <v>70.146600000000007</v>
          </cell>
        </row>
        <row r="1331">
          <cell r="A1331" t="str">
            <v>001.17.10860</v>
          </cell>
          <cell r="B1331" t="str">
            <v>Fornecimento e instalação de chave fusível - 15 kv de 3 x 300 a</v>
          </cell>
          <cell r="C1331" t="str">
            <v>UN</v>
          </cell>
          <cell r="D1331">
            <v>89.236599999999996</v>
          </cell>
        </row>
        <row r="1332">
          <cell r="A1332" t="str">
            <v>001.17.10880</v>
          </cell>
          <cell r="B1332" t="str">
            <v>Fornecimento e instalação de chave chave seccionadora tripolar comando simultâneo aberto, abertura em carga, tensão nominal de 500 v, corrente nominal 200a/600v</v>
          </cell>
          <cell r="C1332" t="str">
            <v>UN</v>
          </cell>
          <cell r="D1332">
            <v>600.23659999999995</v>
          </cell>
        </row>
        <row r="1333">
          <cell r="A1333" t="str">
            <v>001.17.10900</v>
          </cell>
          <cell r="B1333" t="str">
            <v>Fornecimento e instalação de chave de comando de proteção para iluminação 2x60 w</v>
          </cell>
          <cell r="C1333" t="str">
            <v>UN</v>
          </cell>
          <cell r="D1333">
            <v>390.11840000000001</v>
          </cell>
        </row>
        <row r="1334">
          <cell r="A1334" t="str">
            <v>001.17.10920</v>
          </cell>
          <cell r="B1334" t="str">
            <v>Fornecimento e instalação de chave seccionadora tripolar classe 15kv nbc 95kv, ação simultanêa nas três fases com alavanca de manobra com suporte metálico para montagem e fixação</v>
          </cell>
          <cell r="C1334" t="str">
            <v>CJ</v>
          </cell>
          <cell r="D1334">
            <v>520.16560000000004</v>
          </cell>
        </row>
        <row r="1335">
          <cell r="A1335" t="str">
            <v>001.17.10940</v>
          </cell>
          <cell r="B1335" t="str">
            <v>Fornecimento e instalação de fusível nh 63amp</v>
          </cell>
          <cell r="C1335" t="str">
            <v>UN</v>
          </cell>
          <cell r="D1335">
            <v>14.733700000000001</v>
          </cell>
        </row>
        <row r="1336">
          <cell r="A1336" t="str">
            <v>001.17.10960</v>
          </cell>
          <cell r="B1336" t="str">
            <v>Fornecimento e instalação de fusível nh 100amp</v>
          </cell>
          <cell r="C1336" t="str">
            <v>UN</v>
          </cell>
          <cell r="D1336">
            <v>14.733700000000001</v>
          </cell>
        </row>
        <row r="1337">
          <cell r="A1337" t="str">
            <v>001.17.10980</v>
          </cell>
          <cell r="B1337" t="str">
            <v>Fornecimento e instalação de fusível nh 160amp</v>
          </cell>
          <cell r="C1337" t="str">
            <v>UN</v>
          </cell>
          <cell r="D1337">
            <v>14.733700000000001</v>
          </cell>
        </row>
        <row r="1338">
          <cell r="A1338" t="str">
            <v>001.17.11000</v>
          </cell>
          <cell r="B1338" t="str">
            <v>Fornecimento e instalação de fusível nh 200amp</v>
          </cell>
          <cell r="C1338" t="str">
            <v>UN</v>
          </cell>
          <cell r="D1338">
            <v>31.2453</v>
          </cell>
        </row>
        <row r="1339">
          <cell r="A1339" t="str">
            <v>001.17.11020</v>
          </cell>
          <cell r="B1339" t="str">
            <v>Fornecimento e instalação de fusível nh 315amp</v>
          </cell>
          <cell r="C1339" t="str">
            <v>UN</v>
          </cell>
          <cell r="D1339">
            <v>45.935299999999998</v>
          </cell>
        </row>
        <row r="1340">
          <cell r="A1340" t="str">
            <v>001.17.11040</v>
          </cell>
          <cell r="B1340" t="str">
            <v>Fornecimento e instalação de fusível nh 400amp</v>
          </cell>
          <cell r="C1340" t="str">
            <v>UN</v>
          </cell>
          <cell r="D1340">
            <v>20.805299999999999</v>
          </cell>
        </row>
        <row r="1341">
          <cell r="A1341" t="str">
            <v>001.17.11060</v>
          </cell>
          <cell r="B1341" t="str">
            <v>Fornecimento e instalação de fusível nh 630amp</v>
          </cell>
          <cell r="C1341" t="str">
            <v>UN</v>
          </cell>
          <cell r="D1341">
            <v>29.9453</v>
          </cell>
        </row>
        <row r="1342">
          <cell r="A1342" t="str">
            <v>001.17.11080</v>
          </cell>
          <cell r="B1342" t="str">
            <v>Fornecimento e instalação de fusível tipo """"nh"""", corrente de 200a, capacidade de ruptura 100ka 500v tamanho 2 retardado</v>
          </cell>
          <cell r="C1342" t="str">
            <v>UN</v>
          </cell>
          <cell r="D1342">
            <v>24.1553</v>
          </cell>
        </row>
        <row r="1343">
          <cell r="A1343" t="str">
            <v>001.17.11100</v>
          </cell>
          <cell r="B1343" t="str">
            <v>Fornecimento e instalação de fusível cartucho de 30amp</v>
          </cell>
          <cell r="C1343" t="str">
            <v>UN</v>
          </cell>
          <cell r="D1343">
            <v>3.5236999999999998</v>
          </cell>
        </row>
        <row r="1344">
          <cell r="A1344" t="str">
            <v>001.17.11120</v>
          </cell>
          <cell r="B1344" t="str">
            <v>Fornecimento e instalação de fusível cartucho de 60amp</v>
          </cell>
          <cell r="C1344" t="str">
            <v>UN</v>
          </cell>
          <cell r="D1344">
            <v>2.9737</v>
          </cell>
        </row>
        <row r="1345">
          <cell r="A1345" t="str">
            <v>001.17.11140</v>
          </cell>
          <cell r="B1345" t="str">
            <v>Fornecimento e instalação de fusível faca de 100amp</v>
          </cell>
          <cell r="C1345" t="str">
            <v>UN</v>
          </cell>
          <cell r="D1345">
            <v>5.0837000000000003</v>
          </cell>
        </row>
        <row r="1346">
          <cell r="A1346" t="str">
            <v>001.17.11160</v>
          </cell>
          <cell r="B1346" t="str">
            <v>Fornecimento e instalação de fusível faca de 200amp</v>
          </cell>
          <cell r="C1346" t="str">
            <v>UN</v>
          </cell>
          <cell r="D1346">
            <v>8.9536999999999995</v>
          </cell>
        </row>
        <row r="1347">
          <cell r="A1347" t="str">
            <v>001.17.11180</v>
          </cell>
          <cell r="B1347" t="str">
            <v>Fornecimento e instalação de fusível faca de 400amp</v>
          </cell>
          <cell r="C1347" t="str">
            <v>UN</v>
          </cell>
          <cell r="D1347">
            <v>21.6753</v>
          </cell>
        </row>
        <row r="1348">
          <cell r="A1348" t="str">
            <v>001.17.11200</v>
          </cell>
          <cell r="B1348" t="str">
            <v>Fornecimento e instalação de fusível faca de 600amp</v>
          </cell>
          <cell r="C1348" t="str">
            <v>UN</v>
          </cell>
          <cell r="D1348">
            <v>24.535299999999999</v>
          </cell>
        </row>
        <row r="1349">
          <cell r="A1349" t="str">
            <v>001.17.11220</v>
          </cell>
          <cell r="B1349" t="str">
            <v>Forneicimento e instalação de fusível diazed de 30 a 60 amp</v>
          </cell>
          <cell r="C1349" t="str">
            <v>UN</v>
          </cell>
          <cell r="D1349">
            <v>3.3637000000000001</v>
          </cell>
        </row>
        <row r="1350">
          <cell r="A1350" t="str">
            <v>001.17.11240</v>
          </cell>
          <cell r="B1350" t="str">
            <v>Fornecimento e instalação de fusível diazed de 10 amp.,inclusive base, anel e tampa</v>
          </cell>
          <cell r="C1350" t="str">
            <v>CJ</v>
          </cell>
          <cell r="D1350">
            <v>20.5792</v>
          </cell>
        </row>
        <row r="1351">
          <cell r="A1351" t="str">
            <v>001.17.11260</v>
          </cell>
          <cell r="B1351" t="str">
            <v>Fornecimento e instalação de elo fusível de alta tensão 1h</v>
          </cell>
          <cell r="C1351" t="str">
            <v>UN</v>
          </cell>
          <cell r="D1351">
            <v>3.1474000000000002</v>
          </cell>
        </row>
        <row r="1352">
          <cell r="A1352" t="str">
            <v>001.17.11280</v>
          </cell>
          <cell r="B1352" t="str">
            <v>Fornecimento e instalação de elo fusível de alta tensão 2h</v>
          </cell>
          <cell r="C1352" t="str">
            <v>UN</v>
          </cell>
          <cell r="D1352">
            <v>3.2473999999999998</v>
          </cell>
        </row>
        <row r="1353">
          <cell r="A1353" t="str">
            <v>001.17.11300</v>
          </cell>
          <cell r="B1353" t="str">
            <v>Fornecimento e instalação de elo fusível de alta tensão 3h</v>
          </cell>
          <cell r="C1353" t="str">
            <v>UN</v>
          </cell>
          <cell r="D1353">
            <v>3.0573999999999999</v>
          </cell>
        </row>
        <row r="1354">
          <cell r="A1354" t="str">
            <v>001.17.11320</v>
          </cell>
          <cell r="B1354" t="str">
            <v>Fornecimento e instalação de elo fusível de alta tensão 5h</v>
          </cell>
          <cell r="C1354" t="str">
            <v>UN</v>
          </cell>
          <cell r="D1354">
            <v>3.2473999999999998</v>
          </cell>
        </row>
        <row r="1355">
          <cell r="A1355" t="str">
            <v>001.17.11340</v>
          </cell>
          <cell r="B1355" t="str">
            <v>Fornecimento e instalação de elo fusível de alta tensão 6k</v>
          </cell>
          <cell r="C1355" t="str">
            <v>UN</v>
          </cell>
          <cell r="D1355">
            <v>3.2473999999999998</v>
          </cell>
        </row>
        <row r="1356">
          <cell r="A1356" t="str">
            <v>001.17.11360</v>
          </cell>
          <cell r="B1356" t="str">
            <v>Fornecimento e instalação de elo fusível de alta tensão 15k</v>
          </cell>
          <cell r="C1356" t="str">
            <v>UN</v>
          </cell>
          <cell r="D1356">
            <v>3.2473999999999998</v>
          </cell>
        </row>
        <row r="1357">
          <cell r="A1357" t="str">
            <v>001.17.11380</v>
          </cell>
          <cell r="B1357" t="str">
            <v>Fornecimento e instalação de elo fusível de alta tensão 25k</v>
          </cell>
          <cell r="C1357" t="str">
            <v>UN</v>
          </cell>
          <cell r="D1357">
            <v>3.3473999999999999</v>
          </cell>
        </row>
        <row r="1358">
          <cell r="A1358" t="str">
            <v>001.17.11400</v>
          </cell>
          <cell r="B1358" t="str">
            <v>Fornecimento e instalação de elo fusível 10 k - 15 kv</v>
          </cell>
          <cell r="C1358" t="str">
            <v>UN</v>
          </cell>
          <cell r="D1358">
            <v>1.7937000000000001</v>
          </cell>
        </row>
        <row r="1359">
          <cell r="A1359" t="str">
            <v>001.17.11420</v>
          </cell>
          <cell r="B1359" t="str">
            <v>Fornecimento e instalação de parafuso de máquina dim 16.00mmx500.00mm</v>
          </cell>
          <cell r="C1359" t="str">
            <v>UN</v>
          </cell>
          <cell r="D1359">
            <v>3.7237</v>
          </cell>
        </row>
        <row r="1360">
          <cell r="A1360" t="str">
            <v>001.17.11440</v>
          </cell>
          <cell r="B1360" t="str">
            <v>Fornecimento e instalação de parafuso de máquina dim 16.00mmx450.00mm</v>
          </cell>
          <cell r="C1360" t="str">
            <v>UN</v>
          </cell>
          <cell r="D1360">
            <v>5.2037000000000004</v>
          </cell>
        </row>
        <row r="1361">
          <cell r="A1361" t="str">
            <v>001.17.11460</v>
          </cell>
          <cell r="B1361" t="str">
            <v>Fornecimento e instalação de parafuso de máquina dim 16.00mmx400.00mm</v>
          </cell>
          <cell r="C1361" t="str">
            <v>UN</v>
          </cell>
          <cell r="D1361">
            <v>4.8236999999999997</v>
          </cell>
        </row>
        <row r="1362">
          <cell r="A1362" t="str">
            <v>001.17.11480</v>
          </cell>
          <cell r="B1362" t="str">
            <v>Fornecimento e instalação de parafuso de máquina dim 16.00mmx350.00mm</v>
          </cell>
          <cell r="C1362" t="str">
            <v>UN</v>
          </cell>
          <cell r="D1362">
            <v>3.1236999999999999</v>
          </cell>
        </row>
        <row r="1363">
          <cell r="A1363" t="str">
            <v>001.17.11500</v>
          </cell>
          <cell r="B1363" t="str">
            <v>Fornecimento e instalação de parafuso de máquina dim 5/8"""" x 300 mm</v>
          </cell>
          <cell r="C1363" t="str">
            <v>UN</v>
          </cell>
          <cell r="D1363">
            <v>5.4036999999999997</v>
          </cell>
        </row>
        <row r="1364">
          <cell r="A1364" t="str">
            <v>001.17.11520</v>
          </cell>
          <cell r="B1364" t="str">
            <v>Fornecimento e instalação de parafuso de máquina dim.5/8"""" x 250 mm</v>
          </cell>
          <cell r="C1364" t="str">
            <v>UN</v>
          </cell>
          <cell r="D1364">
            <v>2.8237000000000001</v>
          </cell>
        </row>
        <row r="1365">
          <cell r="A1365" t="str">
            <v>001.17.11540</v>
          </cell>
          <cell r="B1365" t="str">
            <v>Forneicmento e instalação de parafuso de máquina dim.5/8"""" x 200 mm</v>
          </cell>
          <cell r="C1365" t="str">
            <v>UN</v>
          </cell>
          <cell r="D1365">
            <v>4.1936999999999998</v>
          </cell>
        </row>
        <row r="1366">
          <cell r="A1366" t="str">
            <v>001.17.11560</v>
          </cell>
          <cell r="B1366" t="str">
            <v>Fornecimento e instalação de parafuso de máquina de diâm. de 5/8x6 pol</v>
          </cell>
          <cell r="C1366" t="str">
            <v>UN</v>
          </cell>
          <cell r="D1366">
            <v>3.9474</v>
          </cell>
        </row>
        <row r="1367">
          <cell r="A1367" t="str">
            <v>001.17.11580</v>
          </cell>
          <cell r="B1367" t="str">
            <v>Fornecimento e instalação de parafuso de máquina dim.1/2"""" x 125 mm</v>
          </cell>
          <cell r="C1367" t="str">
            <v>UN</v>
          </cell>
          <cell r="D1367">
            <v>3.0236999999999998</v>
          </cell>
        </row>
        <row r="1368">
          <cell r="A1368" t="str">
            <v>001.17.11600</v>
          </cell>
          <cell r="B1368" t="str">
            <v>Fornecimento e instalação de parafuso rosca dupla (passant) diâm 16.00mmx550.00mm</v>
          </cell>
          <cell r="C1368" t="str">
            <v>UN</v>
          </cell>
          <cell r="D1368">
            <v>8.9974000000000007</v>
          </cell>
        </row>
        <row r="1369">
          <cell r="A1369" t="str">
            <v>001.17.11620</v>
          </cell>
          <cell r="B1369" t="str">
            <v>Fornecimento e instalação de parafuso rosca dupla (passant) diâm 16.00mmx500.00mm</v>
          </cell>
          <cell r="C1369" t="str">
            <v>UN</v>
          </cell>
          <cell r="D1369">
            <v>8.5074000000000005</v>
          </cell>
        </row>
        <row r="1370">
          <cell r="A1370" t="str">
            <v>001.17.11640</v>
          </cell>
          <cell r="B1370" t="str">
            <v>Fornecimento e instalação de parafuso rosca dupla (passant) diâm 16.00mmx450.00mm</v>
          </cell>
          <cell r="C1370" t="str">
            <v>UN</v>
          </cell>
          <cell r="D1370">
            <v>7.6574</v>
          </cell>
        </row>
        <row r="1371">
          <cell r="A1371" t="str">
            <v>001.17.11660</v>
          </cell>
          <cell r="B1371" t="str">
            <v>Fornecimento e instalação de parafuso rosca dupla (passant) diâm 16.00mmx400.00mm</v>
          </cell>
          <cell r="C1371" t="str">
            <v>UN</v>
          </cell>
          <cell r="D1371">
            <v>5.0473999999999997</v>
          </cell>
        </row>
        <row r="1372">
          <cell r="A1372" t="str">
            <v>001.17.11680</v>
          </cell>
          <cell r="B1372" t="str">
            <v>Fornecimento e instalação de parafuso rosca dupla (passant) diâm 16.00mmx350.00mm</v>
          </cell>
          <cell r="C1372" t="str">
            <v>UN</v>
          </cell>
          <cell r="D1372">
            <v>4.7473999999999998</v>
          </cell>
        </row>
        <row r="1373">
          <cell r="A1373" t="str">
            <v>001.17.11700</v>
          </cell>
          <cell r="B1373" t="str">
            <v>Fornecimento e instalação de parafuso de rosca soberba12.7mm1/2 polx100mm 4 pol</v>
          </cell>
          <cell r="C1373" t="str">
            <v>UN</v>
          </cell>
          <cell r="D1373">
            <v>1.9237</v>
          </cell>
        </row>
        <row r="1374">
          <cell r="A1374" t="str">
            <v>001.17.11720</v>
          </cell>
          <cell r="B1374" t="str">
            <v>Fornecimento e instalação de parafuso esticador diametro 1/2 pol</v>
          </cell>
          <cell r="C1374" t="str">
            <v>UN</v>
          </cell>
          <cell r="D1374">
            <v>3.2673999999999999</v>
          </cell>
        </row>
        <row r="1375">
          <cell r="A1375" t="str">
            <v>001.17.11740</v>
          </cell>
          <cell r="B1375" t="str">
            <v>Fornecimento e instalação de parafuso francês 9.50mm 3/8""""x115mm 4-1/2 pol</v>
          </cell>
          <cell r="C1375" t="str">
            <v>UN</v>
          </cell>
          <cell r="D1375">
            <v>1.9237</v>
          </cell>
        </row>
        <row r="1376">
          <cell r="A1376" t="str">
            <v>001.17.11760</v>
          </cell>
          <cell r="B1376" t="str">
            <v>Fornecimento e instalação de parafuso francês 16.00mm 5/8""""x45mm 1-3/4 pol</v>
          </cell>
          <cell r="C1376" t="str">
            <v>UN</v>
          </cell>
          <cell r="D1376">
            <v>1.9737</v>
          </cell>
        </row>
        <row r="1377">
          <cell r="A1377" t="str">
            <v>001.17.11780</v>
          </cell>
          <cell r="B1377" t="str">
            <v>Fornecimento e instalação de parafuso francês 16.00mm 5/8""""x150mm 6 pol</v>
          </cell>
          <cell r="C1377" t="str">
            <v>UN</v>
          </cell>
          <cell r="D1377">
            <v>2.2237</v>
          </cell>
        </row>
        <row r="1378">
          <cell r="A1378" t="str">
            <v>001.17.11800</v>
          </cell>
          <cell r="B1378" t="str">
            <v>Fornecimento e instalação de parafuso de aço 16 mm com rosca m 16x2 sem cabeca com 210 mm  de comprimento com 60 mm de rosca tipo chumbador</v>
          </cell>
          <cell r="C1378" t="str">
            <v>PC</v>
          </cell>
          <cell r="D1378">
            <v>7.4111000000000002</v>
          </cell>
        </row>
        <row r="1379">
          <cell r="A1379" t="str">
            <v>001.17.11820</v>
          </cell>
          <cell r="B1379" t="str">
            <v>Fornecimento e instalação de parafuso de aço  16mm com rosca m 16x2 sem cabeca de 200 mm</v>
          </cell>
          <cell r="C1379" t="str">
            <v>PC</v>
          </cell>
          <cell r="D1379">
            <v>2.0474000000000001</v>
          </cell>
        </row>
        <row r="1380">
          <cell r="A1380" t="str">
            <v>001.17.11840</v>
          </cell>
          <cell r="B1380" t="str">
            <v>Fornecimento e instalação de arruela quadrada de 38.00mm com furo de 18.00mm</v>
          </cell>
          <cell r="C1380" t="str">
            <v>UN</v>
          </cell>
          <cell r="D1380">
            <v>0.94179999999999997</v>
          </cell>
        </row>
        <row r="1381">
          <cell r="A1381" t="str">
            <v>001.17.11860</v>
          </cell>
          <cell r="B1381" t="str">
            <v>Fornecimento e instalação de arruela quadrada de 55.00mm com furo de 18.00mm</v>
          </cell>
          <cell r="C1381" t="str">
            <v>UN</v>
          </cell>
          <cell r="D1381">
            <v>0.71179999999999999</v>
          </cell>
        </row>
        <row r="1382">
          <cell r="A1382" t="str">
            <v>001.17.11880</v>
          </cell>
          <cell r="B1382" t="str">
            <v>Fornecimento e instalação de arruela redonda para parafuso diâm. 9.50mm 3/8""""</v>
          </cell>
          <cell r="C1382" t="str">
            <v>UN</v>
          </cell>
          <cell r="D1382">
            <v>0.68179999999999996</v>
          </cell>
        </row>
        <row r="1383">
          <cell r="A1383" t="str">
            <v>001.17.11900</v>
          </cell>
          <cell r="B1383" t="str">
            <v>Fornecimento e instalação de arruela redonda para parafuso diâm. 11.00mm 7/16""""</v>
          </cell>
          <cell r="C1383" t="str">
            <v>UN</v>
          </cell>
          <cell r="D1383">
            <v>0.69179999999999997</v>
          </cell>
        </row>
        <row r="1384">
          <cell r="A1384" t="str">
            <v>001.17.11920</v>
          </cell>
          <cell r="B1384" t="str">
            <v>Fornecimento e instalação de arruela redonda para parafuso diam. 16.00mm 5/8""""</v>
          </cell>
          <cell r="C1384" t="str">
            <v>UN</v>
          </cell>
          <cell r="D1384">
            <v>0.71179999999999999</v>
          </cell>
        </row>
        <row r="1385">
          <cell r="A1385" t="str">
            <v>001.17.11940</v>
          </cell>
          <cell r="B1385" t="str">
            <v>Fornecimento e instalação de porca quadrada para parafuso diâmetro 16.00mm</v>
          </cell>
          <cell r="C1385" t="str">
            <v>UN</v>
          </cell>
          <cell r="D1385">
            <v>1.2237</v>
          </cell>
        </row>
        <row r="1386">
          <cell r="A1386" t="str">
            <v>001.17.11960</v>
          </cell>
          <cell r="B1386" t="str">
            <v>Fornecimento e instalação de afastador de armação secundária de 0.50m p/ unidade</v>
          </cell>
          <cell r="C1386" t="str">
            <v>UN</v>
          </cell>
          <cell r="D1386">
            <v>16.736599999999999</v>
          </cell>
        </row>
        <row r="1387">
          <cell r="A1387" t="str">
            <v>001.17.11980</v>
          </cell>
          <cell r="B1387" t="str">
            <v>Fornecimento e instalação de olhal para parafuso de 16mm 5/8 pol</v>
          </cell>
          <cell r="C1387" t="str">
            <v>UN</v>
          </cell>
          <cell r="D1387">
            <v>5.7237</v>
          </cell>
        </row>
        <row r="1388">
          <cell r="A1388" t="str">
            <v>001.17.12000</v>
          </cell>
          <cell r="B1388" t="str">
            <v>Fornecimento e instalação de isolador de disco de 150mm</v>
          </cell>
          <cell r="C1388" t="str">
            <v>UN</v>
          </cell>
          <cell r="D1388">
            <v>20.0474</v>
          </cell>
        </row>
        <row r="1389">
          <cell r="A1389" t="str">
            <v>001.17.12020</v>
          </cell>
          <cell r="B1389" t="str">
            <v>Fornecimento e instalação de Isolador de Pilar 34,50 KV NBI 150 KV - M16</v>
          </cell>
          <cell r="C1389" t="str">
            <v>UN</v>
          </cell>
          <cell r="D1389">
            <v>62.055100000000003</v>
          </cell>
        </row>
        <row r="1390">
          <cell r="A1390" t="str">
            <v>001.17.12040</v>
          </cell>
          <cell r="B1390" t="str">
            <v>Fornecimento e instalação de isolador roldana baixa tensao</v>
          </cell>
          <cell r="C1390" t="str">
            <v>UN</v>
          </cell>
          <cell r="D1390">
            <v>4.7973999999999997</v>
          </cell>
        </row>
        <row r="1391">
          <cell r="A1391" t="str">
            <v>001.17.12060</v>
          </cell>
          <cell r="B1391" t="str">
            <v>Fornecimento e instalação de isolador de passagem tipo externo - interno classe 15kv</v>
          </cell>
          <cell r="C1391" t="str">
            <v>UN</v>
          </cell>
          <cell r="D1391">
            <v>109.0566</v>
          </cell>
        </row>
        <row r="1392">
          <cell r="A1392" t="str">
            <v>001.17.12080</v>
          </cell>
          <cell r="B1392" t="str">
            <v>Fornecimento e instalação de isolador de passagem tipo interno-interno classe 15 kv</v>
          </cell>
          <cell r="C1392" t="str">
            <v>UN</v>
          </cell>
          <cell r="D1392">
            <v>50.236600000000003</v>
          </cell>
        </row>
        <row r="1393">
          <cell r="A1393" t="str">
            <v>001.17.12100</v>
          </cell>
          <cell r="B1393" t="str">
            <v>Fornecimento e instalação de isolador de pedestal 15kv</v>
          </cell>
          <cell r="C1393" t="str">
            <v>PC</v>
          </cell>
          <cell r="D1393">
            <v>31.896599999999999</v>
          </cell>
        </row>
        <row r="1394">
          <cell r="A1394" t="str">
            <v>001.17.12120</v>
          </cell>
          <cell r="B1394" t="str">
            <v>Fornecimento e instalação de chapa suporte para isoladores de passagem dim. 14.50x500.00mm</v>
          </cell>
          <cell r="C1394" t="str">
            <v>PC</v>
          </cell>
          <cell r="D1394">
            <v>215.11840000000001</v>
          </cell>
        </row>
        <row r="1395">
          <cell r="A1395" t="str">
            <v>001.17.12140</v>
          </cell>
          <cell r="B1395" t="str">
            <v>Fornecimento e instalação de chapa para fixacao de estais 76x11x130 mm</v>
          </cell>
          <cell r="C1395" t="str">
            <v>UN</v>
          </cell>
          <cell r="D1395">
            <v>7.2011000000000003</v>
          </cell>
        </row>
        <row r="1396">
          <cell r="A1396" t="str">
            <v>001.17.12160</v>
          </cell>
          <cell r="B1396" t="str">
            <v>Fornecimento e instalação de grampo de cerca</v>
          </cell>
          <cell r="C1396" t="str">
            <v>KG</v>
          </cell>
          <cell r="D1396">
            <v>23.6433</v>
          </cell>
        </row>
        <row r="1397">
          <cell r="A1397" t="str">
            <v>001.17.12180</v>
          </cell>
          <cell r="B1397" t="str">
            <v>Fornecimento e instalação de grampo de linha viva</v>
          </cell>
          <cell r="C1397" t="str">
            <v>UN</v>
          </cell>
          <cell r="D1397">
            <v>8.5710999999999995</v>
          </cell>
        </row>
        <row r="1398">
          <cell r="A1398" t="str">
            <v>001.17.12200</v>
          </cell>
          <cell r="B1398" t="str">
            <v>Fornecimento e instalação de armação secundária com haste de 16mmx350mm 02 estribos</v>
          </cell>
          <cell r="C1398" t="str">
            <v>UN</v>
          </cell>
          <cell r="D1398">
            <v>22.886600000000001</v>
          </cell>
        </row>
        <row r="1399">
          <cell r="A1399" t="str">
            <v>001.17.12220</v>
          </cell>
          <cell r="B1399" t="str">
            <v>Fornecimento e instalação de armação secundária com haste de 16mmx350mm 03 estribos</v>
          </cell>
          <cell r="C1399" t="str">
            <v>UN</v>
          </cell>
          <cell r="D1399">
            <v>17.584</v>
          </cell>
        </row>
        <row r="1400">
          <cell r="A1400" t="str">
            <v>001.17.12240</v>
          </cell>
          <cell r="B1400" t="str">
            <v>Fornecimento e instalação de pino para isolador de 15kv</v>
          </cell>
          <cell r="C1400" t="str">
            <v>UN</v>
          </cell>
          <cell r="D1400">
            <v>3.2237</v>
          </cell>
        </row>
        <row r="1401">
          <cell r="A1401" t="str">
            <v>001.17.12260</v>
          </cell>
          <cell r="B1401" t="str">
            <v>Fornecimento e Instalação de Pino Auto Travante 5/8"""" x 250 mm 15/34.5 KV</v>
          </cell>
          <cell r="C1401" t="str">
            <v>UN</v>
          </cell>
          <cell r="D1401">
            <v>9.5183999999999997</v>
          </cell>
        </row>
        <row r="1402">
          <cell r="A1402" t="str">
            <v>001.17.12280</v>
          </cell>
          <cell r="B1402" t="str">
            <v>Fornecimento e instalação de gancho suspensão</v>
          </cell>
          <cell r="C1402" t="str">
            <v>UN</v>
          </cell>
          <cell r="D1402">
            <v>8.0473999999999997</v>
          </cell>
        </row>
        <row r="1403">
          <cell r="A1403" t="str">
            <v>001.17.12300</v>
          </cell>
          <cell r="B1403" t="str">
            <v>Fornecimento e instalação de granpo de tensão</v>
          </cell>
          <cell r="C1403" t="str">
            <v>UN</v>
          </cell>
          <cell r="D1403">
            <v>4.6474000000000002</v>
          </cell>
        </row>
        <row r="1404">
          <cell r="A1404" t="str">
            <v>001.17.12320</v>
          </cell>
          <cell r="B1404" t="str">
            <v>Fornecimento e instalação de manilha de aço maleável 11500 kgf</v>
          </cell>
          <cell r="C1404" t="str">
            <v>UN</v>
          </cell>
          <cell r="D1404">
            <v>4.9237000000000002</v>
          </cell>
        </row>
        <row r="1405">
          <cell r="A1405" t="str">
            <v>001.17.12340</v>
          </cell>
          <cell r="B1405" t="str">
            <v>Fornecimento e instalação de manilha sapatilha para cabo ate 3/8 pol</v>
          </cell>
          <cell r="C1405" t="str">
            <v>UN</v>
          </cell>
          <cell r="D1405">
            <v>7.0037000000000003</v>
          </cell>
        </row>
        <row r="1406">
          <cell r="A1406" t="str">
            <v>001.17.12360</v>
          </cell>
          <cell r="B1406" t="str">
            <v>Fornecimento e instalação de sapatilha para cabo de aço ate 3/8</v>
          </cell>
          <cell r="C1406" t="str">
            <v>UN</v>
          </cell>
          <cell r="D1406">
            <v>1.5737000000000001</v>
          </cell>
        </row>
        <row r="1407">
          <cell r="A1407" t="str">
            <v>001.17.12380</v>
          </cell>
          <cell r="B1407" t="str">
            <v>Fornecimento e Instalação de Laço de Topo 34.5 KV Cabo 2</v>
          </cell>
          <cell r="C1407" t="str">
            <v>UN</v>
          </cell>
          <cell r="D1407">
            <v>5.0591999999999997</v>
          </cell>
        </row>
        <row r="1408">
          <cell r="A1408" t="str">
            <v>001.17.12390</v>
          </cell>
          <cell r="B1408" t="str">
            <v>Fornecimento e Instalação de Alça Pré-Formada Cabo 2 AWG</v>
          </cell>
          <cell r="C1408" t="str">
            <v>un</v>
          </cell>
          <cell r="D1408">
            <v>3.0434000000000001</v>
          </cell>
        </row>
        <row r="1409">
          <cell r="A1409" t="str">
            <v>001.17.12400</v>
          </cell>
          <cell r="B1409" t="str">
            <v>Fornecimento e instalação de alça reformada para estais de contra poste wgl-1.100</v>
          </cell>
          <cell r="C1409" t="str">
            <v>UN</v>
          </cell>
          <cell r="D1409">
            <v>5.2836999999999996</v>
          </cell>
        </row>
        <row r="1410">
          <cell r="A1410" t="str">
            <v>001.17.12420</v>
          </cell>
          <cell r="B1410" t="str">
            <v>Fornecimento e instalação de alça reformada para estais de contra poste wgl-1.103</v>
          </cell>
          <cell r="C1410" t="str">
            <v>UN</v>
          </cell>
          <cell r="D1410">
            <v>5.2836999999999996</v>
          </cell>
        </row>
        <row r="1411">
          <cell r="A1411" t="str">
            <v>001.17.12440</v>
          </cell>
          <cell r="B1411" t="str">
            <v>Fornecimento e instalação de alça pré-formada de distribuição dg-4542</v>
          </cell>
          <cell r="C1411" t="str">
            <v>UN</v>
          </cell>
          <cell r="D1411">
            <v>2.8687</v>
          </cell>
        </row>
        <row r="1412">
          <cell r="A1412" t="str">
            <v>001.17.12460</v>
          </cell>
          <cell r="B1412" t="str">
            <v>Fornecimento e instalação de alça pré-formada de distribuição dg-4544</v>
          </cell>
          <cell r="C1412" t="str">
            <v>UN</v>
          </cell>
          <cell r="D1412">
            <v>2.8437000000000001</v>
          </cell>
        </row>
        <row r="1413">
          <cell r="A1413" t="str">
            <v>001.17.12480</v>
          </cell>
          <cell r="B1413" t="str">
            <v>Forneicmento e instalação de alça pré-formada de distribuição dg-4547</v>
          </cell>
          <cell r="C1413" t="str">
            <v>UN</v>
          </cell>
          <cell r="D1413">
            <v>14.0237</v>
          </cell>
        </row>
        <row r="1414">
          <cell r="A1414" t="str">
            <v>001.17.12500</v>
          </cell>
          <cell r="B1414" t="str">
            <v>Fornecimento e instalação de emenda pré formada ls-0118</v>
          </cell>
          <cell r="C1414" t="str">
            <v>UN</v>
          </cell>
          <cell r="D1414">
            <v>8.0236999999999998</v>
          </cell>
        </row>
        <row r="1415">
          <cell r="A1415" t="str">
            <v>001.17.12520</v>
          </cell>
          <cell r="B1415" t="str">
            <v>Fornecimento e instalação de emenda pré formada ls-0120</v>
          </cell>
          <cell r="C1415" t="str">
            <v>UN</v>
          </cell>
          <cell r="D1415">
            <v>6.0236999999999998</v>
          </cell>
        </row>
        <row r="1416">
          <cell r="A1416" t="str">
            <v>001.17.12540</v>
          </cell>
          <cell r="B1416" t="str">
            <v>Fornecimento e instalação de emenda pré-formada ls-0124</v>
          </cell>
          <cell r="C1416" t="str">
            <v>UN</v>
          </cell>
          <cell r="D1416">
            <v>14.0237</v>
          </cell>
        </row>
        <row r="1417">
          <cell r="A1417" t="str">
            <v>001.17.12560</v>
          </cell>
          <cell r="B1417" t="str">
            <v>Fornecimento e instalação de seccionador pré-formado para cerca</v>
          </cell>
          <cell r="C1417" t="str">
            <v>UN</v>
          </cell>
          <cell r="D1417">
            <v>11.6866</v>
          </cell>
        </row>
        <row r="1418">
          <cell r="A1418" t="str">
            <v>001.17.12580</v>
          </cell>
          <cell r="B1418" t="str">
            <v>Fornecimento e instalação de terminal de pressão seção 6.00 mm2 reforçado para condutor</v>
          </cell>
          <cell r="C1418" t="str">
            <v>UN</v>
          </cell>
          <cell r="D1418">
            <v>1.3237000000000001</v>
          </cell>
        </row>
        <row r="1419">
          <cell r="A1419" t="str">
            <v>001.17.12600</v>
          </cell>
          <cell r="B1419" t="str">
            <v>Fornecimento e instalação de terminal de pressão seção 10.00 mm2 reforçado para condutor</v>
          </cell>
          <cell r="C1419" t="str">
            <v>UN</v>
          </cell>
          <cell r="D1419">
            <v>1.5137</v>
          </cell>
        </row>
        <row r="1420">
          <cell r="A1420" t="str">
            <v>001.17.12620</v>
          </cell>
          <cell r="B1420" t="str">
            <v>Fornecimento e instalação de terminal de pressão seção 16.00 mm2 reforçado para condutor</v>
          </cell>
          <cell r="C1420" t="str">
            <v>UN</v>
          </cell>
          <cell r="D1420">
            <v>2.3953000000000002</v>
          </cell>
        </row>
        <row r="1421">
          <cell r="A1421" t="str">
            <v>001.17.12640</v>
          </cell>
          <cell r="B1421" t="str">
            <v>Fornecimento e instalação de terminal de pressão seção 25.00 mm2 reforçado para condutor</v>
          </cell>
          <cell r="C1421" t="str">
            <v>UN</v>
          </cell>
          <cell r="D1421">
            <v>3.0973999999999999</v>
          </cell>
        </row>
        <row r="1422">
          <cell r="A1422" t="str">
            <v>001.17.12660</v>
          </cell>
          <cell r="B1422" t="str">
            <v>Fornecimento e instalação de terminal de pressão seção 35.00 mm2 reforçado para condutor</v>
          </cell>
          <cell r="C1422" t="str">
            <v>UN</v>
          </cell>
          <cell r="D1422">
            <v>3.6192000000000002</v>
          </cell>
        </row>
        <row r="1423">
          <cell r="A1423" t="str">
            <v>001.17.12680</v>
          </cell>
          <cell r="B1423" t="str">
            <v>Fornecimento e instalação de terminal de pressão seção 50.00 mm2 reforçado para condutor</v>
          </cell>
          <cell r="C1423" t="str">
            <v>UN</v>
          </cell>
          <cell r="D1423">
            <v>5.1211000000000002</v>
          </cell>
        </row>
        <row r="1424">
          <cell r="A1424" t="str">
            <v>001.17.12700</v>
          </cell>
          <cell r="B1424" t="str">
            <v>Fornecimento e instalação de terminal de pressão seção 70.00 mm2 reforçado para condutor</v>
          </cell>
          <cell r="C1424" t="str">
            <v>UN</v>
          </cell>
          <cell r="D1424">
            <v>5.8529</v>
          </cell>
        </row>
        <row r="1425">
          <cell r="A1425" t="str">
            <v>001.17.12720</v>
          </cell>
          <cell r="B1425" t="str">
            <v>Fornecimento e instalação de terminal de pressão seção 95.00 mm2 reforçado para condutor</v>
          </cell>
          <cell r="C1425" t="str">
            <v>UN</v>
          </cell>
          <cell r="D1425">
            <v>5.5845000000000002</v>
          </cell>
        </row>
        <row r="1426">
          <cell r="A1426" t="str">
            <v>001.17.12740</v>
          </cell>
          <cell r="B1426" t="str">
            <v>Fornecimento e instalação de terminal de pressão seção 120.00 mm2 reforçado para condutor</v>
          </cell>
          <cell r="C1426" t="str">
            <v>UN</v>
          </cell>
          <cell r="D1426">
            <v>6.3064</v>
          </cell>
        </row>
        <row r="1427">
          <cell r="A1427" t="str">
            <v>001.17.12760</v>
          </cell>
          <cell r="B1427" t="str">
            <v>Fornecimento e instalação de terminal de pressão seção 150.00 mm2 reforçado para condutor</v>
          </cell>
          <cell r="C1427" t="str">
            <v>UN</v>
          </cell>
          <cell r="D1427">
            <v>7.4683999999999999</v>
          </cell>
        </row>
        <row r="1428">
          <cell r="A1428" t="str">
            <v>001.17.12780</v>
          </cell>
          <cell r="B1428" t="str">
            <v>Fornecimento e instalação de terminal de pressão seção 185.00 mm2 reforçado para condutor</v>
          </cell>
          <cell r="C1428" t="str">
            <v>UN</v>
          </cell>
          <cell r="D1428">
            <v>10.722099999999999</v>
          </cell>
        </row>
        <row r="1429">
          <cell r="A1429" t="str">
            <v>001.17.12800</v>
          </cell>
          <cell r="B1429" t="str">
            <v>Fornecimento e instalação de terminal de pressão seção 240 mm2 reforçado para condutor</v>
          </cell>
          <cell r="C1429" t="str">
            <v>UN</v>
          </cell>
          <cell r="D1429">
            <v>13.0556</v>
          </cell>
        </row>
        <row r="1430">
          <cell r="A1430" t="str">
            <v>001.17.12820</v>
          </cell>
          <cell r="B1430" t="str">
            <v>Fornecimento e instalação de terminal de pressão seção 6.00 mm2 simples para condutor</v>
          </cell>
          <cell r="C1430" t="str">
            <v>UN</v>
          </cell>
          <cell r="D1430">
            <v>1.3237000000000001</v>
          </cell>
        </row>
        <row r="1431">
          <cell r="A1431" t="str">
            <v>001.17.12840</v>
          </cell>
          <cell r="B1431" t="str">
            <v>Fornecimento e instalação de terminal de pressão seção 10.00 mm2 simples para condutor</v>
          </cell>
          <cell r="C1431" t="str">
            <v>UN</v>
          </cell>
          <cell r="D1431">
            <v>1.7937000000000001</v>
          </cell>
        </row>
        <row r="1432">
          <cell r="A1432" t="str">
            <v>001.17.12860</v>
          </cell>
          <cell r="B1432" t="str">
            <v>Fornecimento e instalação de terminal de pressão seção 16.00 mm2 simples para condutor seção</v>
          </cell>
          <cell r="C1432" t="str">
            <v>UN</v>
          </cell>
          <cell r="D1432">
            <v>2.3353000000000002</v>
          </cell>
        </row>
        <row r="1433">
          <cell r="A1433" t="str">
            <v>001.17.12880</v>
          </cell>
          <cell r="B1433" t="str">
            <v>Fornecimento e instalação de terminal de pressão seção 25.00 mm2 simples para condutor</v>
          </cell>
          <cell r="C1433" t="str">
            <v>UN</v>
          </cell>
          <cell r="D1433">
            <v>2.9773999999999998</v>
          </cell>
        </row>
        <row r="1434">
          <cell r="A1434" t="str">
            <v>001.17.12900</v>
          </cell>
          <cell r="B1434" t="str">
            <v>Fornecimento e instalação de terminal de pressão seção 35.00 mm2 simples para condutor</v>
          </cell>
          <cell r="C1434" t="str">
            <v>UN</v>
          </cell>
          <cell r="D1434">
            <v>3.5091999999999999</v>
          </cell>
        </row>
        <row r="1435">
          <cell r="A1435" t="str">
            <v>001.17.12920</v>
          </cell>
          <cell r="B1435" t="str">
            <v>Fornecimento e instalação de terminal de pressão seção 50 mm2 simples para condutor</v>
          </cell>
          <cell r="C1435" t="str">
            <v>UN</v>
          </cell>
          <cell r="D1435">
            <v>4.2610999999999999</v>
          </cell>
        </row>
        <row r="1436">
          <cell r="A1436" t="str">
            <v>001.17.12940</v>
          </cell>
          <cell r="B1436" t="str">
            <v>Fornecimento e instalação de terminal de pressão seção 70.00 mm2 simples para condutor</v>
          </cell>
          <cell r="C1436" t="str">
            <v>UN</v>
          </cell>
          <cell r="D1436">
            <v>4.8929</v>
          </cell>
        </row>
        <row r="1437">
          <cell r="A1437" t="str">
            <v>001.17.12960</v>
          </cell>
          <cell r="B1437" t="str">
            <v>Fornecimento e instalação de terminal de pressão seção 95.00 mm2 simples para condutor</v>
          </cell>
          <cell r="C1437" t="str">
            <v>UN</v>
          </cell>
          <cell r="D1437">
            <v>6.4145000000000003</v>
          </cell>
        </row>
        <row r="1438">
          <cell r="A1438" t="str">
            <v>001.17.12980</v>
          </cell>
          <cell r="B1438" t="str">
            <v>Fornecimento e instalação de terminal de pressão seção 120.00 mm2 simples para condutor</v>
          </cell>
          <cell r="C1438" t="str">
            <v>UN</v>
          </cell>
          <cell r="D1438">
            <v>7.7363999999999997</v>
          </cell>
        </row>
        <row r="1439">
          <cell r="A1439" t="str">
            <v>001.17.13000</v>
          </cell>
          <cell r="B1439" t="str">
            <v>Fornecimento e instalação de terminal de pressão seção 150.00 mm2 simples para condutor</v>
          </cell>
          <cell r="C1439" t="str">
            <v>UN</v>
          </cell>
          <cell r="D1439">
            <v>8.3084000000000007</v>
          </cell>
        </row>
        <row r="1440">
          <cell r="A1440" t="str">
            <v>001.17.13020</v>
          </cell>
          <cell r="B1440" t="str">
            <v>Fornecimento e instalação de terminal de pressão seção 185.00 mm2 simples para condutor</v>
          </cell>
          <cell r="C1440" t="str">
            <v>UN</v>
          </cell>
          <cell r="D1440">
            <v>10.412100000000001</v>
          </cell>
        </row>
        <row r="1441">
          <cell r="A1441" t="str">
            <v>001.17.13040</v>
          </cell>
          <cell r="B1441" t="str">
            <v>Fornecimento e instalação de terminal de pressão seção 240.00 mm2 simples para condutor</v>
          </cell>
          <cell r="C1441" t="str">
            <v>UN</v>
          </cell>
          <cell r="D1441">
            <v>12.025600000000001</v>
          </cell>
        </row>
        <row r="1442">
          <cell r="A1442" t="str">
            <v>001.17.13060</v>
          </cell>
          <cell r="B1442" t="str">
            <v>Fornecimento e instalação de conector split bolt para condutor seção 6.00 mm2</v>
          </cell>
          <cell r="C1442" t="str">
            <v>UN</v>
          </cell>
          <cell r="D1442">
            <v>1.7837000000000001</v>
          </cell>
        </row>
        <row r="1443">
          <cell r="A1443" t="str">
            <v>001.17.13080</v>
          </cell>
          <cell r="B1443" t="str">
            <v>Fornecimento e instalação de conector split bolt para condutor  seção 10.00 mm2</v>
          </cell>
          <cell r="C1443" t="str">
            <v>UN</v>
          </cell>
          <cell r="D1443">
            <v>1.7837000000000001</v>
          </cell>
        </row>
        <row r="1444">
          <cell r="A1444" t="str">
            <v>001.17.13100</v>
          </cell>
          <cell r="B1444" t="str">
            <v>Fornecimento e instalação de conector split bolt para condutor  seção 16.00 mm2</v>
          </cell>
          <cell r="C1444" t="str">
            <v>UN</v>
          </cell>
          <cell r="D1444">
            <v>2.5952999999999999</v>
          </cell>
        </row>
        <row r="1445">
          <cell r="A1445" t="str">
            <v>001.17.13120</v>
          </cell>
          <cell r="B1445" t="str">
            <v>Fornecimento e instalação de conector split bolt para condutor  seção 25.00 mm2</v>
          </cell>
          <cell r="C1445" t="str">
            <v>UN</v>
          </cell>
          <cell r="D1445">
            <v>3.3473999999999999</v>
          </cell>
        </row>
        <row r="1446">
          <cell r="A1446" t="str">
            <v>001.17.13140</v>
          </cell>
          <cell r="B1446" t="str">
            <v>Fornecimento e instalação de conector split bolt para condutor  seção 35.00 mm2</v>
          </cell>
          <cell r="C1446" t="str">
            <v>UN</v>
          </cell>
          <cell r="D1446">
            <v>3.9291999999999998</v>
          </cell>
        </row>
        <row r="1447">
          <cell r="A1447" t="str">
            <v>001.17.13160</v>
          </cell>
          <cell r="B1447" t="str">
            <v>Fornecimento e instalação de conector split bolt para condutor  seção 50.00 mm2</v>
          </cell>
          <cell r="C1447" t="str">
            <v>UN</v>
          </cell>
          <cell r="D1447">
            <v>4.7411000000000003</v>
          </cell>
        </row>
        <row r="1448">
          <cell r="A1448" t="str">
            <v>001.17.13180</v>
          </cell>
          <cell r="B1448" t="str">
            <v>Fornecimento e instalação de conector split bolt para condutor  seção 70.00 mm2</v>
          </cell>
          <cell r="C1448" t="str">
            <v>UN</v>
          </cell>
          <cell r="D1448">
            <v>5.8829000000000002</v>
          </cell>
        </row>
        <row r="1449">
          <cell r="A1449" t="str">
            <v>001.17.13200</v>
          </cell>
          <cell r="B1449" t="str">
            <v>Fornecimento e instalação de conector split bolt para condutor  seção 95.00 mm2</v>
          </cell>
          <cell r="C1449" t="str">
            <v>UN</v>
          </cell>
          <cell r="D1449">
            <v>7.5845000000000002</v>
          </cell>
        </row>
        <row r="1450">
          <cell r="A1450" t="str">
            <v>001.17.13220</v>
          </cell>
          <cell r="B1450" t="str">
            <v>Fornecimento e instalação de conector split bolt para condutor  seção 120.00 mm2</v>
          </cell>
          <cell r="C1450" t="str">
            <v>UN</v>
          </cell>
          <cell r="D1450">
            <v>8.2864000000000004</v>
          </cell>
        </row>
        <row r="1451">
          <cell r="A1451" t="str">
            <v>001.17.13240</v>
          </cell>
          <cell r="B1451" t="str">
            <v>Fornecimento e instalação de conector split bolt para condutor  seção 150.00 mm2</v>
          </cell>
          <cell r="C1451" t="str">
            <v>UN</v>
          </cell>
          <cell r="D1451">
            <v>9.2883999999999993</v>
          </cell>
        </row>
        <row r="1452">
          <cell r="A1452" t="str">
            <v>001.17.13260</v>
          </cell>
          <cell r="B1452" t="str">
            <v>Fornecimento e instalação de conector split bolt para condutor  seção 185.00 mm2</v>
          </cell>
          <cell r="C1452" t="str">
            <v>UN</v>
          </cell>
          <cell r="D1452">
            <v>12.3421</v>
          </cell>
        </row>
        <row r="1453">
          <cell r="A1453" t="str">
            <v>001.17.13280</v>
          </cell>
          <cell r="B1453" t="str">
            <v>Fornecimento e instalação de conector split bolt para condutor  seção 240.00 mm2</v>
          </cell>
          <cell r="C1453" t="str">
            <v>UN</v>
          </cell>
          <cell r="D1453">
            <v>15.4556</v>
          </cell>
        </row>
        <row r="1454">
          <cell r="A1454" t="str">
            <v>001.17.13300</v>
          </cell>
          <cell r="B1454" t="str">
            <v>Fornecimento e instalação de prensa-fio com 03 parafusos</v>
          </cell>
          <cell r="C1454" t="str">
            <v>UN</v>
          </cell>
          <cell r="D1454">
            <v>29.165600000000001</v>
          </cell>
        </row>
        <row r="1455">
          <cell r="A1455" t="str">
            <v>001.17.13320</v>
          </cell>
          <cell r="B1455" t="str">
            <v>Fornecimento e instalação de conector tipo anel, forquilha ou pino p/fio de 2.50  mm, co termina pré-isolado</v>
          </cell>
          <cell r="C1455" t="str">
            <v>UN</v>
          </cell>
          <cell r="D1455">
            <v>1.4806999999999999</v>
          </cell>
        </row>
        <row r="1456">
          <cell r="A1456" t="str">
            <v>001.17.13340</v>
          </cell>
          <cell r="B1456" t="str">
            <v>Fornecimento e instalação de conector terra tipo out-1066</v>
          </cell>
          <cell r="C1456" t="str">
            <v>UN</v>
          </cell>
          <cell r="D1456">
            <v>2.5236999999999998</v>
          </cell>
        </row>
        <row r="1457">
          <cell r="A1457" t="str">
            <v>001.17.13360</v>
          </cell>
          <cell r="B1457" t="str">
            <v>Fornecimento e instalação de conector cunha principal p/cabo al nº 4 awg, derivação al-4 awg</v>
          </cell>
          <cell r="C1457" t="str">
            <v>UN</v>
          </cell>
          <cell r="D1457">
            <v>9.8474000000000004</v>
          </cell>
        </row>
        <row r="1458">
          <cell r="A1458" t="str">
            <v>001.17.13380</v>
          </cell>
          <cell r="B1458" t="str">
            <v>Fornecimento e instalação de conector derivação cunha tipo estribo normal p/cabo de al nº 2awg</v>
          </cell>
          <cell r="C1458" t="str">
            <v>UN</v>
          </cell>
          <cell r="D1458">
            <v>11.737399999999999</v>
          </cell>
        </row>
        <row r="1459">
          <cell r="A1459" t="str">
            <v>001.17.13400</v>
          </cell>
          <cell r="B1459" t="str">
            <v>Fornecimento e instalação de conector derivação a pressão tipo estribo p/cabo ca e caa nº 2awg</v>
          </cell>
          <cell r="C1459" t="str">
            <v>UN</v>
          </cell>
          <cell r="D1459">
            <v>9.8474000000000004</v>
          </cell>
        </row>
        <row r="1460">
          <cell r="A1460" t="str">
            <v>001.17.13420</v>
          </cell>
          <cell r="B1460" t="str">
            <v>Forneciemnto e instalação de conector derivação p/linha viva</v>
          </cell>
          <cell r="C1460" t="str">
            <v>UN</v>
          </cell>
          <cell r="D1460">
            <v>10.9474</v>
          </cell>
        </row>
        <row r="1461">
          <cell r="A1461" t="str">
            <v>001.17.13440</v>
          </cell>
          <cell r="B1461" t="str">
            <v>Fornecimento e instalação de conector de terra tipo cabo-haste</v>
          </cell>
          <cell r="C1461" t="str">
            <v>UN</v>
          </cell>
          <cell r="D1461">
            <v>4.7473999999999998</v>
          </cell>
        </row>
        <row r="1462">
          <cell r="A1462" t="str">
            <v>001.17.13460</v>
          </cell>
          <cell r="B1462" t="str">
            <v>Fornecimento e instalação de cinta de aço galvanizado com parafoso seção 65.00mm</v>
          </cell>
          <cell r="C1462" t="str">
            <v>UN</v>
          </cell>
          <cell r="D1462">
            <v>6.0473999999999997</v>
          </cell>
        </row>
        <row r="1463">
          <cell r="A1463" t="str">
            <v>001.17.13480</v>
          </cell>
          <cell r="B1463" t="str">
            <v>Fornecimento e instalação de cinta de aço galvanizado com parafoso seção 110.00mm</v>
          </cell>
          <cell r="C1463" t="str">
            <v>UN</v>
          </cell>
          <cell r="D1463">
            <v>6.3474000000000004</v>
          </cell>
        </row>
        <row r="1464">
          <cell r="A1464" t="str">
            <v>001.17.13500</v>
          </cell>
          <cell r="B1464" t="str">
            <v>Fornecimento e instalação de cinta de aço galvanizado com parafoso seção 140.00mm</v>
          </cell>
          <cell r="C1464" t="str">
            <v>UN</v>
          </cell>
          <cell r="D1464">
            <v>7.0591999999999997</v>
          </cell>
        </row>
        <row r="1465">
          <cell r="A1465" t="str">
            <v>001.17.13520</v>
          </cell>
          <cell r="B1465" t="str">
            <v>Fornecimento e instalação de cinta de aço galvanizado com parafoso seção 150.00mm</v>
          </cell>
          <cell r="C1465" t="str">
            <v>UN</v>
          </cell>
          <cell r="D1465">
            <v>7.0591999999999997</v>
          </cell>
        </row>
        <row r="1466">
          <cell r="A1466" t="str">
            <v>001.17.13540</v>
          </cell>
          <cell r="B1466" t="str">
            <v>Fornecimento e instalação de cinta de aço galvanizado com parafoso seção 160.00mm</v>
          </cell>
          <cell r="C1466" t="str">
            <v>UN</v>
          </cell>
          <cell r="D1466">
            <v>15.071099999999999</v>
          </cell>
        </row>
        <row r="1467">
          <cell r="A1467" t="str">
            <v>001.17.13560</v>
          </cell>
          <cell r="B1467" t="str">
            <v>Fornecimento e instalação de cinta de aço galvanizado com parafoso seção 170.00mm</v>
          </cell>
          <cell r="C1467" t="str">
            <v>UN</v>
          </cell>
          <cell r="D1467">
            <v>15.071099999999999</v>
          </cell>
        </row>
        <row r="1468">
          <cell r="A1468" t="str">
            <v>001.17.13580</v>
          </cell>
          <cell r="B1468" t="str">
            <v>Fornecimento e instalação de cinta de aço galvanizado com parafoso seção 180.00mm</v>
          </cell>
          <cell r="C1468" t="str">
            <v>UN</v>
          </cell>
          <cell r="D1468">
            <v>16.082899999999999</v>
          </cell>
        </row>
        <row r="1469">
          <cell r="A1469" t="str">
            <v>001.17.13600</v>
          </cell>
          <cell r="B1469" t="str">
            <v>Fornecimento e instalação de cinta de aço galvanizado com parafoso seção 190.00mm</v>
          </cell>
          <cell r="C1469" t="str">
            <v>UN</v>
          </cell>
          <cell r="D1469">
            <v>16.582899999999999</v>
          </cell>
        </row>
        <row r="1470">
          <cell r="A1470" t="str">
            <v>001.17.13620</v>
          </cell>
          <cell r="B1470" t="str">
            <v>Fornecimento e instalação de cinta de aço galvanizado com parafoso seção 200.00mm</v>
          </cell>
          <cell r="C1470" t="str">
            <v>UN</v>
          </cell>
          <cell r="D1470">
            <v>17.0945</v>
          </cell>
        </row>
        <row r="1471">
          <cell r="A1471" t="str">
            <v>001.17.13640</v>
          </cell>
          <cell r="B1471" t="str">
            <v>Fornecimento e instalação de cinta de aço galvanizado com parafoso seção 210.00mm</v>
          </cell>
          <cell r="C1471" t="str">
            <v>UN</v>
          </cell>
          <cell r="D1471">
            <v>18.0945</v>
          </cell>
        </row>
        <row r="1472">
          <cell r="A1472" t="str">
            <v>001.17.13660</v>
          </cell>
          <cell r="B1472" t="str">
            <v>Fornecimento e instalação de cinta de aço galvanizado com parafoso seção 220.00mm</v>
          </cell>
          <cell r="C1472" t="str">
            <v>UN</v>
          </cell>
          <cell r="D1472">
            <v>19.006399999999999</v>
          </cell>
        </row>
        <row r="1473">
          <cell r="A1473" t="str">
            <v>001.17.13680</v>
          </cell>
          <cell r="B1473" t="str">
            <v>Fornecimento e instalação de cinta de aço galvanizado com parafoso seção 230.00mm</v>
          </cell>
          <cell r="C1473" t="str">
            <v>UN</v>
          </cell>
          <cell r="D1473">
            <v>19.406400000000001</v>
          </cell>
        </row>
        <row r="1474">
          <cell r="A1474" t="str">
            <v>001.17.13700</v>
          </cell>
          <cell r="B1474" t="str">
            <v>Fornecimento e instalação de cinta de aço galvanizado com parafoso seção 240.00mm</v>
          </cell>
          <cell r="C1474" t="str">
            <v>UN</v>
          </cell>
          <cell r="D1474">
            <v>20.118400000000001</v>
          </cell>
        </row>
        <row r="1475">
          <cell r="A1475" t="str">
            <v>001.17.13720</v>
          </cell>
          <cell r="B1475" t="str">
            <v>Fornecimento e instalação de cinta de aço galvanizado com parafoso seção 250.00mm</v>
          </cell>
          <cell r="C1475" t="str">
            <v>UN</v>
          </cell>
          <cell r="D1475">
            <v>20.118400000000001</v>
          </cell>
        </row>
        <row r="1476">
          <cell r="A1476" t="str">
            <v>001.17.13740</v>
          </cell>
          <cell r="B1476" t="str">
            <v>Fornecimento e instalação de cinta de aço galvanizado com parafoso seção 260.00mm</v>
          </cell>
          <cell r="C1476" t="str">
            <v>UN</v>
          </cell>
          <cell r="D1476">
            <v>21.630299999999998</v>
          </cell>
        </row>
        <row r="1477">
          <cell r="A1477" t="str">
            <v>001.17.13760</v>
          </cell>
          <cell r="B1477" t="str">
            <v>Fornecimento e instalação de cinta de aço galvanizado com parafoso seção 270.00mm</v>
          </cell>
          <cell r="C1477" t="str">
            <v>UN</v>
          </cell>
          <cell r="D1477">
            <v>21.630299999999998</v>
          </cell>
        </row>
        <row r="1478">
          <cell r="A1478" t="str">
            <v>001.17.13780</v>
          </cell>
          <cell r="B1478" t="str">
            <v>Fornecimento e instalação de cinta de aço galvanizado com parafoso seção 280.00mm</v>
          </cell>
          <cell r="C1478" t="str">
            <v>UN</v>
          </cell>
          <cell r="D1478">
            <v>23.142099999999999</v>
          </cell>
        </row>
        <row r="1479">
          <cell r="A1479" t="str">
            <v>001.17.13800</v>
          </cell>
          <cell r="B1479" t="str">
            <v>Fornecimento e instalação de cinta de aço galvanizado com parafoso seção 290.00mm</v>
          </cell>
          <cell r="C1479" t="str">
            <v>UN</v>
          </cell>
          <cell r="D1479">
            <v>23.142099999999999</v>
          </cell>
        </row>
        <row r="1480">
          <cell r="A1480" t="str">
            <v>001.17.13820</v>
          </cell>
          <cell r="B1480" t="str">
            <v>Fornecimento e instalação de sela p/ cruzeta</v>
          </cell>
          <cell r="C1480" t="str">
            <v>UN</v>
          </cell>
          <cell r="D1480">
            <v>7.3273999999999999</v>
          </cell>
        </row>
        <row r="1481">
          <cell r="A1481" t="str">
            <v>001.17.13840</v>
          </cell>
          <cell r="B1481" t="str">
            <v>Fornecimento e instalação de suporte p/ trafo 2 t</v>
          </cell>
          <cell r="C1481" t="str">
            <v>UN</v>
          </cell>
          <cell r="D1481">
            <v>39.255099999999999</v>
          </cell>
        </row>
        <row r="1482">
          <cell r="A1482" t="str">
            <v>001.17.13850</v>
          </cell>
          <cell r="B1482" t="str">
            <v>Fornecimento e instalação de Cruzeta de Concreto 90 x 90 x 200 cm</v>
          </cell>
          <cell r="C1482" t="str">
            <v>kg</v>
          </cell>
          <cell r="D1482">
            <v>65.236599999999996</v>
          </cell>
        </row>
        <row r="1483">
          <cell r="A1483" t="str">
            <v>001.17.13860</v>
          </cell>
          <cell r="B1483" t="str">
            <v>Fornecimento e instalação de cruzeta de madeira de lei (piúva) 2400.00mmx110.00mmx135.00mm</v>
          </cell>
          <cell r="C1483" t="str">
            <v>UN</v>
          </cell>
          <cell r="D1483">
            <v>29.236599999999999</v>
          </cell>
        </row>
        <row r="1484">
          <cell r="A1484" t="str">
            <v>001.17.13880</v>
          </cell>
          <cell r="B1484" t="str">
            <v>Fornecimento e instalação de cruzeta de madeira de lei (piúva) 2400.00mmx110.00mmx90.00mm</v>
          </cell>
          <cell r="C1484" t="str">
            <v>UN</v>
          </cell>
          <cell r="D1484">
            <v>29.136600000000001</v>
          </cell>
        </row>
        <row r="1485">
          <cell r="A1485" t="str">
            <v>001.17.13900</v>
          </cell>
          <cell r="B1485" t="str">
            <v>Fornecimento e instalação de cruzeta de madeira de lei (piúva) isolador de pino de 15kv</v>
          </cell>
          <cell r="C1485" t="str">
            <v>UN</v>
          </cell>
          <cell r="D1485">
            <v>24.3474</v>
          </cell>
        </row>
        <row r="1486">
          <cell r="A1486" t="str">
            <v>001.17.13920</v>
          </cell>
          <cell r="B1486" t="str">
            <v>Fornecimento e instalação de tora de madeira de 1m</v>
          </cell>
          <cell r="C1486" t="str">
            <v>UN</v>
          </cell>
          <cell r="D1486">
            <v>16.836600000000001</v>
          </cell>
        </row>
        <row r="1487">
          <cell r="A1487" t="str">
            <v>001.17.13940</v>
          </cell>
          <cell r="B1487" t="str">
            <v>Fornecimento e instalação de mão francesa normal de 710.00mm</v>
          </cell>
          <cell r="C1487" t="str">
            <v>UN</v>
          </cell>
          <cell r="D1487">
            <v>7.1184000000000003</v>
          </cell>
        </row>
        <row r="1488">
          <cell r="A1488" t="str">
            <v>001.17.13960</v>
          </cell>
          <cell r="B1488" t="str">
            <v>Fornecimento e instalação de suporte padronizado para transformador 220mm</v>
          </cell>
          <cell r="C1488" t="str">
            <v>UN</v>
          </cell>
          <cell r="D1488">
            <v>56.236600000000003</v>
          </cell>
        </row>
        <row r="1489">
          <cell r="A1489" t="str">
            <v>001.17.13980</v>
          </cell>
          <cell r="B1489" t="str">
            <v>Fornecimento e instalação de suporte padronizado para transformador 230mm</v>
          </cell>
          <cell r="C1489" t="str">
            <v>UN</v>
          </cell>
          <cell r="D1489">
            <v>60.0366</v>
          </cell>
        </row>
        <row r="1490">
          <cell r="A1490" t="str">
            <v>001.17.14000</v>
          </cell>
          <cell r="B1490" t="str">
            <v>Fornecimento e instalação de transformador Monofásico - MRT - Tensão Secundária 245/127 V 34.5 KV - 15 KVA</v>
          </cell>
          <cell r="C1490" t="str">
            <v>UN</v>
          </cell>
          <cell r="D1490">
            <v>2087.0992999999999</v>
          </cell>
        </row>
        <row r="1491">
          <cell r="A1491" t="str">
            <v>001.17.14020</v>
          </cell>
          <cell r="B1491" t="str">
            <v>Forneciemnto e instalação de transformador trifásico 13 8 13 2 6 6kv/220v primário em triângulo secundário em estrela 30 kva</v>
          </cell>
          <cell r="C1491" t="str">
            <v>UN</v>
          </cell>
          <cell r="D1491">
            <v>2971.8397</v>
          </cell>
        </row>
        <row r="1492">
          <cell r="A1492" t="str">
            <v>001.17.14040</v>
          </cell>
          <cell r="B1492" t="str">
            <v>Forneciemnto e instalação de transformador trifásico 13 8 13 2 6 6kv/220v primário em triângulo secundário em estrela 45 kva</v>
          </cell>
          <cell r="C1492" t="str">
            <v>UN</v>
          </cell>
          <cell r="D1492">
            <v>3682.7863000000002</v>
          </cell>
        </row>
        <row r="1493">
          <cell r="A1493" t="str">
            <v>001.17.14060</v>
          </cell>
          <cell r="B1493" t="str">
            <v>Forneciemnto e instalação de transformador trifásico 13 8 13 2 6 6kv/220v primário em triângulo secundário em estrela 75 kva</v>
          </cell>
          <cell r="C1493" t="str">
            <v>UN</v>
          </cell>
          <cell r="D1493">
            <v>5138.7327999999998</v>
          </cell>
        </row>
        <row r="1494">
          <cell r="A1494" t="str">
            <v>001.17.14080</v>
          </cell>
          <cell r="B1494" t="str">
            <v>Forneciemnto e instalação de transformador trifásico 13 8 13 2 6 6kv/220v primário em triângulo secundário em estrela 112.5 kva</v>
          </cell>
          <cell r="C1494" t="str">
            <v>UN</v>
          </cell>
          <cell r="D1494">
            <v>6569.0992999999999</v>
          </cell>
        </row>
        <row r="1495">
          <cell r="A1495" t="str">
            <v>001.17.14100</v>
          </cell>
          <cell r="B1495" t="str">
            <v>Fornecimento e instalação de transformador trifásico 13 8 13 2 6 6kv/220v primário em triângulo secundário em estrela 150 kva</v>
          </cell>
          <cell r="C1495" t="str">
            <v>UN</v>
          </cell>
          <cell r="D1495">
            <v>8225.4657000000007</v>
          </cell>
        </row>
        <row r="1496">
          <cell r="A1496" t="str">
            <v>001.17.14120</v>
          </cell>
          <cell r="B1496" t="str">
            <v>Fornecimento e instalação de transformador trifásico 13 8 13 2 6 6kv/220v primário em triângulo secundário em estrela 15 kva</v>
          </cell>
          <cell r="C1496" t="str">
            <v>UN</v>
          </cell>
          <cell r="D1496">
            <v>2261.8930999999998</v>
          </cell>
        </row>
        <row r="1497">
          <cell r="A1497" t="str">
            <v>001.17.14140</v>
          </cell>
          <cell r="B1497" t="str">
            <v>Fornecimento e instalação de transformador trifásico 13 8 13 2 6 6kv/220v primário em triângulo secundário em estrela 225 kva</v>
          </cell>
          <cell r="C1497" t="str">
            <v>UN</v>
          </cell>
          <cell r="D1497">
            <v>10663.366400000001</v>
          </cell>
        </row>
        <row r="1498">
          <cell r="A1498" t="str">
            <v>001.17.14160</v>
          </cell>
          <cell r="B1498" t="str">
            <v>Forneciemnto e instalação de transformador trifásico 13 8 13 2 6 6kv/220v primário em triângulo secundário em estrela 300 kva</v>
          </cell>
          <cell r="C1498" t="str">
            <v>UN</v>
          </cell>
          <cell r="D1498">
            <v>14055.1985</v>
          </cell>
        </row>
        <row r="1499">
          <cell r="A1499" t="str">
            <v>001.17.14180</v>
          </cell>
          <cell r="B1499" t="str">
            <v>Fornecimento e trasformação de trasformador de distribuição trifásico, com resfriamento em banho de óleo mineral, para uso interno, potência 500 kva - classe de tensão 15 kv, transprimários de 13.800, 13.200, 12.600 - ligação delta e 220-127v, ligação e</v>
          </cell>
          <cell r="C1499" t="str">
            <v>UN</v>
          </cell>
          <cell r="D1499">
            <v>13952.8321</v>
          </cell>
        </row>
        <row r="1500">
          <cell r="A1500" t="str">
            <v>001.17.14200</v>
          </cell>
          <cell r="B1500" t="str">
            <v>Fornecimento e instalação de braço em tubo de aço galvanizado a fogo para fixar em poste por meio de braçadeira diâm. ext. de 48 mm distância poste/luminária de1300 mm</v>
          </cell>
          <cell r="C1500" t="str">
            <v>UN</v>
          </cell>
          <cell r="D1500">
            <v>33.148400000000002</v>
          </cell>
        </row>
        <row r="1501">
          <cell r="A1501" t="str">
            <v>001.17.14220</v>
          </cell>
          <cell r="B1501" t="str">
            <v>Fornecimento e instalação de braço em tubo de aço galvanizado a fogo para fixar em poste por meio de braçadeira diâm. ext. de 48 mm distância poste/luminária de 1500 mm</v>
          </cell>
          <cell r="C1501" t="str">
            <v>UN</v>
          </cell>
          <cell r="D1501">
            <v>52.118400000000001</v>
          </cell>
        </row>
        <row r="1502">
          <cell r="A1502" t="str">
            <v>001.17.14240</v>
          </cell>
          <cell r="B1502" t="str">
            <v>Fornecimento e instalação de braço em tubo de aço galvanizado a fogo para fixar em poste por meio de braçadeira diâm. ext. de 48 mm distância poste/luminária de 2000 mm</v>
          </cell>
          <cell r="C1502" t="str">
            <v>UN</v>
          </cell>
          <cell r="D1502">
            <v>51.438400000000001</v>
          </cell>
        </row>
        <row r="1503">
          <cell r="A1503" t="str">
            <v>001.17.14260</v>
          </cell>
          <cell r="B1503" t="str">
            <v>Fornecimento e instalação de braço em tubo de aço galvanizado a fogo para fixar em poste por meio de braçadeira diâm. ext. de 48 mm distância poste/luminária de 2500 mm</v>
          </cell>
          <cell r="C1503" t="str">
            <v>UN</v>
          </cell>
          <cell r="D1503">
            <v>61.188400000000001</v>
          </cell>
        </row>
        <row r="1504">
          <cell r="A1504" t="str">
            <v>001.17.14280</v>
          </cell>
          <cell r="B1504" t="str">
            <v>Fornecimento e instalação de braçadeira em chapa de ferro galvanizado a fogo para fixação de braço em poste circular inclusive parafuso, diam 150.00 a 165.00mm</v>
          </cell>
          <cell r="C1504" t="str">
            <v>UN</v>
          </cell>
          <cell r="D1504">
            <v>11.308400000000001</v>
          </cell>
        </row>
        <row r="1505">
          <cell r="A1505" t="str">
            <v>001.17.14300</v>
          </cell>
          <cell r="B1505" t="str">
            <v>Fornecimento e instalação de braçadeira em chapa de ferro galvanizado a fogo para fixação de braço em poste circular inclusive parafuso, diam 165.00 a 180.00mm</v>
          </cell>
          <cell r="C1505" t="str">
            <v>UN</v>
          </cell>
          <cell r="D1505">
            <v>11.7384</v>
          </cell>
        </row>
        <row r="1506">
          <cell r="A1506" t="str">
            <v>001.17.14320</v>
          </cell>
          <cell r="B1506" t="str">
            <v>Fornecimento e instalação de braçadeira em chapa de ferro galvanizado a fogo para fixação de braço em poste circular inclusive parafuso, diam 180.00 a 200.00mm</v>
          </cell>
          <cell r="C1506" t="str">
            <v>UN</v>
          </cell>
          <cell r="D1506">
            <v>12.2384</v>
          </cell>
        </row>
        <row r="1507">
          <cell r="A1507" t="str">
            <v>001.17.14340</v>
          </cell>
          <cell r="B1507" t="str">
            <v>Fornecimento e instalação de poste de aço galvanizado altura 6 metros diâmetro 3 1/2""""</v>
          </cell>
          <cell r="C1507" t="str">
            <v>UN</v>
          </cell>
          <cell r="D1507">
            <v>108.997</v>
          </cell>
        </row>
        <row r="1508">
          <cell r="A1508" t="str">
            <v>001.17.14360</v>
          </cell>
          <cell r="B1508" t="str">
            <v>Fornecimento e instalação de poste de aço galvanizado altura 6 metros diâmetro 4""""</v>
          </cell>
          <cell r="C1508" t="str">
            <v>UN</v>
          </cell>
          <cell r="D1508">
            <v>143.4443</v>
          </cell>
        </row>
        <row r="1509">
          <cell r="A1509" t="str">
            <v>001.17.14380</v>
          </cell>
          <cell r="B1509" t="str">
            <v>Fornecimento e instalação de poste de aço galvanizado altura 3,00 m  diâmetro 4""""</v>
          </cell>
          <cell r="C1509" t="str">
            <v>PC</v>
          </cell>
          <cell r="D1509">
            <v>101.97329999999999</v>
          </cell>
        </row>
        <row r="1510">
          <cell r="A1510" t="str">
            <v>001.17.14400</v>
          </cell>
          <cell r="B1510" t="str">
            <v>Fornecimento e instalação de poste de aço galvanizado altura 3,00 m  diâmetro 3""""</v>
          </cell>
          <cell r="C1510" t="str">
            <v>PC</v>
          </cell>
          <cell r="D1510">
            <v>55.473300000000002</v>
          </cell>
        </row>
        <row r="1511">
          <cell r="A1511" t="str">
            <v>001.17.14420</v>
          </cell>
          <cell r="B1511" t="str">
            <v>Fornecimento e instalação de poste circular cônico para luminária externa em tubo de aço pintado com zarcão sem janela fixado em base de concreto diâm.da ext. 58mm tipo reto com altura e base de fixação de 3360mm / 800mm</v>
          </cell>
          <cell r="C1511" t="str">
            <v>UN</v>
          </cell>
          <cell r="D1511">
            <v>133.04400000000001</v>
          </cell>
        </row>
        <row r="1512">
          <cell r="A1512" t="str">
            <v>001.17.14440</v>
          </cell>
          <cell r="B1512" t="str">
            <v>Fornecimento e instalação de poste circular cônico para luminária externa em tubo de aço pintado com zarcão sem janela fixado em base de concreto diâm.da ext. 58mm tipo reto com altura e base de fixação de 5320mm / 1000mm</v>
          </cell>
          <cell r="C1512" t="str">
            <v>UN</v>
          </cell>
          <cell r="D1512">
            <v>207.0797</v>
          </cell>
        </row>
        <row r="1513">
          <cell r="A1513" t="str">
            <v>001.17.14460</v>
          </cell>
          <cell r="B1513" t="str">
            <v>Fornecimento e instalação de poste circular cônico para luminária externa em tubo de aço pintado com zarcão sem janela fixado em base de concreto diâm.da ext. 58mm tipo reto com altura e base de fixação de 6220mm / 1100mm</v>
          </cell>
          <cell r="C1513" t="str">
            <v>UN</v>
          </cell>
          <cell r="D1513">
            <v>257.51650000000001</v>
          </cell>
        </row>
        <row r="1514">
          <cell r="A1514" t="str">
            <v>001.17.14480</v>
          </cell>
          <cell r="B1514" t="str">
            <v>Fornecimento e instalação de poste circular cônico para luminária externa em tubo de aço pintado com zarcão sem janela fixado em base de concreto diâm.da ext. 58mm tipo reto com altura e base de fixação de 8180mm / 1300mm</v>
          </cell>
          <cell r="C1514" t="str">
            <v>UN</v>
          </cell>
          <cell r="D1514">
            <v>361.6173</v>
          </cell>
        </row>
        <row r="1515">
          <cell r="A1515" t="str">
            <v>001.17.14500</v>
          </cell>
          <cell r="B1515" t="str">
            <v>Fornecimento e instalação de poste circular cônico para luminária externa em tubo de aço pintado com zarcão sem janela fixado em base de concreto diâm.da ext. 58mm tipo reto com altura e base de fixação de 10140mm / 1500mm</v>
          </cell>
          <cell r="C1515" t="str">
            <v>UN</v>
          </cell>
          <cell r="D1515">
            <v>441.87880000000001</v>
          </cell>
        </row>
        <row r="1516">
          <cell r="A1516" t="str">
            <v>001.17.14520</v>
          </cell>
          <cell r="B1516" t="str">
            <v>Fornecimento e instalação de poste circular cônico para luminária externa em tubo de aço pintado com zarcão sem janela fixado em base de concreto diâm.da ext. 58mm tipo curvo com altura e base de fixação de 6220mm / 1250mm</v>
          </cell>
          <cell r="C1516" t="str">
            <v>UN</v>
          </cell>
          <cell r="D1516">
            <v>261.99930000000001</v>
          </cell>
        </row>
        <row r="1517">
          <cell r="A1517" t="str">
            <v>001.17.14540</v>
          </cell>
          <cell r="B1517" t="str">
            <v>Fornecimento e instalação de poste circular cônico para luminária externa em tubo de aço pintado com zarcão sem janela fixado em base de concreto diâm.da ext. 58mm tipo curvo com altura e base de fixação de 7280mm / 1350mm</v>
          </cell>
          <cell r="C1517" t="str">
            <v>UN</v>
          </cell>
          <cell r="D1517">
            <v>305.80919999999998</v>
          </cell>
        </row>
        <row r="1518">
          <cell r="A1518" t="str">
            <v>001.17.14560</v>
          </cell>
          <cell r="B1518" t="str">
            <v>Fornecimento e instalação de poste circular cônico para luminária externa em tubo de aço pintado com zarcão sem janela fixado em base de concreto diâm.da ext. 58mm tipo curvo com altura e base de fixação de 9240mm / 1550mm</v>
          </cell>
          <cell r="C1518" t="str">
            <v>UN</v>
          </cell>
          <cell r="D1518">
            <v>392.49349999999998</v>
          </cell>
        </row>
        <row r="1519">
          <cell r="A1519" t="str">
            <v>001.17.14580</v>
          </cell>
          <cell r="B1519" t="str">
            <v>Fornecimento e instalação de poste circular cônico para luminária externa em tubo de aço pintado com zarcão sem janela fixado em base de concreto diâm.da ext. 58mm tipo curvo com altura e base de fixação de 10140mm / 1650mm</v>
          </cell>
          <cell r="C1519" t="str">
            <v>UN</v>
          </cell>
          <cell r="D1519">
            <v>439.78539999999998</v>
          </cell>
        </row>
        <row r="1520">
          <cell r="A1520" t="str">
            <v>001.17.14600</v>
          </cell>
          <cell r="B1520" t="str">
            <v>Fornecimento e instalação de poste circular cônico para luminária externa em tubo de aço pintado com zarcão sem janela fixado em base de concreto diâm.da ext. 58mm tipo duplo curvo com parte superior desmont  c/ altura e base de fixação de 6220mm / 1250</v>
          </cell>
          <cell r="C1520" t="str">
            <v>UN</v>
          </cell>
          <cell r="D1520">
            <v>312.59640000000002</v>
          </cell>
        </row>
        <row r="1521">
          <cell r="A1521" t="str">
            <v>001.17.14620</v>
          </cell>
          <cell r="B1521" t="str">
            <v>Fornecimento e instalação de poste circular cônico para luminária externa em tubo de aço pintado com zarcão sem janela fixado em base de concreto diâm.da ext. 58mm tipo duplo curvro com parte superior desmont c/ altura e base de fixação de 7280mm / 1350</v>
          </cell>
          <cell r="C1521" t="str">
            <v>UN</v>
          </cell>
          <cell r="D1521">
            <v>355.2</v>
          </cell>
        </row>
        <row r="1522">
          <cell r="A1522" t="str">
            <v>001.17.14640</v>
          </cell>
          <cell r="B1522" t="str">
            <v>Fornecimento e instalação de poste circular cônico para luminária externa em tubo de aço pintado com zarcão sem janela fixado em base de concreto diâm.da ext. 58mm tipo duplo curvo c/ parte superior desmont. c/ altura e base de fixação de 9240mm / 1550m</v>
          </cell>
          <cell r="C1522" t="str">
            <v>UN</v>
          </cell>
          <cell r="D1522">
            <v>443.10430000000002</v>
          </cell>
        </row>
        <row r="1523">
          <cell r="A1523" t="str">
            <v>001.17.14660</v>
          </cell>
          <cell r="B1523" t="str">
            <v>Fornecimento e instalação de poste circular cônico para luminária externa em tubo de aço pintado com zarcão sem janela fixado em base de concreto diâm.da ext. 58mm tipo duplo curvo c/ parte superior desmont c/ altura  e base de fixação de 10140mm / 1650</v>
          </cell>
          <cell r="C1523" t="str">
            <v>UN</v>
          </cell>
          <cell r="D1523">
            <v>487.37630000000001</v>
          </cell>
        </row>
        <row r="1524">
          <cell r="A1524" t="str">
            <v>001.17.14680</v>
          </cell>
          <cell r="B1524" t="str">
            <v>Forneciemnto e instalação de poste circular de concreto 7m/200kg</v>
          </cell>
          <cell r="C1524" t="str">
            <v>UN</v>
          </cell>
          <cell r="D1524">
            <v>190.94659999999999</v>
          </cell>
        </row>
        <row r="1525">
          <cell r="A1525" t="str">
            <v>001.17.14700</v>
          </cell>
          <cell r="B1525" t="str">
            <v>Fornecimento e instalação de poste circular de concreto 7m/400kg</v>
          </cell>
          <cell r="C1525" t="str">
            <v>UN</v>
          </cell>
          <cell r="D1525">
            <v>308.94659999999999</v>
          </cell>
        </row>
        <row r="1526">
          <cell r="A1526" t="str">
            <v>001.17.14720</v>
          </cell>
          <cell r="B1526" t="str">
            <v>Fornecimento e instalação de poste circular de concreto 9m/150kg</v>
          </cell>
          <cell r="C1526" t="str">
            <v>UN</v>
          </cell>
          <cell r="D1526">
            <v>206.1832</v>
          </cell>
        </row>
        <row r="1527">
          <cell r="A1527" t="str">
            <v>001.17.14740</v>
          </cell>
          <cell r="B1527" t="str">
            <v>Fornecimento e instalação de poste circular de concreto 9m/400kg</v>
          </cell>
          <cell r="C1527" t="str">
            <v>UN</v>
          </cell>
          <cell r="D1527">
            <v>367.1832</v>
          </cell>
        </row>
        <row r="1528">
          <cell r="A1528" t="str">
            <v>001.17.14760</v>
          </cell>
          <cell r="B1528" t="str">
            <v>Fornecimento e instalação de poste circular de concreto 10m/150kg</v>
          </cell>
          <cell r="C1528" t="str">
            <v>UN</v>
          </cell>
          <cell r="D1528">
            <v>481.41989999999998</v>
          </cell>
        </row>
        <row r="1529">
          <cell r="A1529" t="str">
            <v>001.17.14780</v>
          </cell>
          <cell r="B1529" t="str">
            <v>Fornecimento e instalação de poste circular de concreto 10m/400kg</v>
          </cell>
          <cell r="C1529" t="str">
            <v>UN</v>
          </cell>
          <cell r="D1529">
            <v>555.56989999999996</v>
          </cell>
        </row>
        <row r="1530">
          <cell r="A1530" t="str">
            <v>001.17.14800</v>
          </cell>
          <cell r="B1530" t="str">
            <v>Fornecimento e instalação de poste circular de concreto 10m/600kg</v>
          </cell>
          <cell r="C1530" t="str">
            <v>UN</v>
          </cell>
          <cell r="D1530">
            <v>434.41989999999998</v>
          </cell>
        </row>
        <row r="1531">
          <cell r="A1531" t="str">
            <v>001.17.14820</v>
          </cell>
          <cell r="B1531" t="str">
            <v>Fornecimento e instalação de poste circular de concreto 10m/800kg</v>
          </cell>
          <cell r="C1531" t="str">
            <v>UN</v>
          </cell>
          <cell r="D1531">
            <v>451.41989999999998</v>
          </cell>
        </row>
        <row r="1532">
          <cell r="A1532" t="str">
            <v>001.17.14840</v>
          </cell>
          <cell r="B1532" t="str">
            <v>Fornecimento e instalação de poste circular de concreto 11m/200kg</v>
          </cell>
          <cell r="C1532" t="str">
            <v>UN</v>
          </cell>
          <cell r="D1532">
            <v>591.65650000000005</v>
          </cell>
        </row>
        <row r="1533">
          <cell r="A1533" t="str">
            <v>001.17.14860</v>
          </cell>
          <cell r="B1533" t="str">
            <v>Fornecimento e instalação de poste circular de concreto 11m/300kg</v>
          </cell>
          <cell r="C1533" t="str">
            <v>UN</v>
          </cell>
          <cell r="D1533">
            <v>708.65650000000005</v>
          </cell>
        </row>
        <row r="1534">
          <cell r="A1534" t="str">
            <v>001.17.14880</v>
          </cell>
          <cell r="B1534" t="str">
            <v>Fornecimento e instalação de poste circular de concreto 11m/400kg</v>
          </cell>
          <cell r="C1534" t="str">
            <v>UN</v>
          </cell>
          <cell r="D1534">
            <v>693.25649999999996</v>
          </cell>
        </row>
        <row r="1535">
          <cell r="A1535" t="str">
            <v>001.17.14900</v>
          </cell>
          <cell r="B1535" t="str">
            <v>Fornecimento e instalação de poste circular de concreto 11m/600kg</v>
          </cell>
          <cell r="C1535" t="str">
            <v>UN</v>
          </cell>
          <cell r="D1535">
            <v>971.8931</v>
          </cell>
        </row>
        <row r="1536">
          <cell r="A1536" t="str">
            <v>001.17.14920</v>
          </cell>
          <cell r="B1536" t="str">
            <v>Fornecimento e instalação de poste circular de concreto 11m/800kg</v>
          </cell>
          <cell r="C1536" t="str">
            <v>UN</v>
          </cell>
          <cell r="D1536">
            <v>1208.4530999999999</v>
          </cell>
        </row>
        <row r="1537">
          <cell r="A1537" t="str">
            <v>001.17.14940</v>
          </cell>
          <cell r="B1537" t="str">
            <v>Fornecimento e instalação de poste circular de concreto 11m/1000kg</v>
          </cell>
          <cell r="C1537" t="str">
            <v>UN</v>
          </cell>
          <cell r="D1537">
            <v>806.8931</v>
          </cell>
        </row>
        <row r="1538">
          <cell r="A1538" t="str">
            <v>001.17.14960</v>
          </cell>
          <cell r="B1538" t="str">
            <v>Fornecimento e instalação de poste circular de concreto 13 m / 200 kg</v>
          </cell>
          <cell r="C1538" t="str">
            <v>UN</v>
          </cell>
          <cell r="D1538">
            <v>525.32169999999996</v>
          </cell>
        </row>
        <row r="1539">
          <cell r="A1539" t="str">
            <v>001.17.14980</v>
          </cell>
          <cell r="B1539" t="str">
            <v>Fornecimento e instalação de poste circular de concreto 15 m / 200 kg</v>
          </cell>
          <cell r="C1539" t="str">
            <v>UN</v>
          </cell>
          <cell r="D1539">
            <v>699.76639999999998</v>
          </cell>
        </row>
        <row r="1540">
          <cell r="A1540" t="str">
            <v>001.17.15000</v>
          </cell>
          <cell r="B1540" t="str">
            <v>Fornecimento e instalação de poste de concreto duplo t 9 m / 150 kg</v>
          </cell>
          <cell r="C1540" t="str">
            <v>UN</v>
          </cell>
          <cell r="D1540">
            <v>233.10319999999999</v>
          </cell>
        </row>
        <row r="1541">
          <cell r="A1541" t="str">
            <v>001.17.15020</v>
          </cell>
          <cell r="B1541" t="str">
            <v>Fornecimento e instalação de poste de concreto duplo t 10 m / 150 kg</v>
          </cell>
          <cell r="C1541" t="str">
            <v>UN</v>
          </cell>
          <cell r="D1541">
            <v>271.36989999999997</v>
          </cell>
        </row>
        <row r="1542">
          <cell r="A1542" t="str">
            <v>001.17.15040</v>
          </cell>
          <cell r="B1542" t="str">
            <v>Fornecimento e instalação de poste de concreto duplo t 10 m / 300 kg</v>
          </cell>
          <cell r="C1542" t="str">
            <v>UN</v>
          </cell>
          <cell r="D1542">
            <v>382.67989999999998</v>
          </cell>
        </row>
        <row r="1543">
          <cell r="A1543" t="str">
            <v>001.17.15060</v>
          </cell>
          <cell r="B1543" t="str">
            <v>Fornecimento e instalação de poste de concreto duplo t 10 m / 400 kg</v>
          </cell>
          <cell r="C1543" t="str">
            <v>UN</v>
          </cell>
          <cell r="D1543">
            <v>485.41989999999998</v>
          </cell>
        </row>
        <row r="1544">
          <cell r="A1544" t="str">
            <v>001.17.15080</v>
          </cell>
          <cell r="B1544" t="str">
            <v>Fornecimento e instalação de poste de concreto duplo t 10 m / 800 kg</v>
          </cell>
          <cell r="C1544" t="str">
            <v>UN</v>
          </cell>
          <cell r="D1544">
            <v>624.41989999999998</v>
          </cell>
        </row>
        <row r="1545">
          <cell r="A1545" t="str">
            <v>001.17.15100</v>
          </cell>
          <cell r="B1545" t="str">
            <v>Fornecimento e instalação de poste de concreto duplo t 11 m / 300 kg</v>
          </cell>
          <cell r="C1545" t="str">
            <v>UN</v>
          </cell>
          <cell r="D1545">
            <v>523.85649999999998</v>
          </cell>
        </row>
        <row r="1546">
          <cell r="A1546" t="str">
            <v>001.17.15120</v>
          </cell>
          <cell r="B1546" t="str">
            <v>Fornecimento e instalação de poste de concreto duplo t 11 m / 600 kg</v>
          </cell>
          <cell r="C1546" t="str">
            <v>UN</v>
          </cell>
          <cell r="D1546">
            <v>677.75649999999996</v>
          </cell>
        </row>
        <row r="1547">
          <cell r="A1547" t="str">
            <v>001.17.15140</v>
          </cell>
          <cell r="B1547" t="str">
            <v>Fornecimento e instalação de poste de concreto duplo t 11 m / 800 kg</v>
          </cell>
          <cell r="C1547" t="str">
            <v>UN</v>
          </cell>
          <cell r="D1547">
            <v>836.65650000000005</v>
          </cell>
        </row>
        <row r="1548">
          <cell r="A1548" t="str">
            <v>001.17.15160</v>
          </cell>
          <cell r="B1548" t="str">
            <v>Fornecimento e instalação de poste de concreto duplo t 10 m / 600 kg</v>
          </cell>
          <cell r="C1548" t="str">
            <v>UN</v>
          </cell>
          <cell r="D1548">
            <v>527.65650000000005</v>
          </cell>
        </row>
        <row r="1549">
          <cell r="A1549" t="str">
            <v>001.17.15180</v>
          </cell>
          <cell r="B1549" t="str">
            <v>Para-raio cristal valve c/ centelhador e disparador classe 15 0kv</v>
          </cell>
          <cell r="C1549" t="str">
            <v>UN</v>
          </cell>
          <cell r="D1549">
            <v>121.3366</v>
          </cell>
        </row>
        <row r="1550">
          <cell r="A1550" t="str">
            <v>001.17.15200</v>
          </cell>
          <cell r="B1550" t="str">
            <v>Pára-raios cristal c/ centelhador e disparador classe 13,8 kv</v>
          </cell>
          <cell r="C1550" t="str">
            <v>UN</v>
          </cell>
          <cell r="D1550">
            <v>90.236599999999996</v>
          </cell>
        </row>
        <row r="1551">
          <cell r="A1551" t="str">
            <v>001.17.15220</v>
          </cell>
          <cell r="B1551" t="str">
            <v>Fornecimento e aplicação de pasta penetrox</v>
          </cell>
          <cell r="C1551" t="str">
            <v>KG</v>
          </cell>
          <cell r="D1551">
            <v>4</v>
          </cell>
        </row>
        <row r="1552">
          <cell r="A1552" t="str">
            <v>001.17.15240</v>
          </cell>
          <cell r="B1552" t="str">
            <v>Revisão em ponto de energia c/ reaperto e substituição de fita isolante</v>
          </cell>
          <cell r="C1552" t="str">
            <v>PT</v>
          </cell>
          <cell r="D1552">
            <v>4.4172000000000002</v>
          </cell>
        </row>
        <row r="1553">
          <cell r="A1553" t="str">
            <v>001.17.15260</v>
          </cell>
          <cell r="B1553" t="str">
            <v>Manutenção de aterramento de micro computadores</v>
          </cell>
          <cell r="C1553" t="str">
            <v>CJ</v>
          </cell>
          <cell r="D1553">
            <v>45.086399999999998</v>
          </cell>
        </row>
        <row r="1554">
          <cell r="A1554" t="str">
            <v>001.17.15280</v>
          </cell>
          <cell r="B1554" t="str">
            <v>Fornecimento e substituição de espelho (ou placa) p/ tomada e/ou interruptor 4""""x2""""</v>
          </cell>
          <cell r="C1554" t="str">
            <v>UN</v>
          </cell>
          <cell r="D1554">
            <v>1.575</v>
          </cell>
        </row>
        <row r="1555">
          <cell r="A1555" t="str">
            <v>001.17.15300</v>
          </cell>
          <cell r="B1555" t="str">
            <v>Fornecimento e substituição de espelho (ou placa) p/ tomada e/ou interruptor 4""""x4""""</v>
          </cell>
          <cell r="C1555" t="str">
            <v>UN</v>
          </cell>
          <cell r="D1555">
            <v>2.9049999999999998</v>
          </cell>
        </row>
        <row r="1556">
          <cell r="A1556" t="str">
            <v>001.17.15320</v>
          </cell>
          <cell r="B1556" t="str">
            <v>Fornecimento e substituição de tomada simples universal com espelho</v>
          </cell>
          <cell r="C1556" t="str">
            <v>UN</v>
          </cell>
          <cell r="D1556">
            <v>6.0086000000000004</v>
          </cell>
        </row>
        <row r="1557">
          <cell r="A1557" t="str">
            <v>001.17.15340</v>
          </cell>
          <cell r="B1557" t="str">
            <v>Fornecimento e substituição de interruptor c/ uma tecla simples c/ espelho</v>
          </cell>
          <cell r="C1557" t="str">
            <v>UN</v>
          </cell>
          <cell r="D1557">
            <v>6.4085999999999999</v>
          </cell>
        </row>
        <row r="1558">
          <cell r="A1558" t="str">
            <v>001.17.15360</v>
          </cell>
          <cell r="B1558" t="str">
            <v>Fornecimento e substituição de interruptor c/ duas teclas simples c/ espelho</v>
          </cell>
          <cell r="C1558" t="str">
            <v>UN</v>
          </cell>
          <cell r="D1558">
            <v>7.8613</v>
          </cell>
        </row>
        <row r="1559">
          <cell r="A1559" t="str">
            <v>001.17.15380</v>
          </cell>
          <cell r="B1559" t="str">
            <v>Forencimento e substituição de interruptor c/ tres teclas simples c/ espelho</v>
          </cell>
          <cell r="C1559" t="str">
            <v>UN</v>
          </cell>
          <cell r="D1559">
            <v>13.935700000000001</v>
          </cell>
        </row>
        <row r="1560">
          <cell r="A1560" t="str">
            <v>001.17.15400</v>
          </cell>
          <cell r="B1560" t="str">
            <v>Fornecimento e substituição de interruptor c/ uma tecla paralela e espelho</v>
          </cell>
          <cell r="C1560" t="str">
            <v>UN</v>
          </cell>
          <cell r="D1560">
            <v>13.676600000000001</v>
          </cell>
        </row>
        <row r="1561">
          <cell r="A1561" t="str">
            <v>001.17.15420</v>
          </cell>
          <cell r="B1561" t="str">
            <v>Fornecimento e substituição de reator simples a.f.p./p.r. - 1x20 w</v>
          </cell>
          <cell r="C1561" t="str">
            <v>UN</v>
          </cell>
          <cell r="D1561">
            <v>19.089300000000001</v>
          </cell>
        </row>
        <row r="1562">
          <cell r="A1562" t="str">
            <v>001.17.15440</v>
          </cell>
          <cell r="B1562" t="str">
            <v>Fornecimento e substituição de reator simples a.f.p./p.r. - 1x40 w</v>
          </cell>
          <cell r="C1562" t="str">
            <v>UN</v>
          </cell>
          <cell r="D1562">
            <v>42.519300000000001</v>
          </cell>
        </row>
        <row r="1563">
          <cell r="A1563" t="str">
            <v>001.17.15460</v>
          </cell>
          <cell r="B1563" t="str">
            <v>Fornecimento e substituição de reator duplo a.f.p./p.r. - 2x20 w</v>
          </cell>
          <cell r="C1563" t="str">
            <v>UN</v>
          </cell>
          <cell r="D1563">
            <v>27.742999999999999</v>
          </cell>
        </row>
        <row r="1564">
          <cell r="A1564" t="str">
            <v>001.17.15480</v>
          </cell>
          <cell r="B1564" t="str">
            <v>Fornecimento e substituição de reator duplo a.f.p./p.r. - 2x40 w</v>
          </cell>
          <cell r="C1564" t="str">
            <v>UN</v>
          </cell>
          <cell r="D1564">
            <v>40.893000000000001</v>
          </cell>
        </row>
        <row r="1565">
          <cell r="A1565" t="str">
            <v>001.17.15500</v>
          </cell>
          <cell r="B1565" t="str">
            <v>Fornecimento e substituição de lâmpada incandescente de 60 w</v>
          </cell>
          <cell r="C1565" t="str">
            <v>UN</v>
          </cell>
          <cell r="D1565">
            <v>2.0036999999999998</v>
          </cell>
        </row>
        <row r="1566">
          <cell r="A1566" t="str">
            <v>001.17.15520</v>
          </cell>
          <cell r="B1566" t="str">
            <v>Fornecimento e substituição de lâmpada incandescente de 100 w</v>
          </cell>
          <cell r="C1566" t="str">
            <v>UN</v>
          </cell>
          <cell r="D1566">
            <v>2.3237000000000001</v>
          </cell>
        </row>
        <row r="1567">
          <cell r="A1567" t="str">
            <v>001.17.15540</v>
          </cell>
          <cell r="B1567" t="str">
            <v>Fornecimento e substituição de lâmpada fluorescente de 20 w</v>
          </cell>
          <cell r="C1567" t="str">
            <v>UN</v>
          </cell>
          <cell r="D1567">
            <v>4.4036999999999997</v>
          </cell>
        </row>
        <row r="1568">
          <cell r="A1568" t="str">
            <v>001.17.15560</v>
          </cell>
          <cell r="B1568" t="str">
            <v>Fornecimento e substituição de lâmpada fluorescente de 40 w</v>
          </cell>
          <cell r="C1568" t="str">
            <v>UN</v>
          </cell>
          <cell r="D1568">
            <v>4.4036999999999997</v>
          </cell>
        </row>
        <row r="1569">
          <cell r="A1569" t="str">
            <v>001.17.15580</v>
          </cell>
          <cell r="B1569" t="str">
            <v>Fornecimento e substituição de disjuntor monopolar de 15 a</v>
          </cell>
          <cell r="C1569" t="str">
            <v>UN</v>
          </cell>
          <cell r="D1569">
            <v>8.6944999999999997</v>
          </cell>
        </row>
        <row r="1570">
          <cell r="A1570" t="str">
            <v>001.17.15600</v>
          </cell>
          <cell r="B1570" t="str">
            <v>Fornecimento e substituição de disjuntor monopolar de 20 a</v>
          </cell>
          <cell r="C1570" t="str">
            <v>UN</v>
          </cell>
          <cell r="D1570">
            <v>8.6944999999999997</v>
          </cell>
        </row>
        <row r="1571">
          <cell r="A1571" t="str">
            <v>001.17.15620</v>
          </cell>
          <cell r="B1571" t="str">
            <v>Fornecimento e substituição de disjuntor monopolar de 30 a</v>
          </cell>
          <cell r="C1571" t="str">
            <v>UN</v>
          </cell>
          <cell r="D1571">
            <v>8.6944999999999997</v>
          </cell>
        </row>
        <row r="1572">
          <cell r="A1572" t="str">
            <v>001.17.15640</v>
          </cell>
          <cell r="B1572" t="str">
            <v>Fornecimento e substituição de disjuntor monopolar de 40 a</v>
          </cell>
          <cell r="C1572" t="str">
            <v>UN</v>
          </cell>
          <cell r="D1572">
            <v>10.5945</v>
          </cell>
        </row>
        <row r="1573">
          <cell r="A1573" t="str">
            <v>001.17.15660</v>
          </cell>
          <cell r="B1573" t="str">
            <v>Fornecimento e substituição de disjuntor monopolar de 50 a</v>
          </cell>
          <cell r="C1573" t="str">
            <v>UN</v>
          </cell>
          <cell r="D1573">
            <v>10.5945</v>
          </cell>
        </row>
        <row r="1574">
          <cell r="A1574" t="str">
            <v>001.17.15680</v>
          </cell>
          <cell r="B1574" t="str">
            <v>Fornecimento e substituição de disjuntor bipolar de 15 a</v>
          </cell>
          <cell r="C1574" t="str">
            <v>UN</v>
          </cell>
          <cell r="D1574">
            <v>34.939300000000003</v>
          </cell>
        </row>
        <row r="1575">
          <cell r="A1575" t="str">
            <v>001.17.15700</v>
          </cell>
          <cell r="B1575" t="str">
            <v>Fornecimento e substituição de disjuntor bipolar de 20 a</v>
          </cell>
          <cell r="C1575" t="str">
            <v>UN</v>
          </cell>
          <cell r="D1575">
            <v>34.939300000000003</v>
          </cell>
        </row>
        <row r="1576">
          <cell r="A1576" t="str">
            <v>001.17.15720</v>
          </cell>
          <cell r="B1576" t="str">
            <v>Fornecimento e substituição de disjuntor bipolar de 30 a</v>
          </cell>
          <cell r="C1576" t="str">
            <v>UN</v>
          </cell>
          <cell r="D1576">
            <v>34.939300000000003</v>
          </cell>
        </row>
        <row r="1577">
          <cell r="A1577" t="str">
            <v>001.17.15740</v>
          </cell>
          <cell r="B1577" t="str">
            <v>Fornecimento e substituição de disjuntor bipolar de 40 a</v>
          </cell>
          <cell r="C1577" t="str">
            <v>UN</v>
          </cell>
          <cell r="D1577">
            <v>34.939300000000003</v>
          </cell>
        </row>
        <row r="1578">
          <cell r="A1578" t="str">
            <v>001.17.15760</v>
          </cell>
          <cell r="B1578" t="str">
            <v>Fornecimento e substituição de disjuntor bipolar de 50 a</v>
          </cell>
          <cell r="C1578" t="str">
            <v>UN</v>
          </cell>
          <cell r="D1578">
            <v>34.939300000000003</v>
          </cell>
        </row>
        <row r="1579">
          <cell r="A1579" t="str">
            <v>001.17.15780</v>
          </cell>
          <cell r="B1579" t="str">
            <v>Fornecimento e substituição de disjuntor tripolar de 15 a</v>
          </cell>
          <cell r="C1579" t="str">
            <v>UN</v>
          </cell>
          <cell r="D1579">
            <v>36.660299999999999</v>
          </cell>
        </row>
        <row r="1580">
          <cell r="A1580" t="str">
            <v>001.17.15800</v>
          </cell>
          <cell r="B1580" t="str">
            <v>Fornecimento e substituição de disjuntor tripolar de 20 a</v>
          </cell>
          <cell r="C1580" t="str">
            <v>UN</v>
          </cell>
          <cell r="D1580">
            <v>36.660299999999999</v>
          </cell>
        </row>
        <row r="1581">
          <cell r="A1581" t="str">
            <v>001.17.15820</v>
          </cell>
          <cell r="B1581" t="str">
            <v>Fornecimento e substituição de disjuntor tripolar de 30 a</v>
          </cell>
          <cell r="C1581" t="str">
            <v>UN</v>
          </cell>
          <cell r="D1581">
            <v>35.636600000000001</v>
          </cell>
        </row>
        <row r="1582">
          <cell r="A1582" t="str">
            <v>001.17.15840</v>
          </cell>
          <cell r="B1582" t="str">
            <v>Fornecimento e substituição de disjuntor tripolar de 40 a</v>
          </cell>
          <cell r="C1582" t="str">
            <v>UN</v>
          </cell>
          <cell r="D1582">
            <v>36.660299999999999</v>
          </cell>
        </row>
        <row r="1583">
          <cell r="A1583" t="str">
            <v>001.17.15860</v>
          </cell>
          <cell r="B1583" t="str">
            <v>Fornecimento e substituição de disjuntor tripolar de 50 a</v>
          </cell>
          <cell r="C1583" t="str">
            <v>UN</v>
          </cell>
          <cell r="D1583">
            <v>36.660299999999999</v>
          </cell>
        </row>
        <row r="1584">
          <cell r="A1584" t="str">
            <v>001.17.15880</v>
          </cell>
          <cell r="B1584" t="str">
            <v>Fornecimento e substituição de disjuntor tripolar de 70 a</v>
          </cell>
          <cell r="C1584" t="str">
            <v>UN</v>
          </cell>
          <cell r="D1584">
            <v>44.760300000000001</v>
          </cell>
        </row>
        <row r="1585">
          <cell r="A1585" t="str">
            <v>001.17.15900</v>
          </cell>
          <cell r="B1585" t="str">
            <v>Fornecimento e substituição de disjuntor tripolar de 90 a</v>
          </cell>
          <cell r="C1585" t="str">
            <v>UN</v>
          </cell>
          <cell r="D1585">
            <v>44.760300000000001</v>
          </cell>
        </row>
        <row r="1586">
          <cell r="A1586" t="str">
            <v>001.17.15920</v>
          </cell>
          <cell r="B1586" t="str">
            <v>Fornecimento e substituição de disjuntor tripolar de 100 a</v>
          </cell>
          <cell r="C1586" t="str">
            <v>UN</v>
          </cell>
          <cell r="D1586">
            <v>44.760300000000001</v>
          </cell>
        </row>
        <row r="1587">
          <cell r="A1587" t="str">
            <v>001.18</v>
          </cell>
          <cell r="B1587" t="str">
            <v>INSTALAÇÕES HIDRO-SANITÁRIAS E INCÊNDIO</v>
          </cell>
          <cell r="D1587">
            <v>93490.968800000002</v>
          </cell>
        </row>
        <row r="1588">
          <cell r="A1588" t="str">
            <v>001.18.00020</v>
          </cell>
          <cell r="B1588" t="str">
            <v>Abertura e enchimento de rasgos na alvenaria para passagem de canalização diâmetro 1/2 à 1 pol</v>
          </cell>
          <cell r="C1588" t="str">
            <v>ML</v>
          </cell>
          <cell r="D1588">
            <v>2.9782999999999999</v>
          </cell>
        </row>
        <row r="1589">
          <cell r="A1589" t="str">
            <v>001.18.00040</v>
          </cell>
          <cell r="B1589" t="str">
            <v>Abertura e enchimento de rasgos na alvenaria para passagem de canalização diâmetro 1 1/4 à 2 pol</v>
          </cell>
          <cell r="C1589" t="str">
            <v>ML</v>
          </cell>
          <cell r="D1589">
            <v>4.4509999999999996</v>
          </cell>
        </row>
        <row r="1590">
          <cell r="A1590" t="str">
            <v>001.18.00060</v>
          </cell>
          <cell r="B1590" t="str">
            <v>Abertura e enchimento de rasgos na alvenaria para passagem de canalização diâmetro 2.5 à 4 pol</v>
          </cell>
          <cell r="C1590" t="str">
            <v>ML</v>
          </cell>
          <cell r="D1590">
            <v>6.6715999999999998</v>
          </cell>
        </row>
        <row r="1591">
          <cell r="A1591" t="str">
            <v>001.18.00080</v>
          </cell>
          <cell r="B1591" t="str">
            <v>Abertura e enchimento de rasgos no concreto para passagem de canalização diâmetro de 1/2 à 1 pol</v>
          </cell>
          <cell r="C1591" t="str">
            <v>ML</v>
          </cell>
          <cell r="D1591">
            <v>5.7521000000000004</v>
          </cell>
        </row>
        <row r="1592">
          <cell r="A1592" t="str">
            <v>001.18.00100</v>
          </cell>
          <cell r="B1592" t="str">
            <v>Abertura e enchimento de rasgos no concreto para passagem de canalização diâmetro 1 1/4 à 2 pol</v>
          </cell>
          <cell r="C1592" t="str">
            <v>ML</v>
          </cell>
          <cell r="D1592">
            <v>8.6152999999999995</v>
          </cell>
        </row>
        <row r="1593">
          <cell r="A1593" t="str">
            <v>001.18.00120</v>
          </cell>
          <cell r="B1593" t="str">
            <v>Abertura e enchimento de rasgos no concreto para passagem de canalização diâmetro 2 1/2 à 4 pol</v>
          </cell>
          <cell r="C1593" t="str">
            <v>ML</v>
          </cell>
          <cell r="D1593">
            <v>13.463800000000001</v>
          </cell>
        </row>
        <row r="1594">
          <cell r="A1594" t="str">
            <v>001.18.00140</v>
          </cell>
          <cell r="B1594" t="str">
            <v>Fornecimento e instalação de entrada padrão de água através de cavalete completo em tubo de fºgº, padrão sanemat - 3/4""""""""</v>
          </cell>
          <cell r="C1594" t="str">
            <v>UN</v>
          </cell>
          <cell r="D1594">
            <v>34.5366</v>
          </cell>
        </row>
        <row r="1595">
          <cell r="A1595" t="str">
            <v>001.18.00160</v>
          </cell>
          <cell r="B1595" t="str">
            <v>Execução de caixa p/abrigar torneira ou registro conf.detalhe n.20 do dop</v>
          </cell>
          <cell r="C1595" t="str">
            <v>CJ</v>
          </cell>
          <cell r="D1595">
            <v>113.4735</v>
          </cell>
        </row>
        <row r="1596">
          <cell r="A1596" t="str">
            <v>001.18.00180</v>
          </cell>
          <cell r="B1596" t="str">
            <v>Fornecimento e colocação de caixa de água de pvc, incl tampa de 1000 litros</v>
          </cell>
          <cell r="C1596" t="str">
            <v>UN</v>
          </cell>
          <cell r="D1596">
            <v>238.58330000000001</v>
          </cell>
        </row>
        <row r="1597">
          <cell r="A1597" t="str">
            <v>001.18.00200</v>
          </cell>
          <cell r="B1597" t="str">
            <v>Fornecimento e colocação de caixa de água de pvc, incl tampa de 500 litros</v>
          </cell>
          <cell r="C1597" t="str">
            <v>UN</v>
          </cell>
          <cell r="D1597">
            <v>141.8151</v>
          </cell>
        </row>
        <row r="1598">
          <cell r="A1598" t="str">
            <v>001.18.00220</v>
          </cell>
          <cell r="B1598" t="str">
            <v>Fornecimento e colocação de caixa de água de pvc, incl tampa de 310 litros</v>
          </cell>
          <cell r="C1598" t="str">
            <v>UN</v>
          </cell>
          <cell r="D1598">
            <v>138.744</v>
          </cell>
        </row>
        <row r="1599">
          <cell r="A1599" t="str">
            <v>001.18.00240</v>
          </cell>
          <cell r="B1599" t="str">
            <v>Fornecimento e colocação de caixa de água de pvc, incl tampa de 100 litros</v>
          </cell>
          <cell r="C1599" t="str">
            <v>UN</v>
          </cell>
          <cell r="D1599">
            <v>136.69659999999999</v>
          </cell>
        </row>
        <row r="1600">
          <cell r="A1600" t="str">
            <v>001.18.00260</v>
          </cell>
          <cell r="B1600" t="str">
            <v>Fornecimento e  instalação de caixa de água metálica tipo taça com altura total de 6.00 m inclusive pintura (interna e externa)  base de fixação e instalação, de 5.000 litros</v>
          </cell>
          <cell r="C1600" t="str">
            <v>UN</v>
          </cell>
          <cell r="D1600">
            <v>9800</v>
          </cell>
        </row>
        <row r="1601">
          <cell r="A1601" t="str">
            <v>001.18.00280</v>
          </cell>
          <cell r="B1601" t="str">
            <v>Fornecimento e instalação de bóia interna tipo (são paulo) p/ caixa de água  amarelo bruto n.1350 marca deca 2 pol</v>
          </cell>
          <cell r="C1601" t="str">
            <v>UN</v>
          </cell>
          <cell r="D1601">
            <v>62.978200000000001</v>
          </cell>
        </row>
        <row r="1602">
          <cell r="A1602" t="str">
            <v>001.18.00300</v>
          </cell>
          <cell r="B1602" t="str">
            <v>Fornecimento e instalação de bóia interna tipo (são paulo) p/ caixa de água  amarelo bruto n.1350 marca deca 1 1/2 pol</v>
          </cell>
          <cell r="C1602" t="str">
            <v>UN</v>
          </cell>
          <cell r="D1602">
            <v>52.971600000000002</v>
          </cell>
        </row>
        <row r="1603">
          <cell r="A1603" t="str">
            <v>001.18.00320</v>
          </cell>
          <cell r="B1603" t="str">
            <v>Fornecimento e instalação de bóia interna tipo (são paulo) p/ caixa de água  amarelo bruto n.1350 marca deca 1 1/4 pol</v>
          </cell>
          <cell r="C1603" t="str">
            <v>UN</v>
          </cell>
          <cell r="D1603">
            <v>42.104500000000002</v>
          </cell>
        </row>
        <row r="1604">
          <cell r="A1604" t="str">
            <v>001.18.00340</v>
          </cell>
          <cell r="B1604" t="str">
            <v>Fornecimento e instalação de bóia interna tipo (são paulo) p/ caixa de água  amarelo bruto n.1350 marca deca 1 pol</v>
          </cell>
          <cell r="C1604" t="str">
            <v>UN</v>
          </cell>
          <cell r="D1604">
            <v>30.848400000000002</v>
          </cell>
        </row>
        <row r="1605">
          <cell r="A1605" t="str">
            <v>001.18.00360</v>
          </cell>
          <cell r="B1605" t="str">
            <v>Fornecimento e instalação de bóia interna tipo (são paulo) p/ caixa de água  amarelo bruto n.1350 marca deca 3/4 pol</v>
          </cell>
          <cell r="C1605" t="str">
            <v>UN</v>
          </cell>
          <cell r="D1605">
            <v>24.903700000000001</v>
          </cell>
        </row>
        <row r="1606">
          <cell r="A1606" t="str">
            <v>001.18.00380</v>
          </cell>
          <cell r="B1606" t="str">
            <v>Fornecimento e instalação de bóia interna tipo (são paulo) p/ caixa de água  amarelo bruto n.1350 marca deca 1/2 pol</v>
          </cell>
          <cell r="C1606" t="str">
            <v>UN</v>
          </cell>
          <cell r="D1606">
            <v>22.883700000000001</v>
          </cell>
        </row>
        <row r="1607">
          <cell r="A1607" t="str">
            <v>001.18.00400</v>
          </cell>
          <cell r="B1607" t="str">
            <v>Fornecimento e instalação de torneira bóia p/ caixa de água em pvc marca cipla 1 pol</v>
          </cell>
          <cell r="C1607" t="str">
            <v>UN</v>
          </cell>
          <cell r="D1607">
            <v>11.4284</v>
          </cell>
        </row>
        <row r="1608">
          <cell r="A1608" t="str">
            <v>001.18.00420</v>
          </cell>
          <cell r="B1608" t="str">
            <v>Fornecimento e instalação de torneira bóia p/ caixa de água em pvc marca cipla 3/4 pol</v>
          </cell>
          <cell r="C1608" t="str">
            <v>UN</v>
          </cell>
          <cell r="D1608">
            <v>10.733700000000001</v>
          </cell>
        </row>
        <row r="1609">
          <cell r="A1609" t="str">
            <v>001.18.00440</v>
          </cell>
          <cell r="B1609" t="str">
            <v>Fornecimento e instalação de torneira bóia p/ caixa de água em pvc marca cipla 1/2 pol</v>
          </cell>
          <cell r="C1609" t="str">
            <v>UN</v>
          </cell>
          <cell r="D1609">
            <v>10.733700000000001</v>
          </cell>
        </row>
        <row r="1610">
          <cell r="A1610" t="str">
            <v>001.18.00460</v>
          </cell>
          <cell r="B1610" t="str">
            <v>Tubo de pvc rígido soldável marrom em barra de 6 m diâmetro 110mm (4) pol</v>
          </cell>
          <cell r="C1610" t="str">
            <v>M</v>
          </cell>
          <cell r="D1610">
            <v>31.852799999999998</v>
          </cell>
        </row>
        <row r="1611">
          <cell r="A1611" t="str">
            <v>001.18.00480</v>
          </cell>
          <cell r="B1611" t="str">
            <v>Tubo de pvc rígido soldável marrom em barra de 6 m diâmetro 85mm (3) pol</v>
          </cell>
          <cell r="C1611" t="str">
            <v>M</v>
          </cell>
          <cell r="D1611">
            <v>27.000699999999998</v>
          </cell>
        </row>
        <row r="1612">
          <cell r="A1612" t="str">
            <v>001.18.00500</v>
          </cell>
          <cell r="B1612" t="str">
            <v>Tubo de pvc rígido soldável marrom em barra de 6 m diâmetro 75mm (2.5) pol</v>
          </cell>
          <cell r="C1612" t="str">
            <v>M</v>
          </cell>
          <cell r="D1612">
            <v>15.045500000000001</v>
          </cell>
        </row>
        <row r="1613">
          <cell r="A1613" t="str">
            <v>001.18.00520</v>
          </cell>
          <cell r="B1613" t="str">
            <v>Tubo de pvc rígido soldável marrom em barra de 6 m diâmetro 60mm (2) pl</v>
          </cell>
          <cell r="C1613" t="str">
            <v>M</v>
          </cell>
          <cell r="D1613">
            <v>10.137499999999999</v>
          </cell>
        </row>
        <row r="1614">
          <cell r="A1614" t="str">
            <v>001.18.00540</v>
          </cell>
          <cell r="B1614" t="str">
            <v>Tubo de pvc rígido soldável marrom em barra de 6 m diâmetro 50mm (1.5) pol</v>
          </cell>
          <cell r="C1614" t="str">
            <v>M</v>
          </cell>
          <cell r="D1614">
            <v>6.3810000000000002</v>
          </cell>
        </row>
        <row r="1615">
          <cell r="A1615" t="str">
            <v>001.18.00560</v>
          </cell>
          <cell r="B1615" t="str">
            <v>Tubo de pvc rígido soldável marrom em barra de 6 m diâmetro 40mm (1.1/4) pol</v>
          </cell>
          <cell r="C1615" t="str">
            <v>M</v>
          </cell>
          <cell r="D1615">
            <v>7.0473999999999997</v>
          </cell>
        </row>
        <row r="1616">
          <cell r="A1616" t="str">
            <v>001.18.00580</v>
          </cell>
          <cell r="B1616" t="str">
            <v>Tubo de pvc rígido soldável marrom em barra de 6 m diâmetro 32mm (1) pol</v>
          </cell>
          <cell r="C1616" t="str">
            <v>M</v>
          </cell>
          <cell r="D1616">
            <v>5.3955000000000002</v>
          </cell>
        </row>
        <row r="1617">
          <cell r="A1617" t="str">
            <v>001.18.00600</v>
          </cell>
          <cell r="B1617" t="str">
            <v>Tubo de pvc rígido sodável marrom em barra de 6 m diâmetro 25mm (3/4) pol</v>
          </cell>
          <cell r="C1617" t="str">
            <v>M</v>
          </cell>
          <cell r="D1617">
            <v>2.2833000000000001</v>
          </cell>
        </row>
        <row r="1618">
          <cell r="A1618" t="str">
            <v>001.18.00620</v>
          </cell>
          <cell r="B1618" t="str">
            <v>Tubo de pvc rígido soldável marrom em barra de 6 m diâmetro 20mm (1/2) pol</v>
          </cell>
          <cell r="C1618" t="str">
            <v>M</v>
          </cell>
          <cell r="D1618">
            <v>2.0569000000000002</v>
          </cell>
        </row>
        <row r="1619">
          <cell r="A1619" t="str">
            <v>001.18.00640</v>
          </cell>
          <cell r="B1619" t="str">
            <v>Curva de 90º de pvc rígido para tubo soldável 110mm ( 4 pol )</v>
          </cell>
          <cell r="C1619" t="str">
            <v>UN</v>
          </cell>
          <cell r="D1619">
            <v>32.911099999999998</v>
          </cell>
        </row>
        <row r="1620">
          <cell r="A1620" t="str">
            <v>001.18.00660</v>
          </cell>
          <cell r="B1620" t="str">
            <v>Curva de 90º de pvc rígido para tubo soldável 85mm ( 3 pol )</v>
          </cell>
          <cell r="C1620" t="str">
            <v>UN</v>
          </cell>
          <cell r="D1620">
            <v>16.596800000000002</v>
          </cell>
        </row>
        <row r="1621">
          <cell r="A1621" t="str">
            <v>001.18.00680</v>
          </cell>
          <cell r="B1621" t="str">
            <v>Curva de 90º de pvc rígido para tubo soldável 75mm (21/2 pol)</v>
          </cell>
          <cell r="C1621" t="str">
            <v>UN</v>
          </cell>
          <cell r="D1621">
            <v>17.026800000000001</v>
          </cell>
        </row>
        <row r="1622">
          <cell r="A1622" t="str">
            <v>001.18.00700</v>
          </cell>
          <cell r="B1622" t="str">
            <v>Curva de 90º de pvc rígido para tubo soldável 60mm (2 pol)</v>
          </cell>
          <cell r="C1622" t="str">
            <v>UN</v>
          </cell>
          <cell r="D1622">
            <v>14.2727</v>
          </cell>
        </row>
        <row r="1623">
          <cell r="A1623" t="str">
            <v>001.18.00720</v>
          </cell>
          <cell r="B1623" t="str">
            <v>Curva de 90º de pvc rígido para tubo soldável 50mm (1 1/2 pol)</v>
          </cell>
          <cell r="C1623" t="str">
            <v>UN</v>
          </cell>
          <cell r="D1623">
            <v>7.2327000000000004</v>
          </cell>
        </row>
        <row r="1624">
          <cell r="A1624" t="str">
            <v>001.18.00740</v>
          </cell>
          <cell r="B1624" t="str">
            <v>Curva de 90º de pvc rígido para tubo soldável 40mm (1 1/4 pol)</v>
          </cell>
          <cell r="C1624" t="str">
            <v>UN</v>
          </cell>
          <cell r="D1624">
            <v>6.2226999999999997</v>
          </cell>
        </row>
        <row r="1625">
          <cell r="A1625" t="str">
            <v>001.18.00760</v>
          </cell>
          <cell r="B1625" t="str">
            <v>Curva de 90º de pvc rígido para tubo soldável 32mm (1 pol)</v>
          </cell>
          <cell r="C1625" t="str">
            <v>UN</v>
          </cell>
          <cell r="D1625">
            <v>6.4326999999999996</v>
          </cell>
        </row>
        <row r="1626">
          <cell r="A1626" t="str">
            <v>001.18.00780</v>
          </cell>
          <cell r="B1626" t="str">
            <v>Curva de 90º de pvc rígido para tubo soldável 25mm (3/4 pol)</v>
          </cell>
          <cell r="C1626" t="str">
            <v>UN</v>
          </cell>
          <cell r="D1626">
            <v>3.9483999999999999</v>
          </cell>
        </row>
        <row r="1627">
          <cell r="A1627" t="str">
            <v>001.18.00800</v>
          </cell>
          <cell r="B1627" t="str">
            <v>Curva de 90º de pvc rígido para tubo soldável 20mm (1/2 pol)</v>
          </cell>
          <cell r="C1627" t="str">
            <v>UN</v>
          </cell>
          <cell r="D1627">
            <v>3.1084000000000001</v>
          </cell>
        </row>
        <row r="1628">
          <cell r="A1628" t="str">
            <v>001.18.00820</v>
          </cell>
          <cell r="B1628" t="str">
            <v>Curva de 45º de pvc rígido para tubo soldável 110mm ( 4 pol )</v>
          </cell>
          <cell r="C1628" t="str">
            <v>UN</v>
          </cell>
          <cell r="D1628">
            <v>28.441099999999999</v>
          </cell>
        </row>
        <row r="1629">
          <cell r="A1629" t="str">
            <v>001.18.00840</v>
          </cell>
          <cell r="B1629" t="str">
            <v>Curva de 45º de pvc rígido para tubo soldável 85mm ( 3 pol )</v>
          </cell>
          <cell r="C1629" t="str">
            <v>UN</v>
          </cell>
          <cell r="D1629">
            <v>13.2468</v>
          </cell>
        </row>
        <row r="1630">
          <cell r="A1630" t="str">
            <v>001.18.00860</v>
          </cell>
          <cell r="B1630" t="str">
            <v>Curva de 45º de pvc rígido para tubo soldável 75mm ( 2 1/2 pol )</v>
          </cell>
          <cell r="C1630" t="str">
            <v>UN</v>
          </cell>
          <cell r="D1630">
            <v>9.6468000000000007</v>
          </cell>
        </row>
        <row r="1631">
          <cell r="A1631" t="str">
            <v>001.18.00880</v>
          </cell>
          <cell r="B1631" t="str">
            <v>Curva de 45º de pvc rígido para tubo soldável 60mm ( 2  pol )</v>
          </cell>
          <cell r="C1631" t="str">
            <v>UN</v>
          </cell>
          <cell r="D1631">
            <v>5.8327</v>
          </cell>
        </row>
        <row r="1632">
          <cell r="A1632" t="str">
            <v>001.18.00900</v>
          </cell>
          <cell r="B1632" t="str">
            <v>Curva de 45º de pvc rígido para tubo soldável 50mm ( 1 1/2  pol )</v>
          </cell>
          <cell r="C1632" t="str">
            <v>UN</v>
          </cell>
          <cell r="D1632">
            <v>4.2226999999999997</v>
          </cell>
        </row>
        <row r="1633">
          <cell r="A1633" t="str">
            <v>001.18.00920</v>
          </cell>
          <cell r="B1633" t="str">
            <v>Curva de 45º de pvc rígido para tubo soldável 50mm ( 1 1/4  pol )</v>
          </cell>
          <cell r="C1633" t="str">
            <v>UN</v>
          </cell>
          <cell r="D1633">
            <v>3.0026999999999999</v>
          </cell>
        </row>
        <row r="1634">
          <cell r="A1634" t="str">
            <v>001.18.00940</v>
          </cell>
          <cell r="B1634" t="str">
            <v>Curva de 45º de pvc rígido para tubo soldável 32mm ( 1  pol )</v>
          </cell>
          <cell r="C1634" t="str">
            <v>UN</v>
          </cell>
          <cell r="D1634">
            <v>1.8384</v>
          </cell>
        </row>
        <row r="1635">
          <cell r="A1635" t="str">
            <v>001.18.00960</v>
          </cell>
          <cell r="B1635" t="str">
            <v>Curva de 45º de pvc rígido para tubo soldável 25mm ( 3/4  pol )</v>
          </cell>
          <cell r="C1635" t="str">
            <v>UN</v>
          </cell>
          <cell r="D1635">
            <v>1.5684</v>
          </cell>
        </row>
        <row r="1636">
          <cell r="A1636" t="str">
            <v>001.18.00980</v>
          </cell>
          <cell r="B1636" t="str">
            <v>Curva de 45º de pvc rígido para tubo soldável 20mm ( 1/2  pol )</v>
          </cell>
          <cell r="C1636" t="str">
            <v>UN</v>
          </cell>
          <cell r="D1636">
            <v>1.7234</v>
          </cell>
        </row>
        <row r="1637">
          <cell r="A1637" t="str">
            <v>001.18.01000</v>
          </cell>
          <cell r="B1637" t="str">
            <v>Luva de pvc rígido para tubo soldável 110mm ( 4 pol )</v>
          </cell>
          <cell r="C1637" t="str">
            <v>UN</v>
          </cell>
          <cell r="D1637">
            <v>25.4011</v>
          </cell>
        </row>
        <row r="1638">
          <cell r="A1638" t="str">
            <v>001.18.01020</v>
          </cell>
          <cell r="B1638" t="str">
            <v>Luva de pvc rígido para tubo soldável 85mm ( 3 pol )</v>
          </cell>
          <cell r="C1638" t="str">
            <v>UN</v>
          </cell>
          <cell r="D1638">
            <v>21.046800000000001</v>
          </cell>
        </row>
        <row r="1639">
          <cell r="A1639" t="str">
            <v>001.18.01040</v>
          </cell>
          <cell r="B1639" t="str">
            <v>Luva de pvc rígido para tubo soldável 75mm ( 2 1/2 pol )</v>
          </cell>
          <cell r="C1639" t="str">
            <v>UN</v>
          </cell>
          <cell r="D1639">
            <v>14.4468</v>
          </cell>
        </row>
        <row r="1640">
          <cell r="A1640" t="str">
            <v>001.18.01060</v>
          </cell>
          <cell r="B1640" t="str">
            <v>Luva de pvc rígido para tubo soldável 60mm ( 2 pol )</v>
          </cell>
          <cell r="C1640" t="str">
            <v>UN</v>
          </cell>
          <cell r="D1640">
            <v>2.4127000000000001</v>
          </cell>
        </row>
        <row r="1641">
          <cell r="A1641" t="str">
            <v>001.18.01080</v>
          </cell>
          <cell r="B1641" t="str">
            <v>Luva de pvc rígido para tubo soldável 50mm ( 1 1/2 pol )</v>
          </cell>
          <cell r="C1641" t="str">
            <v>UN</v>
          </cell>
          <cell r="D1641">
            <v>3.6526999999999998</v>
          </cell>
        </row>
        <row r="1642">
          <cell r="A1642" t="str">
            <v>001.18.01100</v>
          </cell>
          <cell r="B1642" t="str">
            <v>Luva de pvc rígido para tubo soldável 40mm ( 1 1/4pol )</v>
          </cell>
          <cell r="C1642" t="str">
            <v>UN</v>
          </cell>
          <cell r="D1642">
            <v>3.3027000000000002</v>
          </cell>
        </row>
        <row r="1643">
          <cell r="A1643" t="str">
            <v>001.18.01120</v>
          </cell>
          <cell r="B1643" t="str">
            <v>Luva de pvc rígido para tubo soldável 32mm ( 1 pol )</v>
          </cell>
          <cell r="C1643" t="str">
            <v>UN</v>
          </cell>
          <cell r="D1643">
            <v>1.8884000000000001</v>
          </cell>
        </row>
        <row r="1644">
          <cell r="A1644" t="str">
            <v>001.18.01140</v>
          </cell>
          <cell r="B1644" t="str">
            <v>Luva de pvc rígido para tubo soldável 25mm ( 3/4 pol )</v>
          </cell>
          <cell r="C1644" t="str">
            <v>UN</v>
          </cell>
          <cell r="D1644">
            <v>1.5284</v>
          </cell>
        </row>
        <row r="1645">
          <cell r="A1645" t="str">
            <v>001.18.01160</v>
          </cell>
          <cell r="B1645" t="str">
            <v>Luva de pvc rígido para tubo soldável 20mm ( 1/2 pol )</v>
          </cell>
          <cell r="C1645" t="str">
            <v>UN</v>
          </cell>
          <cell r="D1645">
            <v>1.5184</v>
          </cell>
        </row>
        <row r="1646">
          <cell r="A1646" t="str">
            <v>001.18.01180</v>
          </cell>
          <cell r="B1646" t="str">
            <v>Cotovelo de pvc rígido para tubo soldável 110 mm (4 pol)</v>
          </cell>
          <cell r="C1646" t="str">
            <v>UN</v>
          </cell>
          <cell r="D1646">
            <v>90.961100000000002</v>
          </cell>
        </row>
        <row r="1647">
          <cell r="A1647" t="str">
            <v>001.18.01200</v>
          </cell>
          <cell r="B1647" t="str">
            <v>Cotovelo de pvc rígido para tubo soldável 85 mm (3 pol)</v>
          </cell>
          <cell r="C1647" t="str">
            <v>UN</v>
          </cell>
          <cell r="D1647">
            <v>41.506799999999998</v>
          </cell>
        </row>
        <row r="1648">
          <cell r="A1648" t="str">
            <v>001.18.01220</v>
          </cell>
          <cell r="B1648" t="str">
            <v>Cotovelo de pvc rígido para tubo soldável 75 mm (2 1/2 pol)</v>
          </cell>
          <cell r="C1648" t="str">
            <v>UN</v>
          </cell>
          <cell r="D1648">
            <v>33.366799999999998</v>
          </cell>
        </row>
        <row r="1649">
          <cell r="A1649" t="str">
            <v>001.18.01240</v>
          </cell>
          <cell r="B1649" t="str">
            <v>Cotovelo de pvc rígido para tubo soldável 60 mm (2 pol)</v>
          </cell>
          <cell r="C1649" t="str">
            <v>UN</v>
          </cell>
          <cell r="D1649">
            <v>9.1426999999999996</v>
          </cell>
        </row>
        <row r="1650">
          <cell r="A1650" t="str">
            <v>001.18.01260</v>
          </cell>
          <cell r="B1650" t="str">
            <v>Cotovelo de pvc rígido para tubo soldável 50 mm ( 1 1/2 pol)</v>
          </cell>
          <cell r="C1650" t="str">
            <v>UN</v>
          </cell>
          <cell r="D1650">
            <v>4.2626999999999997</v>
          </cell>
        </row>
        <row r="1651">
          <cell r="A1651" t="str">
            <v>001.18.01280</v>
          </cell>
          <cell r="B1651" t="str">
            <v>Cotovelo de pvc rígido para tubo soldável 40 mm ( 1 1/4 pol)</v>
          </cell>
          <cell r="C1651" t="str">
            <v>UN</v>
          </cell>
          <cell r="D1651">
            <v>3.9826999999999999</v>
          </cell>
        </row>
        <row r="1652">
          <cell r="A1652" t="str">
            <v>001.18.01300</v>
          </cell>
          <cell r="B1652" t="str">
            <v>Cotovelo de pvc rígido para tubo soldável 32 mm ( 1 pol)</v>
          </cell>
          <cell r="C1652" t="str">
            <v>UN</v>
          </cell>
          <cell r="D1652">
            <v>2.0583999999999998</v>
          </cell>
        </row>
        <row r="1653">
          <cell r="A1653" t="str">
            <v>001.18.01320</v>
          </cell>
          <cell r="B1653" t="str">
            <v>Cotovelo de pvc rígido para tubo soldável 25 mm ( 3/4 pol)</v>
          </cell>
          <cell r="C1653" t="str">
            <v>UN</v>
          </cell>
          <cell r="D1653">
            <v>1.5284</v>
          </cell>
        </row>
        <row r="1654">
          <cell r="A1654" t="str">
            <v>001.18.01340</v>
          </cell>
          <cell r="B1654" t="str">
            <v>Cotovelo de pvc rígido para tubo soldável 20 mm ( 1/2 pol)</v>
          </cell>
          <cell r="C1654" t="str">
            <v>UN</v>
          </cell>
          <cell r="D1654">
            <v>1.4583999999999999</v>
          </cell>
        </row>
        <row r="1655">
          <cell r="A1655" t="str">
            <v>001.18.01360</v>
          </cell>
          <cell r="B1655" t="str">
            <v>Cotovelo 90º com redução de pvc rígido para tubo soldável 40 x 32mm ( 1.1/4 x 1 pol )</v>
          </cell>
          <cell r="C1655" t="str">
            <v>UN</v>
          </cell>
          <cell r="D1655">
            <v>3.0527000000000002</v>
          </cell>
        </row>
        <row r="1656">
          <cell r="A1656" t="str">
            <v>001.18.01380</v>
          </cell>
          <cell r="B1656" t="str">
            <v>Cotovelo 90º com redução de pvc rígido para tubo soldável 32 x 25mm ( 1 x 3/4 pol )</v>
          </cell>
          <cell r="C1656" t="str">
            <v>UN</v>
          </cell>
          <cell r="D1656">
            <v>2.4384000000000001</v>
          </cell>
        </row>
        <row r="1657">
          <cell r="A1657" t="str">
            <v>001.18.01400</v>
          </cell>
          <cell r="B1657" t="str">
            <v>Cotovelo 90º com redução de pvc rígido para tubo soldável 25 x 20mm ( 3/4 x 1/2 pol )</v>
          </cell>
          <cell r="C1657" t="str">
            <v>UN</v>
          </cell>
          <cell r="D1657">
            <v>2.2183999999999999</v>
          </cell>
        </row>
        <row r="1658">
          <cell r="A1658" t="str">
            <v>001.18.01420</v>
          </cell>
          <cell r="B1658" t="str">
            <v>Cotovelo 45º de pvc rígido para tubo soldável 50mm ( 1.1/2 pol ).</v>
          </cell>
          <cell r="C1658" t="str">
            <v>UN</v>
          </cell>
          <cell r="D1658">
            <v>4.9726999999999997</v>
          </cell>
        </row>
        <row r="1659">
          <cell r="A1659" t="str">
            <v>001.18.01440</v>
          </cell>
          <cell r="B1659" t="str">
            <v>Cotovelo 45º de pvc rígido para tubo soldável 40 mm (1 1/4 pol)</v>
          </cell>
          <cell r="C1659" t="str">
            <v>UN</v>
          </cell>
          <cell r="D1659">
            <v>4.7027000000000001</v>
          </cell>
        </row>
        <row r="1660">
          <cell r="A1660" t="str">
            <v>001.18.01460</v>
          </cell>
          <cell r="B1660" t="str">
            <v>Cotovelo 45º de pvc rígido para tubo soldável 32 mm ( 1 pol)</v>
          </cell>
          <cell r="C1660" t="str">
            <v>UN</v>
          </cell>
          <cell r="D1660">
            <v>2.8184</v>
          </cell>
        </row>
        <row r="1661">
          <cell r="A1661" t="str">
            <v>001.18.01480</v>
          </cell>
          <cell r="B1661" t="str">
            <v>Cotovelo 45º de pvc rígido para tubo soldável 25 mm ( 3/4 pol)</v>
          </cell>
          <cell r="C1661" t="str">
            <v>UN</v>
          </cell>
          <cell r="D1661">
            <v>1.8584000000000001</v>
          </cell>
        </row>
        <row r="1662">
          <cell r="A1662" t="str">
            <v>001.18.01500</v>
          </cell>
          <cell r="B1662" t="str">
            <v>Cotovelo 45º de pvc rígido para tubo soldável 20 mm ( 1/2 pol)</v>
          </cell>
          <cell r="C1662" t="str">
            <v>UN</v>
          </cell>
          <cell r="D1662">
            <v>1.5584</v>
          </cell>
        </row>
        <row r="1663">
          <cell r="A1663" t="str">
            <v>001.18.01520</v>
          </cell>
          <cell r="B1663" t="str">
            <v>Tee 90º de pvc rígido para tubo soldável 110mm ( 4 pol )</v>
          </cell>
          <cell r="C1663" t="str">
            <v>UN</v>
          </cell>
          <cell r="D1663">
            <v>69.135099999999994</v>
          </cell>
        </row>
        <row r="1664">
          <cell r="A1664" t="str">
            <v>001.18.01540</v>
          </cell>
          <cell r="B1664" t="str">
            <v>Tee 90º de pvc rígido para tubo soldável 85mm ( 3 pol )</v>
          </cell>
          <cell r="C1664" t="str">
            <v>UN</v>
          </cell>
          <cell r="D1664">
            <v>34.8611</v>
          </cell>
        </row>
        <row r="1665">
          <cell r="A1665" t="str">
            <v>001.18.01560</v>
          </cell>
          <cell r="B1665" t="str">
            <v>Tee 90º de pvc rígido para tubo soldável 75mm ( 2 1/2 pol )</v>
          </cell>
          <cell r="C1665" t="str">
            <v>UN</v>
          </cell>
          <cell r="D1665">
            <v>31.321100000000001</v>
          </cell>
        </row>
        <row r="1666">
          <cell r="A1666" t="str">
            <v>001.18.01580</v>
          </cell>
          <cell r="B1666" t="str">
            <v>Tee 90º de pvc rígido para tubo soldável 60mm ( 2 pol )</v>
          </cell>
          <cell r="C1666" t="str">
            <v>UN</v>
          </cell>
          <cell r="D1666">
            <v>11.3774</v>
          </cell>
        </row>
        <row r="1667">
          <cell r="A1667" t="str">
            <v>001.18.01600</v>
          </cell>
          <cell r="B1667" t="str">
            <v>Tee 90º de pvc rígido para tubo soldável 50mm ( 11/2 pol )</v>
          </cell>
          <cell r="C1667" t="str">
            <v>UN</v>
          </cell>
          <cell r="D1667">
            <v>5.8373999999999997</v>
          </cell>
        </row>
        <row r="1668">
          <cell r="A1668" t="str">
            <v>001.18.01620</v>
          </cell>
          <cell r="B1668" t="str">
            <v>Tee 90º de pvc rígido para tubo soldável 40mm ( 11/4 pol )</v>
          </cell>
          <cell r="C1668" t="str">
            <v>UN</v>
          </cell>
          <cell r="D1668">
            <v>5.7873999999999999</v>
          </cell>
        </row>
        <row r="1669">
          <cell r="A1669" t="str">
            <v>001.18.01640</v>
          </cell>
          <cell r="B1669" t="str">
            <v>Tee 90º de pvc rígido para tubo soldável 32mm ( 1 pol )</v>
          </cell>
          <cell r="C1669" t="str">
            <v>UN</v>
          </cell>
          <cell r="D1669">
            <v>2.8708</v>
          </cell>
        </row>
        <row r="1670">
          <cell r="A1670" t="str">
            <v>001.18.01660</v>
          </cell>
          <cell r="B1670" t="str">
            <v>Tee 90º de pvc rígido para tubo soldável 25mm ( 3/4 pol )</v>
          </cell>
          <cell r="C1670" t="str">
            <v>UN</v>
          </cell>
          <cell r="D1670">
            <v>1.6308</v>
          </cell>
        </row>
        <row r="1671">
          <cell r="A1671" t="str">
            <v>001.18.01680</v>
          </cell>
          <cell r="B1671" t="str">
            <v>Tee 90º de pvc rígido para tubo soldável 20mm ( 1/2 pol )</v>
          </cell>
          <cell r="C1671" t="str">
            <v>UN</v>
          </cell>
          <cell r="D1671">
            <v>1.6708000000000001</v>
          </cell>
        </row>
        <row r="1672">
          <cell r="A1672" t="str">
            <v>001.18.01700</v>
          </cell>
          <cell r="B1672" t="str">
            <v>Tee de redução de pvc rígido part tubo soldável 110 x 85mm ( 4 x 3 pol )</v>
          </cell>
          <cell r="C1672" t="str">
            <v>UN</v>
          </cell>
          <cell r="D1672">
            <v>52.275100000000002</v>
          </cell>
        </row>
        <row r="1673">
          <cell r="A1673" t="str">
            <v>001.18.01720</v>
          </cell>
          <cell r="B1673" t="str">
            <v>Tee de redução de pvc rígido para tubo soldável 110 x 75mm ( 4 x 2.1/2 pol )</v>
          </cell>
          <cell r="C1673" t="str">
            <v>UN</v>
          </cell>
          <cell r="D1673">
            <v>21.845099999999999</v>
          </cell>
        </row>
        <row r="1674">
          <cell r="A1674" t="str">
            <v>001.18.01740</v>
          </cell>
          <cell r="B1674" t="str">
            <v>Tee de redução de pvc rígido para tubo soldável 110 x 60mm ( 4 x 2 pol )</v>
          </cell>
          <cell r="C1674" t="str">
            <v>UN</v>
          </cell>
          <cell r="D1674">
            <v>52.275100000000002</v>
          </cell>
        </row>
        <row r="1675">
          <cell r="A1675" t="str">
            <v>001.18.01760</v>
          </cell>
          <cell r="B1675" t="str">
            <v>Tee de redução de pvc rígido para tubo soldável 85 x 75mm ( 3 x 2.1/2 pol )</v>
          </cell>
          <cell r="C1675" t="str">
            <v>UN</v>
          </cell>
          <cell r="D1675">
            <v>29.891100000000002</v>
          </cell>
        </row>
        <row r="1676">
          <cell r="A1676" t="str">
            <v>001.18.01780</v>
          </cell>
          <cell r="B1676" t="str">
            <v>Tee de redução de pvc rígido para tubo soldável 85 x 60mm ( 3 x 2 pol )</v>
          </cell>
          <cell r="C1676" t="str">
            <v>UN</v>
          </cell>
          <cell r="D1676">
            <v>29.891100000000002</v>
          </cell>
        </row>
        <row r="1677">
          <cell r="A1677" t="str">
            <v>001.18.01800</v>
          </cell>
          <cell r="B1677" t="str">
            <v>Tee de redução de pvc rígido para tubo soldável 75 x 60mm ( 2.1/2 x 2 pol )</v>
          </cell>
          <cell r="C1677" t="str">
            <v>UN</v>
          </cell>
          <cell r="D1677">
            <v>23.3811</v>
          </cell>
        </row>
        <row r="1678">
          <cell r="A1678" t="str">
            <v>001.18.01820</v>
          </cell>
          <cell r="B1678" t="str">
            <v>Tee de redução de pvc rígido para tubo soldável 75 x 50mm ( 2.1/2 x 1.1/2 pol )</v>
          </cell>
          <cell r="C1678" t="str">
            <v>UN</v>
          </cell>
          <cell r="D1678">
            <v>26.5611</v>
          </cell>
        </row>
        <row r="1679">
          <cell r="A1679" t="str">
            <v>001.18.01840</v>
          </cell>
          <cell r="B1679" t="str">
            <v>Tee de redução de pvc rígido para tubo soldável 50 x 40mm ( 1.1/2 x 1.1/4 pol )</v>
          </cell>
          <cell r="C1679" t="str">
            <v>UN</v>
          </cell>
          <cell r="D1679">
            <v>9.1974</v>
          </cell>
        </row>
        <row r="1680">
          <cell r="A1680" t="str">
            <v>001.18.01860</v>
          </cell>
          <cell r="B1680" t="str">
            <v>Tee de redução de pvc rígido para tubo soldável 50 x 32mm ( 1.1/2 x 1 pol )</v>
          </cell>
          <cell r="C1680" t="str">
            <v>UN</v>
          </cell>
          <cell r="D1680">
            <v>7.8174000000000001</v>
          </cell>
        </row>
        <row r="1681">
          <cell r="A1681" t="str">
            <v>001.18.01880</v>
          </cell>
          <cell r="B1681" t="str">
            <v>Tee de redução de pvc rígido para tubo soldável 50 x 25mm (1.1/2 x 3/4 pol )</v>
          </cell>
          <cell r="C1681" t="str">
            <v>UN</v>
          </cell>
          <cell r="D1681">
            <v>4.4173999999999998</v>
          </cell>
        </row>
        <row r="1682">
          <cell r="A1682" t="str">
            <v>001.18.01900</v>
          </cell>
          <cell r="B1682" t="str">
            <v>Tee de redução de pvc rígido para tubo soldável 50 x 20mm (1.1/2 x 1/2 pol )</v>
          </cell>
          <cell r="C1682" t="str">
            <v>UN</v>
          </cell>
          <cell r="D1682">
            <v>6.2774000000000001</v>
          </cell>
        </row>
        <row r="1683">
          <cell r="A1683" t="str">
            <v>001.18.01920</v>
          </cell>
          <cell r="B1683" t="str">
            <v>Tee de redução de pvc rígido para tubo soldável 40 x 32mm ( 1.1/4 x 1 pol )</v>
          </cell>
          <cell r="C1683" t="str">
            <v>UN</v>
          </cell>
          <cell r="D1683">
            <v>5.5674000000000001</v>
          </cell>
        </row>
        <row r="1684">
          <cell r="A1684" t="str">
            <v>001.18.01940</v>
          </cell>
          <cell r="B1684" t="str">
            <v>Tee de redução de pvc rígido para tubo soldável 32 x 25mm ( 1 x 3/4 pol )</v>
          </cell>
          <cell r="C1684" t="str">
            <v>UN</v>
          </cell>
          <cell r="D1684">
            <v>4.1908000000000003</v>
          </cell>
        </row>
        <row r="1685">
          <cell r="A1685" t="str">
            <v>001.18.01960</v>
          </cell>
          <cell r="B1685" t="str">
            <v>Tee de redução de pvc rígido para tubo soldável 25 x 20mm ( 3/4 x 1/2 pol )</v>
          </cell>
          <cell r="C1685" t="str">
            <v>UN</v>
          </cell>
          <cell r="D1685">
            <v>2.5908000000000002</v>
          </cell>
        </row>
        <row r="1686">
          <cell r="A1686" t="str">
            <v>001.18.01980</v>
          </cell>
          <cell r="B1686" t="str">
            <v>Bucha de redução de pvc rígido para tubo soldável 110 x 85mm ( 4 x 3 pol )</v>
          </cell>
          <cell r="C1686" t="str">
            <v>UN</v>
          </cell>
          <cell r="D1686">
            <v>22.781099999999999</v>
          </cell>
        </row>
        <row r="1687">
          <cell r="A1687" t="str">
            <v>001.18.02000</v>
          </cell>
          <cell r="B1687" t="str">
            <v>Bucha de redução de pvc rígido para tubo soldável 85 x 75mm ( 3 x 2.1/2 pol )</v>
          </cell>
          <cell r="C1687" t="str">
            <v>UN</v>
          </cell>
          <cell r="D1687">
            <v>9.3867999999999991</v>
          </cell>
        </row>
        <row r="1688">
          <cell r="A1688" t="str">
            <v>001.18.02020</v>
          </cell>
          <cell r="B1688" t="str">
            <v>Bucha de redução de pvc rígido para tubo soldável 75 x 60mm (2.1/2 x 2 pol )</v>
          </cell>
          <cell r="C1688" t="str">
            <v>UN</v>
          </cell>
          <cell r="D1688">
            <v>8.8068000000000008</v>
          </cell>
        </row>
        <row r="1689">
          <cell r="A1689" t="str">
            <v>001.18.02040</v>
          </cell>
          <cell r="B1689" t="str">
            <v>Bucha de redução de pvc rígido para tubo soldável 60 x 50mm ( 2 x 1.1/2 pol )</v>
          </cell>
          <cell r="C1689" t="str">
            <v>UN</v>
          </cell>
          <cell r="D1689">
            <v>3.4927000000000001</v>
          </cell>
        </row>
        <row r="1690">
          <cell r="A1690" t="str">
            <v>001.18.02060</v>
          </cell>
          <cell r="B1690" t="str">
            <v>Bucha de redução de pvc rígido para tubo soldável 50 x 40mm ( 1.1/2 x 1/1/4 pol )</v>
          </cell>
          <cell r="C1690" t="str">
            <v>UN</v>
          </cell>
          <cell r="D1690">
            <v>3.4927000000000001</v>
          </cell>
        </row>
        <row r="1691">
          <cell r="A1691" t="str">
            <v>001.18.02080</v>
          </cell>
          <cell r="B1691" t="str">
            <v>Bucha de redução de pvc rígido para tubo soldável 40 x 32mm ( 1.1/4 x 1 pol )</v>
          </cell>
          <cell r="C1691" t="str">
            <v>UN</v>
          </cell>
          <cell r="D1691">
            <v>2.7427000000000001</v>
          </cell>
        </row>
        <row r="1692">
          <cell r="A1692" t="str">
            <v>001.18.02100</v>
          </cell>
          <cell r="B1692" t="str">
            <v>Bucha de redução de pvc rígido para tubo soldável 32 x 25mm ( 1 x 3/4 pol )</v>
          </cell>
          <cell r="C1692" t="str">
            <v>UN</v>
          </cell>
          <cell r="D1692">
            <v>1.5584</v>
          </cell>
        </row>
        <row r="1693">
          <cell r="A1693" t="str">
            <v>001.18.02120</v>
          </cell>
          <cell r="B1693" t="str">
            <v>Bucha de redução de pvc rígido para tubo soldável 25 x 20mm ( 3/4 x 1/2 pol )</v>
          </cell>
          <cell r="C1693" t="str">
            <v>UN</v>
          </cell>
          <cell r="D1693">
            <v>1.5284</v>
          </cell>
        </row>
        <row r="1694">
          <cell r="A1694" t="str">
            <v>001.18.02140</v>
          </cell>
          <cell r="B1694" t="str">
            <v>União de pvc rígido para tubo soldável 110mm ( 4 pol )</v>
          </cell>
          <cell r="C1694" t="str">
            <v>UN</v>
          </cell>
          <cell r="D1694">
            <v>106.5951</v>
          </cell>
        </row>
        <row r="1695">
          <cell r="A1695" t="str">
            <v>001.18.02160</v>
          </cell>
          <cell r="B1695" t="str">
            <v>União de pvc rígido para tubo soldável 85mm ( 3 pol )</v>
          </cell>
          <cell r="C1695" t="str">
            <v>UN</v>
          </cell>
          <cell r="D1695">
            <v>82.971100000000007</v>
          </cell>
        </row>
        <row r="1696">
          <cell r="A1696" t="str">
            <v>001.18.02180</v>
          </cell>
          <cell r="B1696" t="str">
            <v>União de pvc rígido para tubo soldável 75mm ( 2 1/2 pol )</v>
          </cell>
          <cell r="C1696" t="str">
            <v>UN</v>
          </cell>
          <cell r="D1696">
            <v>75.561099999999996</v>
          </cell>
        </row>
        <row r="1697">
          <cell r="A1697" t="str">
            <v>001.18.02200</v>
          </cell>
          <cell r="B1697" t="str">
            <v>União de pvc rígido para tubo soldável 60mm ( 2 pol )</v>
          </cell>
          <cell r="C1697" t="str">
            <v>UN</v>
          </cell>
          <cell r="D1697">
            <v>26.517399999999999</v>
          </cell>
        </row>
        <row r="1698">
          <cell r="A1698" t="str">
            <v>001.18.02220</v>
          </cell>
          <cell r="B1698" t="str">
            <v>União de pvc rígido para tubo soldável 50mm ( 1 1/2 pol )</v>
          </cell>
          <cell r="C1698" t="str">
            <v>UN</v>
          </cell>
          <cell r="D1698">
            <v>13.817399999999999</v>
          </cell>
        </row>
        <row r="1699">
          <cell r="A1699" t="str">
            <v>001.18.02240</v>
          </cell>
          <cell r="B1699" t="str">
            <v>União de pvc rígido para tubo soldável 40mm ( 1 1/4 pol )</v>
          </cell>
          <cell r="C1699" t="str">
            <v>UN</v>
          </cell>
          <cell r="D1699">
            <v>14.2874</v>
          </cell>
        </row>
        <row r="1700">
          <cell r="A1700" t="str">
            <v>001.18.02260</v>
          </cell>
          <cell r="B1700" t="str">
            <v>União de pvc rígido para tubo soldável 32mm ( 1 pol )</v>
          </cell>
          <cell r="C1700" t="str">
            <v>UN</v>
          </cell>
          <cell r="D1700">
            <v>7.1007999999999996</v>
          </cell>
        </row>
        <row r="1701">
          <cell r="A1701" t="str">
            <v>001.18.02280</v>
          </cell>
          <cell r="B1701" t="str">
            <v>União de pvc rígido para tubo soldável 25mm ( 3/4 pol )</v>
          </cell>
          <cell r="C1701" t="str">
            <v>UN</v>
          </cell>
          <cell r="D1701">
            <v>4.0608000000000004</v>
          </cell>
        </row>
        <row r="1702">
          <cell r="A1702" t="str">
            <v>001.18.02300</v>
          </cell>
          <cell r="B1702" t="str">
            <v>União de pvc rígido para tubo soldável 20mm ( 1/2 pol )</v>
          </cell>
          <cell r="C1702" t="str">
            <v>UN</v>
          </cell>
          <cell r="D1702">
            <v>3.8008000000000002</v>
          </cell>
        </row>
        <row r="1703">
          <cell r="A1703" t="str">
            <v>001.18.02320</v>
          </cell>
          <cell r="B1703" t="str">
            <v>Redução pvc soldável de pvc rígido para tubo soldável 110mm x 85mm (4 x 3 pol)</v>
          </cell>
          <cell r="C1703" t="str">
            <v>UN</v>
          </cell>
          <cell r="D1703">
            <v>23.161100000000001</v>
          </cell>
        </row>
        <row r="1704">
          <cell r="A1704" t="str">
            <v>001.18.02340</v>
          </cell>
          <cell r="B1704" t="str">
            <v>Reduçao pvc soldável de pvc rígido para tubo soldável 110mm x 75mm (4 x 2.5 pol)</v>
          </cell>
          <cell r="C1704" t="str">
            <v>UN</v>
          </cell>
          <cell r="D1704">
            <v>21.181100000000001</v>
          </cell>
        </row>
        <row r="1705">
          <cell r="A1705" t="str">
            <v>001.18.02360</v>
          </cell>
          <cell r="B1705" t="str">
            <v>Redução pvc soldável de pvc rígido para tubo soldável 110mm x60mm (4 x 2 pol)</v>
          </cell>
          <cell r="C1705" t="str">
            <v>UN</v>
          </cell>
          <cell r="D1705">
            <v>20.301100000000002</v>
          </cell>
        </row>
        <row r="1706">
          <cell r="A1706" t="str">
            <v>001.18.02380</v>
          </cell>
          <cell r="B1706" t="str">
            <v>Redução pvc soldável de pvc rígido para tubo soldável 85mm x 75mm (3 x 2.5 pol)</v>
          </cell>
          <cell r="C1706" t="str">
            <v>UN</v>
          </cell>
          <cell r="D1706">
            <v>13.2568</v>
          </cell>
        </row>
        <row r="1707">
          <cell r="A1707" t="str">
            <v>001.18.02400</v>
          </cell>
          <cell r="B1707" t="str">
            <v>Redução pvc soldável de pvc rígido para tubo soldável 85mm x 60mm (3 x 2 pol)</v>
          </cell>
          <cell r="C1707" t="str">
            <v>UN</v>
          </cell>
          <cell r="D1707">
            <v>12.2768</v>
          </cell>
        </row>
        <row r="1708">
          <cell r="A1708" t="str">
            <v>001.18.02420</v>
          </cell>
          <cell r="B1708" t="str">
            <v>Redução pvc soldável de pvc rígido para tubo soldável 75mm x 60mm (2.5 x 2 pol)</v>
          </cell>
          <cell r="C1708" t="str">
            <v>UN</v>
          </cell>
          <cell r="D1708">
            <v>9.6668000000000003</v>
          </cell>
        </row>
        <row r="1709">
          <cell r="A1709" t="str">
            <v>001.18.02440</v>
          </cell>
          <cell r="B1709" t="str">
            <v>Redução pvc soldável de pvc rígido para tubo soldável 60mm x 50mm (2 x 1.5 pol)</v>
          </cell>
          <cell r="C1709" t="str">
            <v>UN</v>
          </cell>
          <cell r="D1709">
            <v>5.0827</v>
          </cell>
        </row>
        <row r="1710">
          <cell r="A1710" t="str">
            <v>001.18.02460</v>
          </cell>
          <cell r="B1710" t="str">
            <v>Redução pvc soldável de pvc rígido para tubo soldável 40mm x 32mm (1 1/4 x 1 pol)</v>
          </cell>
          <cell r="C1710" t="str">
            <v>UN</v>
          </cell>
          <cell r="D1710">
            <v>7.9767999999999999</v>
          </cell>
        </row>
        <row r="1711">
          <cell r="A1711" t="str">
            <v>001.18.02480</v>
          </cell>
          <cell r="B1711" t="str">
            <v>Redução pvc soldável de pvc rígido para tubo soldável 32mm x 25mm (1 x 3/4 pol)</v>
          </cell>
          <cell r="C1711" t="str">
            <v>UN</v>
          </cell>
          <cell r="D1711">
            <v>2.2383999999999999</v>
          </cell>
        </row>
        <row r="1712">
          <cell r="A1712" t="str">
            <v>001.18.02500</v>
          </cell>
          <cell r="B1712" t="str">
            <v>Redução pvc soldável de pvc rígido para tubo soldável 25mm x 20mm (3/4 x 1/2 pol)</v>
          </cell>
          <cell r="C1712" t="str">
            <v>UN</v>
          </cell>
          <cell r="D1712">
            <v>1.6783999999999999</v>
          </cell>
        </row>
        <row r="1713">
          <cell r="A1713" t="str">
            <v>001.18.02520</v>
          </cell>
          <cell r="B1713" t="str">
            <v>Adaptador soldável com bolsa e rosca para registro de pvc rígido para tubo soldável 110m x 4 pol</v>
          </cell>
          <cell r="C1713" t="str">
            <v>UN</v>
          </cell>
          <cell r="D1713">
            <v>24.191099999999999</v>
          </cell>
        </row>
        <row r="1714">
          <cell r="A1714" t="str">
            <v>001.18.02540</v>
          </cell>
          <cell r="B1714" t="str">
            <v>Adaptador soldável com bolsa e rosca para registro de pvc rígido para tubo soldável 85mm x 3 pol</v>
          </cell>
          <cell r="C1714" t="str">
            <v>UN</v>
          </cell>
          <cell r="D1714">
            <v>14.4468</v>
          </cell>
        </row>
        <row r="1715">
          <cell r="A1715" t="str">
            <v>001.18.02560</v>
          </cell>
          <cell r="B1715" t="str">
            <v>Adaptador soldável com bolsa e rosca para registro de pvc rígido para tubo soldável 75mm x 2.5 pol</v>
          </cell>
          <cell r="C1715" t="str">
            <v>UN</v>
          </cell>
          <cell r="D1715">
            <v>13.0068</v>
          </cell>
        </row>
        <row r="1716">
          <cell r="A1716" t="str">
            <v>001.18.02580</v>
          </cell>
          <cell r="B1716" t="str">
            <v>Adaptador soldável com bolsa e rosca para registro de pvc rígido para tubo soldável 60mm x 2 pol</v>
          </cell>
          <cell r="C1716" t="str">
            <v>UN</v>
          </cell>
          <cell r="D1716">
            <v>4.9226999999999999</v>
          </cell>
        </row>
        <row r="1717">
          <cell r="A1717" t="str">
            <v>001.18.02600</v>
          </cell>
          <cell r="B1717" t="str">
            <v>Adaptador soldável com bolsa e rosca para registro de pvc rígido para tubo soldável 50mm x 1.5 pol</v>
          </cell>
          <cell r="C1717" t="str">
            <v>UN</v>
          </cell>
          <cell r="D1717">
            <v>3.1126999999999998</v>
          </cell>
        </row>
        <row r="1718">
          <cell r="A1718" t="str">
            <v>001.18.02620</v>
          </cell>
          <cell r="B1718" t="str">
            <v>Adaptador soldável com bolsa e rosca para registro de pvc rígido para tubo soldável 50mm x 1.1/4 pol</v>
          </cell>
          <cell r="C1718" t="str">
            <v>UN</v>
          </cell>
          <cell r="D1718">
            <v>3.3826999999999998</v>
          </cell>
        </row>
        <row r="1719">
          <cell r="A1719" t="str">
            <v>001.18.02640</v>
          </cell>
          <cell r="B1719" t="str">
            <v>Adaptador soldável com bolsa e rosca para registro de pvc rígido para tubo soldável 40mm x 1.5 pol.</v>
          </cell>
          <cell r="C1719" t="str">
            <v>UN</v>
          </cell>
          <cell r="D1719">
            <v>4.3183999999999996</v>
          </cell>
        </row>
        <row r="1720">
          <cell r="A1720" t="str">
            <v>001.18.02660</v>
          </cell>
          <cell r="B1720" t="str">
            <v>Adaptador soldável com bolsa e rosca para registro de pvc rígido para tubo soldável 40mm x 1.1/4 pol</v>
          </cell>
          <cell r="C1720" t="str">
            <v>UN</v>
          </cell>
          <cell r="D1720">
            <v>2.7684000000000002</v>
          </cell>
        </row>
        <row r="1721">
          <cell r="A1721" t="str">
            <v>001.18.02680</v>
          </cell>
          <cell r="B1721" t="str">
            <v>Adaptador soldável com bolsa e rosca para registro de pvc rígido para tubo soldável 32mm x 1 pol</v>
          </cell>
          <cell r="C1721" t="str">
            <v>UN</v>
          </cell>
          <cell r="D1721">
            <v>1.9383999999999999</v>
          </cell>
        </row>
        <row r="1722">
          <cell r="A1722" t="str">
            <v>001.18.02700</v>
          </cell>
          <cell r="B1722" t="str">
            <v>Adaptador soldável com bolsa e rosca para registro de pvc rígido para tubo soldável 25mm x 3/4 pol</v>
          </cell>
          <cell r="C1722" t="str">
            <v>UN</v>
          </cell>
          <cell r="D1722">
            <v>1.4383999999999999</v>
          </cell>
        </row>
        <row r="1723">
          <cell r="A1723" t="str">
            <v>001.18.02720</v>
          </cell>
          <cell r="B1723" t="str">
            <v>Adaptador soldável com bolsa e rosca para registro de pvc rígido para tubo soldável 20mm x 1/2 pol</v>
          </cell>
          <cell r="C1723" t="str">
            <v>UN</v>
          </cell>
          <cell r="D1723">
            <v>1.4583999999999999</v>
          </cell>
        </row>
        <row r="1724">
          <cell r="A1724" t="str">
            <v>001.18.02740</v>
          </cell>
          <cell r="B1724" t="str">
            <v>Adaptador soldável com flanges de pvc rígido para tubo soldável para caixa de água 110mm x 4 pol</v>
          </cell>
          <cell r="C1724" t="str">
            <v>UN</v>
          </cell>
          <cell r="D1724">
            <v>152.85509999999999</v>
          </cell>
        </row>
        <row r="1725">
          <cell r="A1725" t="str">
            <v>001.18.02760</v>
          </cell>
          <cell r="B1725" t="str">
            <v>Adaptador soldável com flanges de pvc rígido para tubo soldável para caixa de água  85mm x 3 pol</v>
          </cell>
          <cell r="C1725" t="str">
            <v>UN</v>
          </cell>
          <cell r="D1725">
            <v>99.7119</v>
          </cell>
        </row>
        <row r="1726">
          <cell r="A1726" t="str">
            <v>001.18.02780</v>
          </cell>
          <cell r="B1726" t="str">
            <v>Adaptador soldável com flantes de pvc rígido para tubo soldável para caixa de água 75mm x 2.5 pol</v>
          </cell>
          <cell r="C1726" t="str">
            <v>UN</v>
          </cell>
          <cell r="D1726">
            <v>77.7119</v>
          </cell>
        </row>
        <row r="1727">
          <cell r="A1727" t="str">
            <v>001.18.02800</v>
          </cell>
          <cell r="B1727" t="str">
            <v>Adaptador soldável com flanges de pvc rígido para tubo soldável para caixa de água 60mm x 2 pol</v>
          </cell>
          <cell r="C1727" t="str">
            <v>UN</v>
          </cell>
          <cell r="D1727">
            <v>26.241299999999999</v>
          </cell>
        </row>
        <row r="1728">
          <cell r="A1728" t="str">
            <v>001.18.02820</v>
          </cell>
          <cell r="B1728" t="str">
            <v>Adaptador soldável com flanges de pvc rígido para tubo soldável para caixa de água 50mm x 1.5 pol</v>
          </cell>
          <cell r="C1728" t="str">
            <v>UN</v>
          </cell>
          <cell r="D1728">
            <v>20.031300000000002</v>
          </cell>
        </row>
        <row r="1729">
          <cell r="A1729" t="str">
            <v>001.18.02840</v>
          </cell>
          <cell r="B1729" t="str">
            <v>Adaptador soldável com flanges de pvc rígido para tubo soldável para caixa de água 40mm x 1.1/4 pol</v>
          </cell>
          <cell r="C1729" t="str">
            <v>UN</v>
          </cell>
          <cell r="D1729">
            <v>19.151299999999999</v>
          </cell>
        </row>
        <row r="1730">
          <cell r="A1730" t="str">
            <v>001.18.02860</v>
          </cell>
          <cell r="B1730" t="str">
            <v>Adaptador soldável com flanges de pvc rígido para tubo soldável para caixa de água 32mm x 1 pol</v>
          </cell>
          <cell r="C1730" t="str">
            <v>UN</v>
          </cell>
          <cell r="D1730">
            <v>14.2178</v>
          </cell>
        </row>
        <row r="1731">
          <cell r="A1731" t="str">
            <v>001.18.02880</v>
          </cell>
          <cell r="B1731" t="str">
            <v>Adaptador soldável com flanges de pvc rígido para tubo soldável para caixa de água 25mm x 3/4</v>
          </cell>
          <cell r="C1731" t="str">
            <v>UN</v>
          </cell>
          <cell r="D1731">
            <v>10.527799999999999</v>
          </cell>
        </row>
        <row r="1732">
          <cell r="A1732" t="str">
            <v>001.18.02900</v>
          </cell>
          <cell r="B1732" t="str">
            <v>Adaptador soldável com flanges de pvc rígido para tubo soldável para caixa de água 20mm x 1/2 pol</v>
          </cell>
          <cell r="C1732" t="str">
            <v>UN</v>
          </cell>
          <cell r="D1732">
            <v>8.9377999999999993</v>
          </cell>
        </row>
        <row r="1733">
          <cell r="A1733" t="str">
            <v>001.18.02920</v>
          </cell>
          <cell r="B1733" t="str">
            <v>Bucha de redução longa de pvc rígido para tubo soldável 110 x 75 mm ( 4 x 2.1/2 pol)</v>
          </cell>
          <cell r="C1733" t="str">
            <v>UN</v>
          </cell>
          <cell r="D1733">
            <v>22.781099999999999</v>
          </cell>
        </row>
        <row r="1734">
          <cell r="A1734" t="str">
            <v>001.18.02940</v>
          </cell>
          <cell r="B1734" t="str">
            <v>Bucha de redução longa de pvc rígido para tubo soldável 110 x 60 mm ( 4 x 2 pol)</v>
          </cell>
          <cell r="C1734" t="str">
            <v>UN</v>
          </cell>
          <cell r="D1734">
            <v>13.7811</v>
          </cell>
        </row>
        <row r="1735">
          <cell r="A1735" t="str">
            <v>001.18.02960</v>
          </cell>
          <cell r="B1735" t="str">
            <v>Bucha de redução longa de pvc rígido para tubo soldável 85 x 60 mm (3 x 2 pol)</v>
          </cell>
          <cell r="C1735" t="str">
            <v>UN</v>
          </cell>
          <cell r="D1735">
            <v>7.3167999999999997</v>
          </cell>
        </row>
        <row r="1736">
          <cell r="A1736" t="str">
            <v>001.18.02980</v>
          </cell>
          <cell r="B1736" t="str">
            <v>Bucha de redução longa de pvc rígido para tubo soldável 75 x 50 mm ( 2.1/2 x 1.1/2 pol)</v>
          </cell>
          <cell r="C1736" t="str">
            <v>UN</v>
          </cell>
          <cell r="D1736">
            <v>6.9268000000000001</v>
          </cell>
        </row>
        <row r="1737">
          <cell r="A1737" t="str">
            <v>001.18.03000</v>
          </cell>
          <cell r="B1737" t="str">
            <v>Bucha de redução longa de pvc rígido para tubo soldável 60 x 50 mm (2 x 1.1/2 pol)</v>
          </cell>
          <cell r="C1737" t="str">
            <v>UN</v>
          </cell>
          <cell r="D1737">
            <v>5.9827000000000004</v>
          </cell>
        </row>
        <row r="1738">
          <cell r="A1738" t="str">
            <v>001.18.03020</v>
          </cell>
          <cell r="B1738" t="str">
            <v>Bucha de redução longa de pvc rígido para tubo soldável 60 x 40 mm (2 x 1.1/4 pol)</v>
          </cell>
          <cell r="C1738" t="str">
            <v>UN</v>
          </cell>
          <cell r="D1738">
            <v>4.8677000000000001</v>
          </cell>
        </row>
        <row r="1739">
          <cell r="A1739" t="str">
            <v>001.18.03040</v>
          </cell>
          <cell r="B1739" t="str">
            <v>Bucha de redução longa de pvc rígido para tubo soldável 60 x 32 mm (2 x 1 pol)</v>
          </cell>
          <cell r="C1739" t="str">
            <v>UN</v>
          </cell>
          <cell r="D1739">
            <v>5.6927000000000003</v>
          </cell>
        </row>
        <row r="1740">
          <cell r="A1740" t="str">
            <v>001.18.03060</v>
          </cell>
          <cell r="B1740" t="str">
            <v>Bucha de redução longa de pvc rígido para tubo soldável 60 x 25 mm ( 2 x 3/4 pol)</v>
          </cell>
          <cell r="C1740" t="str">
            <v>UN</v>
          </cell>
          <cell r="D1740">
            <v>2.1526999999999998</v>
          </cell>
        </row>
        <row r="1741">
          <cell r="A1741" t="str">
            <v>001.18.03080</v>
          </cell>
          <cell r="B1741" t="str">
            <v>Bucha de redução longa de pvc rígido para tubo soldável 50 x 32 mm ( 1.1/2 x 1 pol)</v>
          </cell>
          <cell r="C1741" t="str">
            <v>UN</v>
          </cell>
          <cell r="D1741">
            <v>3.6027</v>
          </cell>
        </row>
        <row r="1742">
          <cell r="A1742" t="str">
            <v>001.18.03100</v>
          </cell>
          <cell r="B1742" t="str">
            <v>Bucha de redução longa de pvc rígido para tubo soldável 50 x 25 mm ( 1.1/2 x 3.4 pol)</v>
          </cell>
          <cell r="C1742" t="str">
            <v>UN</v>
          </cell>
          <cell r="D1742">
            <v>3.2726999999999999</v>
          </cell>
        </row>
        <row r="1743">
          <cell r="A1743" t="str">
            <v>001.18.03120</v>
          </cell>
          <cell r="B1743" t="str">
            <v>Bucha de redução longa de pvc rígido para tubo soldável 50 x 20 mm ( 1.1/2 x 1/2 pol)</v>
          </cell>
          <cell r="C1743" t="str">
            <v>UN</v>
          </cell>
          <cell r="D1743">
            <v>3.0527000000000002</v>
          </cell>
        </row>
        <row r="1744">
          <cell r="A1744" t="str">
            <v>001.18.03140</v>
          </cell>
          <cell r="B1744" t="str">
            <v>Bucha de redução longa de pvc rígido para tubo soldável 40 x 25 mm ( 1.1/4 x 3/4 pol)</v>
          </cell>
          <cell r="C1744" t="str">
            <v>UN</v>
          </cell>
          <cell r="D1744">
            <v>3.3227000000000002</v>
          </cell>
        </row>
        <row r="1745">
          <cell r="A1745" t="str">
            <v>001.18.03160</v>
          </cell>
          <cell r="B1745" t="str">
            <v>Bucha de redução longa de pvc rígido para tubo soldável 40 x 20 mm (1.1/4 x 1/2 pol)</v>
          </cell>
          <cell r="C1745" t="str">
            <v>UN</v>
          </cell>
          <cell r="D1745">
            <v>2.8826999999999998</v>
          </cell>
        </row>
        <row r="1746">
          <cell r="A1746" t="str">
            <v>001.18.03180</v>
          </cell>
          <cell r="B1746" t="str">
            <v>Bucha de redução longa de pvc rígido para tubo soldável 32 x 20 mm (1 x 1/2 pol)</v>
          </cell>
          <cell r="C1746" t="str">
            <v>UN</v>
          </cell>
          <cell r="D1746">
            <v>2.1284000000000001</v>
          </cell>
        </row>
        <row r="1747">
          <cell r="A1747" t="str">
            <v>001.18.03200</v>
          </cell>
          <cell r="B1747" t="str">
            <v>Cap de pvc rígido para tubo soldável 50 mm ( 1.1/2 pol)</v>
          </cell>
          <cell r="C1747" t="str">
            <v>UN</v>
          </cell>
          <cell r="D1747">
            <v>4.5926999999999998</v>
          </cell>
        </row>
        <row r="1748">
          <cell r="A1748" t="str">
            <v>001.18.03220</v>
          </cell>
          <cell r="B1748" t="str">
            <v>Cap de pvc rígido para tubo soldável 40 mm (1.1/4 pol)</v>
          </cell>
          <cell r="C1748" t="str">
            <v>UN</v>
          </cell>
          <cell r="D1748">
            <v>3.1926999999999999</v>
          </cell>
        </row>
        <row r="1749">
          <cell r="A1749" t="str">
            <v>001.18.03240</v>
          </cell>
          <cell r="B1749" t="str">
            <v>Cap de pvc rígido para tubo soldável 32 mm (1 pol)</v>
          </cell>
          <cell r="C1749" t="str">
            <v>UN</v>
          </cell>
          <cell r="D1749">
            <v>2.5026999999999999</v>
          </cell>
        </row>
        <row r="1750">
          <cell r="A1750" t="str">
            <v>001.18.03260</v>
          </cell>
          <cell r="B1750" t="str">
            <v>Cap de pvc rígido para tubo soldável 25 mm (3/4 pol)</v>
          </cell>
          <cell r="C1750" t="str">
            <v>UN</v>
          </cell>
          <cell r="D1750">
            <v>1.8884000000000001</v>
          </cell>
        </row>
        <row r="1751">
          <cell r="A1751" t="str">
            <v>001.18.03280</v>
          </cell>
          <cell r="B1751" t="str">
            <v>Cap de pvc rígido para tubo soldável 20 mm (1/2 pol)</v>
          </cell>
          <cell r="C1751" t="str">
            <v>UN</v>
          </cell>
          <cell r="D1751">
            <v>1.7484</v>
          </cell>
        </row>
        <row r="1752">
          <cell r="A1752" t="str">
            <v>001.18.03300</v>
          </cell>
          <cell r="B1752" t="str">
            <v>Joelho 90º soldável/rosqueável  32mm x 1 pol</v>
          </cell>
          <cell r="C1752" t="str">
            <v>UN</v>
          </cell>
          <cell r="D1752">
            <v>4.1026999999999996</v>
          </cell>
        </row>
        <row r="1753">
          <cell r="A1753" t="str">
            <v>001.18.03320</v>
          </cell>
          <cell r="B1753" t="str">
            <v>Joelho 90º soldável/rosqueável 25mm x 3/4 pol</v>
          </cell>
          <cell r="C1753" t="str">
            <v>UN</v>
          </cell>
          <cell r="D1753">
            <v>3.2427000000000001</v>
          </cell>
        </row>
        <row r="1754">
          <cell r="A1754" t="str">
            <v>001.18.03340</v>
          </cell>
          <cell r="B1754" t="str">
            <v>Joelho 90º soldável/rosqueável  20mm x 1/2 pol</v>
          </cell>
          <cell r="C1754" t="str">
            <v>UN</v>
          </cell>
          <cell r="D1754">
            <v>2.6227</v>
          </cell>
        </row>
        <row r="1755">
          <cell r="A1755" t="str">
            <v>001.18.03360</v>
          </cell>
          <cell r="B1755" t="str">
            <v>Joelho de redução 90º soldável/rosqueável 32mm x 3/4 pol</v>
          </cell>
          <cell r="C1755" t="str">
            <v>UN</v>
          </cell>
          <cell r="D1755">
            <v>2.5627</v>
          </cell>
        </row>
        <row r="1756">
          <cell r="A1756" t="str">
            <v>001.18.03380</v>
          </cell>
          <cell r="B1756" t="str">
            <v>Joelho de redução 90º soldável/rosqueável 25mm x 1/2 pol</v>
          </cell>
          <cell r="C1756" t="str">
            <v>UN</v>
          </cell>
          <cell r="D1756">
            <v>2.6126999999999998</v>
          </cell>
        </row>
        <row r="1757">
          <cell r="A1757" t="str">
            <v>001.18.03400</v>
          </cell>
          <cell r="B1757" t="str">
            <v>Luva simples soldável/rosqueável 50mm x 1.5 pol</v>
          </cell>
          <cell r="C1757" t="str">
            <v>UN</v>
          </cell>
          <cell r="D1757">
            <v>14.306100000000001</v>
          </cell>
        </row>
        <row r="1758">
          <cell r="A1758" t="str">
            <v>001.18.03420</v>
          </cell>
          <cell r="B1758" t="str">
            <v>Luva simples soldável/rosqueável 40mm x 1.1/4 pol</v>
          </cell>
          <cell r="C1758" t="str">
            <v>UN</v>
          </cell>
          <cell r="D1758">
            <v>7.2061000000000002</v>
          </cell>
        </row>
        <row r="1759">
          <cell r="A1759" t="str">
            <v>001.18.03440</v>
          </cell>
          <cell r="B1759" t="str">
            <v>Luva simples soldável/rosqueável 32mm x 1 pol</v>
          </cell>
          <cell r="C1759" t="str">
            <v>UN</v>
          </cell>
          <cell r="D1759">
            <v>3.7126999999999999</v>
          </cell>
        </row>
        <row r="1760">
          <cell r="A1760" t="str">
            <v>001.18.03460</v>
          </cell>
          <cell r="B1760" t="str">
            <v>Luva simples soldável/rosqueável 25mm x 3/4 pol</v>
          </cell>
          <cell r="C1760" t="str">
            <v>UN</v>
          </cell>
          <cell r="D1760">
            <v>2.5026999999999999</v>
          </cell>
        </row>
        <row r="1761">
          <cell r="A1761" t="str">
            <v>001.18.03480</v>
          </cell>
          <cell r="B1761" t="str">
            <v>Luva simples soldável/rosqueável 20mm x 1/2 pol</v>
          </cell>
          <cell r="C1761" t="str">
            <v>UN</v>
          </cell>
          <cell r="D1761">
            <v>2.8327</v>
          </cell>
        </row>
        <row r="1762">
          <cell r="A1762" t="str">
            <v>001.18.03500</v>
          </cell>
          <cell r="B1762" t="str">
            <v>Luva de redução soldável/rosqueável 25mm x 1/2 pol</v>
          </cell>
          <cell r="C1762" t="str">
            <v>UN</v>
          </cell>
          <cell r="D1762">
            <v>2.6126999999999998</v>
          </cell>
        </row>
        <row r="1763">
          <cell r="A1763" t="str">
            <v>001.18.03520</v>
          </cell>
          <cell r="B1763" t="str">
            <v>Tee 90º com rosca na bolsa central soldável/rosqueável 32mm x 32mm x 1 pol</v>
          </cell>
          <cell r="C1763" t="str">
            <v>UN</v>
          </cell>
          <cell r="D1763">
            <v>3.8673999999999999</v>
          </cell>
        </row>
        <row r="1764">
          <cell r="A1764" t="str">
            <v>001.18.03540</v>
          </cell>
          <cell r="B1764" t="str">
            <v>Tee 90º com rosca na bolsa central soldável/rosqueável 25mm x 25mm 3/4 pol</v>
          </cell>
          <cell r="C1764" t="str">
            <v>UN</v>
          </cell>
          <cell r="D1764">
            <v>4.9474</v>
          </cell>
        </row>
        <row r="1765">
          <cell r="A1765" t="str">
            <v>001.18.03560</v>
          </cell>
          <cell r="B1765" t="str">
            <v>Tee 90º com rosca na bolsa central soldável/rosqueável 20mm x 20mm x 1/2 pol</v>
          </cell>
          <cell r="C1765" t="str">
            <v>UN</v>
          </cell>
          <cell r="D1765">
            <v>5.0724</v>
          </cell>
        </row>
        <row r="1766">
          <cell r="A1766" t="str">
            <v>001.18.03580</v>
          </cell>
          <cell r="B1766" t="str">
            <v>Tee 90º com rosca na bolsa central sodável/rosqueável 32mm x 32mm x 3/4 pol</v>
          </cell>
          <cell r="C1766" t="str">
            <v>UN</v>
          </cell>
          <cell r="D1766">
            <v>6.1173999999999999</v>
          </cell>
        </row>
        <row r="1767">
          <cell r="A1767" t="str">
            <v>001.18.03600</v>
          </cell>
          <cell r="B1767" t="str">
            <v>Tee 90º com rosca na bolsa central soldável/rosqueável 25mm x 25mm x 1/2 pol</v>
          </cell>
          <cell r="C1767" t="str">
            <v>UN</v>
          </cell>
          <cell r="D1767">
            <v>3.6374</v>
          </cell>
        </row>
        <row r="1768">
          <cell r="A1768" t="str">
            <v>001.18.03620</v>
          </cell>
          <cell r="B1768" t="str">
            <v>Joelho 90º soldável com bucha de latão 25mm x 3/4 pol</v>
          </cell>
          <cell r="C1768" t="str">
            <v>UN</v>
          </cell>
          <cell r="D1768">
            <v>4.9726999999999997</v>
          </cell>
        </row>
        <row r="1769">
          <cell r="A1769" t="str">
            <v>001.18.03640</v>
          </cell>
          <cell r="B1769" t="str">
            <v>Joelho 90º soldável com bucha de latão 20mm x 1/2 pol</v>
          </cell>
          <cell r="C1769" t="str">
            <v>UN</v>
          </cell>
          <cell r="D1769">
            <v>3.7526999999999999</v>
          </cell>
        </row>
        <row r="1770">
          <cell r="A1770" t="str">
            <v>001.18.03660</v>
          </cell>
          <cell r="B1770" t="str">
            <v>Joelho de redução 90º soldável com bucha de latão 32mm x 3/4 pol</v>
          </cell>
          <cell r="C1770" t="str">
            <v>UN</v>
          </cell>
          <cell r="D1770">
            <v>2.6227</v>
          </cell>
        </row>
        <row r="1771">
          <cell r="A1771" t="str">
            <v>001.18.03680</v>
          </cell>
          <cell r="B1771" t="str">
            <v>Joelho de redução 90º soldável com bucha de latão 25mm x 1/2 pol</v>
          </cell>
          <cell r="C1771" t="str">
            <v>UN</v>
          </cell>
          <cell r="D1771">
            <v>3.5226999999999999</v>
          </cell>
        </row>
        <row r="1772">
          <cell r="A1772" t="str">
            <v>001.18.03700</v>
          </cell>
          <cell r="B1772" t="str">
            <v>Luva simples soldável com bucha de latão 25mm x 3/4 pol</v>
          </cell>
          <cell r="C1772" t="str">
            <v>UN</v>
          </cell>
          <cell r="D1772">
            <v>4.5427</v>
          </cell>
        </row>
        <row r="1773">
          <cell r="A1773" t="str">
            <v>001.18.03720</v>
          </cell>
          <cell r="B1773" t="str">
            <v>Luva simples soldável com bucha de latão 20mm x 1/2 pol</v>
          </cell>
          <cell r="C1773" t="str">
            <v>UN</v>
          </cell>
          <cell r="D1773">
            <v>3.9327000000000001</v>
          </cell>
        </row>
        <row r="1774">
          <cell r="A1774" t="str">
            <v>001.18.03740</v>
          </cell>
          <cell r="B1774" t="str">
            <v>Luva de redução soldável com bucha de latão 25mm x 1/2 pol</v>
          </cell>
          <cell r="C1774" t="str">
            <v>UN</v>
          </cell>
          <cell r="D1774">
            <v>4.1426999999999996</v>
          </cell>
        </row>
        <row r="1775">
          <cell r="A1775" t="str">
            <v>001.18.03760</v>
          </cell>
          <cell r="B1775" t="str">
            <v>Tee 90º com bucha de latão central 25mm x 25mm x 3/4 pol</v>
          </cell>
          <cell r="C1775" t="str">
            <v>UN</v>
          </cell>
          <cell r="D1775">
            <v>4.9474</v>
          </cell>
        </row>
        <row r="1776">
          <cell r="A1776" t="str">
            <v>001.18.03780</v>
          </cell>
          <cell r="B1776" t="str">
            <v>Tee 90º com bucha de latão central 20mm x 20mm x 1/2 pol</v>
          </cell>
          <cell r="C1776" t="str">
            <v>UN</v>
          </cell>
          <cell r="D1776">
            <v>4.4374000000000002</v>
          </cell>
        </row>
        <row r="1777">
          <cell r="A1777" t="str">
            <v>001.18.03800</v>
          </cell>
          <cell r="B1777" t="str">
            <v>Tee redução 90º com bucha de latão na bolsa central 32mm x 32mm x 3/4 pol</v>
          </cell>
          <cell r="C1777" t="str">
            <v>UN</v>
          </cell>
          <cell r="D1777">
            <v>6.1173999999999999</v>
          </cell>
        </row>
        <row r="1778">
          <cell r="A1778" t="str">
            <v>001.18.03820</v>
          </cell>
          <cell r="B1778" t="str">
            <v>Tee reduçao 90º com bucha de latão na bolsa central 25mm x 25mm 1/2 pol</v>
          </cell>
          <cell r="C1778" t="str">
            <v>UN</v>
          </cell>
          <cell r="D1778">
            <v>3.6374</v>
          </cell>
        </row>
        <row r="1779">
          <cell r="A1779" t="str">
            <v>001.18.03840</v>
          </cell>
          <cell r="B1779" t="str">
            <v>Fornecimento e instalação de tubos de pvc com juntas rosqueáveis em barras de 6 m com diâmetro 6.00 pol</v>
          </cell>
          <cell r="C1779" t="str">
            <v>ML</v>
          </cell>
          <cell r="D1779">
            <v>44.3142</v>
          </cell>
        </row>
        <row r="1780">
          <cell r="A1780" t="str">
            <v>001.18.03860</v>
          </cell>
          <cell r="B1780" t="str">
            <v>Fornecimento e instalação de tubos de pvc rígido com juntas rosqueáveis em barras de 6 m com diâmetro 4.00 pol</v>
          </cell>
          <cell r="C1780" t="str">
            <v>ML</v>
          </cell>
          <cell r="D1780">
            <v>36.960099999999997</v>
          </cell>
        </row>
        <row r="1781">
          <cell r="A1781" t="str">
            <v>001.18.03880</v>
          </cell>
          <cell r="B1781" t="str">
            <v>Fornecimento e instalação de tubos de pvc rígido com juntas rosqueáveis em barras de 6 m com diâmetro 3.00 pol</v>
          </cell>
          <cell r="C1781" t="str">
            <v>ML</v>
          </cell>
          <cell r="D1781">
            <v>30.039200000000001</v>
          </cell>
        </row>
        <row r="1782">
          <cell r="A1782" t="str">
            <v>001.18.03900</v>
          </cell>
          <cell r="B1782" t="str">
            <v>Fornecimento e instalação de tubos de pvc rígido  com juntas rosqueáveis em barras de 6 m com diâmetro 2.5 pol</v>
          </cell>
          <cell r="C1782" t="str">
            <v>ML</v>
          </cell>
          <cell r="D1782">
            <v>33.159100000000002</v>
          </cell>
        </row>
        <row r="1783">
          <cell r="A1783" t="str">
            <v>001.18.03920</v>
          </cell>
          <cell r="B1783" t="str">
            <v>Fornecimento e instalação de tubos de pvc rígido com juntas rosqueáveis em barras de 6 m com diâmetro 2.00 pol</v>
          </cell>
          <cell r="C1783" t="str">
            <v>ML</v>
          </cell>
          <cell r="D1783">
            <v>14.2715</v>
          </cell>
        </row>
        <row r="1784">
          <cell r="A1784" t="str">
            <v>001.18.03940</v>
          </cell>
          <cell r="B1784" t="str">
            <v>Fornecimento e instalação de tubos de pvc rígido com juntas rosqueáveis em barras de 6 m com diâmetro 1.50 pol</v>
          </cell>
          <cell r="C1784" t="str">
            <v>ML</v>
          </cell>
          <cell r="D1784">
            <v>10.712999999999999</v>
          </cell>
        </row>
        <row r="1785">
          <cell r="A1785" t="str">
            <v>001.18.03960</v>
          </cell>
          <cell r="B1785" t="str">
            <v>Fornecimento e instalação de tubos de pvc rígido  com juntas rosqueáveis em barras de 6 m com diâmetro 11/4 pol</v>
          </cell>
          <cell r="C1785" t="str">
            <v>ML</v>
          </cell>
          <cell r="D1785">
            <v>10.098599999999999</v>
          </cell>
        </row>
        <row r="1786">
          <cell r="A1786" t="str">
            <v>001.18.03980</v>
          </cell>
          <cell r="B1786" t="str">
            <v>Fornecimento e instalação de tubos de pvc rígido  com juntas rosqueáveis em barras de 6 m com diâmetro 1.00 pol</v>
          </cell>
          <cell r="C1786" t="str">
            <v>ML</v>
          </cell>
          <cell r="D1786">
            <v>7.6509</v>
          </cell>
        </row>
        <row r="1787">
          <cell r="A1787" t="str">
            <v>001.18.04000</v>
          </cell>
          <cell r="B1787" t="str">
            <v>Fornecimento e instalação de tubos de pvc rígido i com juntas rosqueáveis em barras de 6 m com diâmetro 3/4 pol</v>
          </cell>
          <cell r="C1787" t="str">
            <v>ML</v>
          </cell>
          <cell r="D1787">
            <v>3.7606999999999999</v>
          </cell>
        </row>
        <row r="1788">
          <cell r="A1788" t="str">
            <v>001.18.04020</v>
          </cell>
          <cell r="B1788" t="str">
            <v>Fornecimento e instalação de tubos de pvc rígido  com juntas rosqueáveis em barras de 6 m com diâmetro 1/2 pol</v>
          </cell>
          <cell r="C1788" t="str">
            <v>ML</v>
          </cell>
          <cell r="D1788">
            <v>3.9070999999999998</v>
          </cell>
        </row>
        <row r="1789">
          <cell r="A1789" t="str">
            <v>001.18.04040</v>
          </cell>
          <cell r="B1789" t="str">
            <v>Joelho 90º de pvc rígido para tubo de pvc rosqueável  4 pol</v>
          </cell>
          <cell r="C1789" t="str">
            <v>UN</v>
          </cell>
          <cell r="D1789">
            <v>40.6464</v>
          </cell>
        </row>
        <row r="1790">
          <cell r="A1790" t="str">
            <v>001.18.04060</v>
          </cell>
          <cell r="B1790" t="str">
            <v>Joelho 90º de pvc rígido para tubo de pvc rosqueável  3 pol</v>
          </cell>
          <cell r="C1790" t="str">
            <v>UN</v>
          </cell>
          <cell r="D1790">
            <v>21.617599999999999</v>
          </cell>
        </row>
        <row r="1791">
          <cell r="A1791" t="str">
            <v>001.18.04080</v>
          </cell>
          <cell r="B1791" t="str">
            <v>Joelho 90º de pvc rígido para tubo de pvc rosqueável  2 1/2 pol</v>
          </cell>
          <cell r="C1791" t="str">
            <v>UN</v>
          </cell>
          <cell r="D1791">
            <v>14.2576</v>
          </cell>
        </row>
        <row r="1792">
          <cell r="A1792" t="str">
            <v>001.18.04100</v>
          </cell>
          <cell r="B1792" t="str">
            <v>Joelho 90º de pvc rígido para tubo de pvc rosqueável  2 pol</v>
          </cell>
          <cell r="C1792" t="str">
            <v>UN</v>
          </cell>
          <cell r="D1792">
            <v>12.7761</v>
          </cell>
        </row>
        <row r="1793">
          <cell r="A1793" t="str">
            <v>001.18.04120</v>
          </cell>
          <cell r="B1793" t="str">
            <v>Joelho 90º de pvc rígido para tubo de pvc rosqueável  1 1/2 pol</v>
          </cell>
          <cell r="C1793" t="str">
            <v>UN</v>
          </cell>
          <cell r="D1793">
            <v>6.8261000000000003</v>
          </cell>
        </row>
        <row r="1794">
          <cell r="A1794" t="str">
            <v>001.18.04140</v>
          </cell>
          <cell r="B1794" t="str">
            <v>Joelho 90º de pvc rígido para tubo de pvc rosqueável  1 1/4 pol</v>
          </cell>
          <cell r="C1794" t="str">
            <v>UN</v>
          </cell>
          <cell r="D1794">
            <v>6.5361000000000002</v>
          </cell>
        </row>
        <row r="1795">
          <cell r="A1795" t="str">
            <v>001.18.04160</v>
          </cell>
          <cell r="B1795" t="str">
            <v>Joelho 90° de pvc rígido para tubo de pvc rosqueável  1 pol</v>
          </cell>
          <cell r="C1795" t="str">
            <v>UN</v>
          </cell>
          <cell r="D1795">
            <v>3.3527</v>
          </cell>
        </row>
        <row r="1796">
          <cell r="A1796" t="str">
            <v>001.18.04180</v>
          </cell>
          <cell r="B1796" t="str">
            <v>Joelho 90º de pvc rígido para tubo de pvc rosqueável  3/4 pol</v>
          </cell>
          <cell r="C1796" t="str">
            <v>UN</v>
          </cell>
          <cell r="D1796">
            <v>2.6726999999999999</v>
          </cell>
        </row>
        <row r="1797">
          <cell r="A1797" t="str">
            <v>001.18.04200</v>
          </cell>
          <cell r="B1797" t="str">
            <v>Joelho 90º de pvc rígido para tubo de pvc rosqueável  1/2 pol</v>
          </cell>
          <cell r="C1797" t="str">
            <v>UN</v>
          </cell>
          <cell r="D1797">
            <v>2.4826999999999999</v>
          </cell>
        </row>
        <row r="1798">
          <cell r="A1798" t="str">
            <v>001.18.04220</v>
          </cell>
          <cell r="B1798" t="str">
            <v>Joelho 45º de pvc rígido para tubo de pvc rosqueável  4 pol</v>
          </cell>
          <cell r="C1798" t="str">
            <v>UN</v>
          </cell>
          <cell r="D1798">
            <v>46.7164</v>
          </cell>
        </row>
        <row r="1799">
          <cell r="A1799" t="str">
            <v>001.18.04240</v>
          </cell>
          <cell r="B1799" t="str">
            <v>Joelho 45º de pvc rígido para tubo de pvc rosqueável  3 pol</v>
          </cell>
          <cell r="C1799" t="str">
            <v>UN</v>
          </cell>
          <cell r="D1799">
            <v>11.9076</v>
          </cell>
        </row>
        <row r="1800">
          <cell r="A1800" t="str">
            <v>001.18.04260</v>
          </cell>
          <cell r="B1800" t="str">
            <v>Joelho 45º de pvc rígido para tubo de pvc rosqueável  2 1/2 pol</v>
          </cell>
          <cell r="C1800" t="str">
            <v>UN</v>
          </cell>
          <cell r="D1800">
            <v>9.6576000000000004</v>
          </cell>
        </row>
        <row r="1801">
          <cell r="A1801" t="str">
            <v>001.18.04280</v>
          </cell>
          <cell r="B1801" t="str">
            <v>Joelho 45º de pvc rígido para tubos de pvc rosqueável  2 pol</v>
          </cell>
          <cell r="C1801" t="str">
            <v>UN</v>
          </cell>
          <cell r="D1801">
            <v>7.4661</v>
          </cell>
        </row>
        <row r="1802">
          <cell r="A1802" t="str">
            <v>001.18.04300</v>
          </cell>
          <cell r="B1802" t="str">
            <v>Joelho 45º de pvc rígido para tubos de pvc rosqueável  1 1/2 pol</v>
          </cell>
          <cell r="C1802" t="str">
            <v>UN</v>
          </cell>
          <cell r="D1802">
            <v>5.4260999999999999</v>
          </cell>
        </row>
        <row r="1803">
          <cell r="A1803" t="str">
            <v>001.18.04320</v>
          </cell>
          <cell r="B1803" t="str">
            <v>Joelho 45º de pvc rígido para tubos de pvc rosqueável  1 1/4 pol</v>
          </cell>
          <cell r="C1803" t="str">
            <v>UN</v>
          </cell>
          <cell r="D1803">
            <v>4.7361000000000004</v>
          </cell>
        </row>
        <row r="1804">
          <cell r="A1804" t="str">
            <v>001.18.04340</v>
          </cell>
          <cell r="B1804" t="str">
            <v>Joelho 45º de pvc rígido para tubos de pvc rosqueável  1 pol</v>
          </cell>
          <cell r="C1804" t="str">
            <v>UN</v>
          </cell>
          <cell r="D1804">
            <v>5.2126999999999999</v>
          </cell>
        </row>
        <row r="1805">
          <cell r="A1805" t="str">
            <v>001.18.04360</v>
          </cell>
          <cell r="B1805" t="str">
            <v>Joelho 45º de pvc rígido para tubos de pvc rosqueável  3/4 pol</v>
          </cell>
          <cell r="C1805" t="str">
            <v>UN</v>
          </cell>
          <cell r="D1805">
            <v>3.0026999999999999</v>
          </cell>
        </row>
        <row r="1806">
          <cell r="A1806" t="str">
            <v>001.18.04380</v>
          </cell>
          <cell r="B1806" t="str">
            <v>Joelho 45º de pvc rígido para tubos de pvc rosqueável  1/2 pol</v>
          </cell>
          <cell r="C1806" t="str">
            <v>UN</v>
          </cell>
          <cell r="D1806">
            <v>2.7726999999999999</v>
          </cell>
        </row>
        <row r="1807">
          <cell r="A1807" t="str">
            <v>001.18.04400</v>
          </cell>
          <cell r="B1807" t="str">
            <v>Joelho 90º com redução de pvc rígido para tubos de pvc rosqueável  1x3/4 pol</v>
          </cell>
          <cell r="C1807" t="str">
            <v>UN</v>
          </cell>
          <cell r="D1807">
            <v>1.8427</v>
          </cell>
        </row>
        <row r="1808">
          <cell r="A1808" t="str">
            <v>001.18.04420</v>
          </cell>
          <cell r="B1808" t="str">
            <v>Joelho 90º com redução de pvc rígido para tubos de pvc rosqueável  3/4x1/2 pol</v>
          </cell>
          <cell r="C1808" t="str">
            <v>UN</v>
          </cell>
          <cell r="D1808">
            <v>2.5926999999999998</v>
          </cell>
        </row>
        <row r="1809">
          <cell r="A1809" t="str">
            <v>001.18.04440</v>
          </cell>
          <cell r="B1809" t="str">
            <v>Tee 90º  de pvc rígido para tubos de pvc rosqueável  4 pol</v>
          </cell>
          <cell r="C1809" t="str">
            <v>UN</v>
          </cell>
          <cell r="D1809">
            <v>51.910299999999999</v>
          </cell>
        </row>
        <row r="1810">
          <cell r="A1810" t="str">
            <v>001.18.04460</v>
          </cell>
          <cell r="B1810" t="str">
            <v>Tee 90º  de pvc rígido para tubos de pvc rosqueável  3 pol</v>
          </cell>
          <cell r="C1810" t="str">
            <v>UN</v>
          </cell>
          <cell r="D1810">
            <v>23.3064</v>
          </cell>
        </row>
        <row r="1811">
          <cell r="A1811" t="str">
            <v>001.18.04480</v>
          </cell>
          <cell r="B1811" t="str">
            <v>Tee 90º  de pvc rígido para tubos de pvc rosqueável  2 1/2 pol</v>
          </cell>
          <cell r="C1811" t="str">
            <v>UN</v>
          </cell>
          <cell r="D1811">
            <v>16.546399999999998</v>
          </cell>
        </row>
        <row r="1812">
          <cell r="A1812" t="str">
            <v>001.18.04500</v>
          </cell>
          <cell r="B1812" t="str">
            <v>Tee 90º  de pvc rígido para tubos de pvc rosqueável  2 pol</v>
          </cell>
          <cell r="C1812" t="str">
            <v>UN</v>
          </cell>
          <cell r="D1812">
            <v>16.121099999999998</v>
          </cell>
        </row>
        <row r="1813">
          <cell r="A1813" t="str">
            <v>001.18.04520</v>
          </cell>
          <cell r="B1813" t="str">
            <v>Tee 90º de pvc rígido para tubos de pvc rosqueável  1 1/2 pol</v>
          </cell>
          <cell r="C1813" t="str">
            <v>UN</v>
          </cell>
          <cell r="D1813">
            <v>9.0211000000000006</v>
          </cell>
        </row>
        <row r="1814">
          <cell r="A1814" t="str">
            <v>001.18.04540</v>
          </cell>
          <cell r="B1814" t="str">
            <v>Tee 90º de pvc rígido para tubos de pvc rosqueável  1 1/4 pol</v>
          </cell>
          <cell r="C1814" t="str">
            <v>UN</v>
          </cell>
          <cell r="D1814">
            <v>8.3711000000000002</v>
          </cell>
        </row>
        <row r="1815">
          <cell r="A1815" t="str">
            <v>001.18.04560</v>
          </cell>
          <cell r="B1815" t="str">
            <v>Tee 90º de pvc rígido para tubos de pvc rosqueável  1 pol</v>
          </cell>
          <cell r="C1815" t="str">
            <v>UN</v>
          </cell>
          <cell r="D1815">
            <v>4.3948999999999998</v>
          </cell>
        </row>
        <row r="1816">
          <cell r="A1816" t="str">
            <v>001.18.04580</v>
          </cell>
          <cell r="B1816" t="str">
            <v>Tee 90º de pvc rígido para tubos de pvc rosqueável  3/4 pol</v>
          </cell>
          <cell r="C1816" t="str">
            <v>UN</v>
          </cell>
          <cell r="D1816">
            <v>2.8649</v>
          </cell>
        </row>
        <row r="1817">
          <cell r="A1817" t="str">
            <v>001.18.04600</v>
          </cell>
          <cell r="B1817" t="str">
            <v>Tee 90º de pvc rígido para tubos de pvc rosqueável  1/2 pol</v>
          </cell>
          <cell r="C1817" t="str">
            <v>UN</v>
          </cell>
          <cell r="D1817">
            <v>2.6949000000000001</v>
          </cell>
        </row>
        <row r="1818">
          <cell r="A1818" t="str">
            <v>001.18.04620</v>
          </cell>
          <cell r="B1818" t="str">
            <v>Tee 90º com redução de pvc rígido para tubos de pvc rosqueável  1 1/2x3/4 pol</v>
          </cell>
          <cell r="C1818" t="str">
            <v>UN</v>
          </cell>
          <cell r="D1818">
            <v>6.2111000000000001</v>
          </cell>
        </row>
        <row r="1819">
          <cell r="A1819" t="str">
            <v>001.18.04640</v>
          </cell>
          <cell r="B1819" t="str">
            <v>Tee 90º com redução de pvc rígido para tubos de pvc rosqueável  1x3/4 pol</v>
          </cell>
          <cell r="C1819" t="str">
            <v>UN</v>
          </cell>
          <cell r="D1819">
            <v>3.3449</v>
          </cell>
        </row>
        <row r="1820">
          <cell r="A1820" t="str">
            <v>001.18.04660</v>
          </cell>
          <cell r="B1820" t="str">
            <v>Tee 90º com redução de pvc rígido para tubos de pvc rosqueável  3/4x1/2 pol</v>
          </cell>
          <cell r="C1820" t="str">
            <v>UN</v>
          </cell>
          <cell r="D1820">
            <v>2.8649</v>
          </cell>
        </row>
        <row r="1821">
          <cell r="A1821" t="str">
            <v>001.18.04680</v>
          </cell>
          <cell r="B1821" t="str">
            <v>União com rosca de pvc rígido para tubos de pvc rosqueável  2 pol</v>
          </cell>
          <cell r="C1821" t="str">
            <v>UN</v>
          </cell>
          <cell r="D1821">
            <v>26.331099999999999</v>
          </cell>
        </row>
        <row r="1822">
          <cell r="A1822" t="str">
            <v>001.18.04700</v>
          </cell>
          <cell r="B1822" t="str">
            <v>União com rosca de pvc rígido para tubos de pvc rosqueável  1 1/2 pol</v>
          </cell>
          <cell r="C1822" t="str">
            <v>UN</v>
          </cell>
          <cell r="D1822">
            <v>11.8111</v>
          </cell>
        </row>
        <row r="1823">
          <cell r="A1823" t="str">
            <v>001.18.04720</v>
          </cell>
          <cell r="B1823" t="str">
            <v>União com rosca de pvc rígido para tubos de pvc rosqueável 1 1/4 pol</v>
          </cell>
          <cell r="C1823" t="str">
            <v>UN</v>
          </cell>
          <cell r="D1823">
            <v>15.3111</v>
          </cell>
        </row>
        <row r="1824">
          <cell r="A1824" t="str">
            <v>001.18.04740</v>
          </cell>
          <cell r="B1824" t="str">
            <v>União com rosca de pvc rígido para tubos de pvc rosqueável  1 pol</v>
          </cell>
          <cell r="C1824" t="str">
            <v>UN</v>
          </cell>
          <cell r="D1824">
            <v>7.0148999999999999</v>
          </cell>
        </row>
        <row r="1825">
          <cell r="A1825" t="str">
            <v>001.18.04760</v>
          </cell>
          <cell r="B1825" t="str">
            <v>União com rosca de pvc rígido para tubos de pvc rosqueável  3/4 pol</v>
          </cell>
          <cell r="C1825" t="str">
            <v>UN</v>
          </cell>
          <cell r="D1825">
            <v>4.6749000000000001</v>
          </cell>
        </row>
        <row r="1826">
          <cell r="A1826" t="str">
            <v>001.18.04780</v>
          </cell>
          <cell r="B1826" t="str">
            <v>União com rosca de pvc rígido para tubos de pvc rosqueável  1/2 pol</v>
          </cell>
          <cell r="C1826" t="str">
            <v>UN</v>
          </cell>
          <cell r="D1826">
            <v>3.6049000000000002</v>
          </cell>
        </row>
        <row r="1827">
          <cell r="A1827" t="str">
            <v>001.18.04800</v>
          </cell>
          <cell r="B1827" t="str">
            <v>União com rosca de pvc rígido para tubos de pvc rosqueável  3 pol</v>
          </cell>
          <cell r="C1827" t="str">
            <v>UN</v>
          </cell>
          <cell r="D1827">
            <v>50.064900000000002</v>
          </cell>
        </row>
        <row r="1828">
          <cell r="A1828" t="str">
            <v>001.18.04820</v>
          </cell>
          <cell r="B1828" t="str">
            <v>Bucha de redução  de pvc rígido para tubos de pvc rosqueável  3x2 1/2pol</v>
          </cell>
          <cell r="C1828" t="str">
            <v>UN</v>
          </cell>
          <cell r="D1828">
            <v>6.3875999999999999</v>
          </cell>
        </row>
        <row r="1829">
          <cell r="A1829" t="str">
            <v>001.18.04840</v>
          </cell>
          <cell r="B1829" t="str">
            <v>Bucha de redução de pvc rígido para tubos de pvc rosqueável  3x2 pol</v>
          </cell>
          <cell r="C1829" t="str">
            <v>UN</v>
          </cell>
          <cell r="D1829">
            <v>8.2175999999999991</v>
          </cell>
        </row>
        <row r="1830">
          <cell r="A1830" t="str">
            <v>001.18.04860</v>
          </cell>
          <cell r="B1830" t="str">
            <v>Bucha de redução de pvc rígido para tubos de pvc rosqueável  3x1 1/2pol</v>
          </cell>
          <cell r="C1830" t="str">
            <v>UN</v>
          </cell>
          <cell r="D1830">
            <v>7.1475999999999997</v>
          </cell>
        </row>
        <row r="1831">
          <cell r="A1831" t="str">
            <v>001.18.04880</v>
          </cell>
          <cell r="B1831" t="str">
            <v>Bucha de redução de pvc rígido para tubos de pvc rosqueável  2 1/2x2 pol</v>
          </cell>
          <cell r="C1831" t="str">
            <v>UN</v>
          </cell>
          <cell r="D1831">
            <v>6.0675999999999997</v>
          </cell>
        </row>
        <row r="1832">
          <cell r="A1832" t="str">
            <v>001.18.04900</v>
          </cell>
          <cell r="B1832" t="str">
            <v>Bucha de redução de pvc rígido para tubos de pvc rosqueável  2 1/2x1.5 pol</v>
          </cell>
          <cell r="C1832" t="str">
            <v>UN</v>
          </cell>
          <cell r="D1832">
            <v>6.1829000000000001</v>
          </cell>
        </row>
        <row r="1833">
          <cell r="A1833" t="str">
            <v>001.18.04920</v>
          </cell>
          <cell r="B1833" t="str">
            <v>Bucha de redução de pvc rígido para tubos de pvc rosqueável  2 1/2x1 1/4 pol</v>
          </cell>
          <cell r="C1833" t="str">
            <v>UN</v>
          </cell>
          <cell r="D1833">
            <v>6.6429</v>
          </cell>
        </row>
        <row r="1834">
          <cell r="A1834" t="str">
            <v>001.18.04940</v>
          </cell>
          <cell r="B1834" t="str">
            <v>Bucha de redução de pvc rígido para tubos de pvc rosqueável  2x1 1/2pol</v>
          </cell>
          <cell r="C1834" t="str">
            <v>UN</v>
          </cell>
          <cell r="D1834">
            <v>5.4661</v>
          </cell>
        </row>
        <row r="1835">
          <cell r="A1835" t="str">
            <v>001.18.04960</v>
          </cell>
          <cell r="B1835" t="str">
            <v>Bucha de redução de pvc rigido para tubos de pvc rosqueável  2x1 1/4 pol</v>
          </cell>
          <cell r="C1835" t="str">
            <v>UN</v>
          </cell>
          <cell r="D1835">
            <v>5.9260999999999999</v>
          </cell>
        </row>
        <row r="1836">
          <cell r="A1836" t="str">
            <v>001.18.04980</v>
          </cell>
          <cell r="B1836" t="str">
            <v>Bucha de redução de pvc rígido para tubos de pvc rosqueável  2x1 pol</v>
          </cell>
          <cell r="C1836" t="str">
            <v>UN</v>
          </cell>
          <cell r="D1836">
            <v>6.9661</v>
          </cell>
        </row>
        <row r="1837">
          <cell r="A1837" t="str">
            <v>001.18.05000</v>
          </cell>
          <cell r="B1837" t="str">
            <v>Bucha de redução de pvc rígido para tubos de pvc rosqueável  1 1/2x1 1/4 pol</v>
          </cell>
          <cell r="C1837" t="str">
            <v>UN</v>
          </cell>
          <cell r="D1837">
            <v>4.3761000000000001</v>
          </cell>
        </row>
        <row r="1838">
          <cell r="A1838" t="str">
            <v>001.18.05020</v>
          </cell>
          <cell r="B1838" t="str">
            <v>Bucha de redução de pvc rígido para tubos de pvc rosqueável  11/2x1 pol</v>
          </cell>
          <cell r="C1838" t="str">
            <v>UN</v>
          </cell>
          <cell r="D1838">
            <v>4.3761000000000001</v>
          </cell>
        </row>
        <row r="1839">
          <cell r="A1839" t="str">
            <v>001.18.05040</v>
          </cell>
          <cell r="B1839" t="str">
            <v>Bucha de redução de pvc rígido para tubos de pvc rosqueável  11/2x3/4 pol</v>
          </cell>
          <cell r="C1839" t="str">
            <v>UN</v>
          </cell>
          <cell r="D1839">
            <v>5.0660999999999996</v>
          </cell>
        </row>
        <row r="1840">
          <cell r="A1840" t="str">
            <v>001.18.05060</v>
          </cell>
          <cell r="B1840" t="str">
            <v>Bucha de redução de pvc rígido para tubos de pvc rosqueável  1 1/2x1/2 pol</v>
          </cell>
          <cell r="C1840" t="str">
            <v>UN</v>
          </cell>
          <cell r="D1840">
            <v>3.7561</v>
          </cell>
        </row>
        <row r="1841">
          <cell r="A1841" t="str">
            <v>001.18.05080</v>
          </cell>
          <cell r="B1841" t="str">
            <v>Bucha de redução de pvc rígido para tubos de pvc rosqueável  1 1/4x1 pol</v>
          </cell>
          <cell r="C1841" t="str">
            <v>UN</v>
          </cell>
          <cell r="D1841">
            <v>3.7791999999999999</v>
          </cell>
        </row>
        <row r="1842">
          <cell r="A1842" t="str">
            <v>001.18.05100</v>
          </cell>
          <cell r="B1842" t="str">
            <v>Bucha de redução de pvc rígido para tubos de pvc rosqueável  1 1/4x3/4 pol</v>
          </cell>
          <cell r="C1842" t="str">
            <v>UN</v>
          </cell>
          <cell r="D1842">
            <v>3.9592000000000001</v>
          </cell>
        </row>
        <row r="1843">
          <cell r="A1843" t="str">
            <v>001.18.05120</v>
          </cell>
          <cell r="B1843" t="str">
            <v>Bucha de redução de pvc rígido para tubos de pvc rosqueável  1 1/4x1/2 pol</v>
          </cell>
          <cell r="C1843" t="str">
            <v>UN</v>
          </cell>
          <cell r="D1843">
            <v>4.2991999999999999</v>
          </cell>
        </row>
        <row r="1844">
          <cell r="A1844" t="str">
            <v>001.18.05140</v>
          </cell>
          <cell r="B1844" t="str">
            <v>Bucha de redução de pvc rígido para tubos de pvc rosqueável  1x3/4 pol</v>
          </cell>
          <cell r="C1844" t="str">
            <v>UN</v>
          </cell>
          <cell r="D1844">
            <v>2.5427</v>
          </cell>
        </row>
        <row r="1845">
          <cell r="A1845" t="str">
            <v>001.18.05160</v>
          </cell>
          <cell r="B1845" t="str">
            <v>Fornecimento e instalação de bucha de redução de pvc rígido para tubos de pvc rosqueável  1x1/2 pol</v>
          </cell>
          <cell r="C1845" t="str">
            <v>UN</v>
          </cell>
          <cell r="D1845">
            <v>2.4826999999999999</v>
          </cell>
        </row>
        <row r="1846">
          <cell r="A1846" t="str">
            <v>001.18.05180</v>
          </cell>
          <cell r="B1846" t="str">
            <v>Bucha de redução de pvc rígido para tubos de pvc rosqueável  3/4x1/2 pol</v>
          </cell>
          <cell r="C1846" t="str">
            <v>UN</v>
          </cell>
          <cell r="D1846">
            <v>2.1427</v>
          </cell>
        </row>
        <row r="1847">
          <cell r="A1847" t="str">
            <v>001.18.05200</v>
          </cell>
          <cell r="B1847" t="str">
            <v>Cruzeta de pvc rígido para tubos de pvc rosqueável  2 pol</v>
          </cell>
          <cell r="C1847" t="str">
            <v>UN</v>
          </cell>
          <cell r="D1847">
            <v>15.852499999999999</v>
          </cell>
        </row>
        <row r="1848">
          <cell r="A1848" t="str">
            <v>001.18.05220</v>
          </cell>
          <cell r="B1848" t="str">
            <v>Cruzeta de pvc rígido para tubos de pvc rosqueável  1 pol</v>
          </cell>
          <cell r="C1848" t="str">
            <v>UN</v>
          </cell>
          <cell r="D1848">
            <v>4.9051</v>
          </cell>
        </row>
        <row r="1849">
          <cell r="A1849" t="str">
            <v>001.18.05240</v>
          </cell>
          <cell r="B1849" t="str">
            <v>Cruzeta de pvc rígido para tubos de pvc rosqueável  3/4 pol</v>
          </cell>
          <cell r="C1849" t="str">
            <v>UN</v>
          </cell>
          <cell r="D1849">
            <v>4.0311000000000003</v>
          </cell>
        </row>
        <row r="1850">
          <cell r="A1850" t="str">
            <v>001.18.05260</v>
          </cell>
          <cell r="B1850" t="str">
            <v>Cruzeta de pvc rígido para tubos de pvc rosqueável  1/2 pol</v>
          </cell>
          <cell r="C1850" t="str">
            <v>UN</v>
          </cell>
          <cell r="D1850">
            <v>5.0510999999999999</v>
          </cell>
        </row>
        <row r="1851">
          <cell r="A1851" t="str">
            <v>001.18.05280</v>
          </cell>
          <cell r="B1851" t="str">
            <v>Curva de 90º de pvc rígido para tubos de pvc rosqueável  4 pol</v>
          </cell>
          <cell r="C1851" t="str">
            <v>UN</v>
          </cell>
          <cell r="D1851">
            <v>24.5764</v>
          </cell>
        </row>
        <row r="1852">
          <cell r="A1852" t="str">
            <v>001.18.05300</v>
          </cell>
          <cell r="B1852" t="str">
            <v>Curva de 90º de pvc rígido para tubos de pvc rosqueável  3 pol</v>
          </cell>
          <cell r="C1852" t="str">
            <v>UN</v>
          </cell>
          <cell r="D1852">
            <v>13.1076</v>
          </cell>
        </row>
        <row r="1853">
          <cell r="A1853" t="str">
            <v>001.18.05320</v>
          </cell>
          <cell r="B1853" t="str">
            <v>Curva de 90º de pvc rígido para tubos de pvc rosqueável  2 1/2 pol</v>
          </cell>
          <cell r="C1853" t="str">
            <v>UN</v>
          </cell>
          <cell r="D1853">
            <v>12.717599999999999</v>
          </cell>
        </row>
        <row r="1854">
          <cell r="A1854" t="str">
            <v>001.18.05340</v>
          </cell>
          <cell r="B1854" t="str">
            <v>Curva de 90º de pvc rígido para tubos de pvc rosqueável  2 pol</v>
          </cell>
          <cell r="C1854" t="str">
            <v>UN</v>
          </cell>
          <cell r="D1854">
            <v>13.9361</v>
          </cell>
        </row>
        <row r="1855">
          <cell r="A1855" t="str">
            <v>001.18.05360</v>
          </cell>
          <cell r="B1855" t="str">
            <v>Curva de 90º de pvc rígido para tubos de pvc rosqueável  1 1/2 pol</v>
          </cell>
          <cell r="C1855" t="str">
            <v>UN</v>
          </cell>
          <cell r="D1855">
            <v>8.0260999999999996</v>
          </cell>
        </row>
        <row r="1856">
          <cell r="A1856" t="str">
            <v>001.18.05380</v>
          </cell>
          <cell r="B1856" t="str">
            <v>Curva de 90º de pvc rígido para tubos  de pvc rosqueável  1 1/4 pol</v>
          </cell>
          <cell r="C1856" t="str">
            <v>UN</v>
          </cell>
          <cell r="D1856">
            <v>7.7361000000000004</v>
          </cell>
        </row>
        <row r="1857">
          <cell r="A1857" t="str">
            <v>001.18.05400</v>
          </cell>
          <cell r="B1857" t="str">
            <v>Curva de 90º de pvc rígido para tubos de pvc rosqueável  1 pol</v>
          </cell>
          <cell r="C1857" t="str">
            <v>UN</v>
          </cell>
          <cell r="D1857">
            <v>3.9426999999999999</v>
          </cell>
        </row>
        <row r="1858">
          <cell r="A1858" t="str">
            <v>001.18.05420</v>
          </cell>
          <cell r="B1858" t="str">
            <v>Curva de 90º de pvc rígido para tubos de pvc rosqueável  3/4 pol</v>
          </cell>
          <cell r="C1858" t="str">
            <v>UN</v>
          </cell>
          <cell r="D1858">
            <v>3.1227</v>
          </cell>
        </row>
        <row r="1859">
          <cell r="A1859" t="str">
            <v>001.18.05440</v>
          </cell>
          <cell r="B1859" t="str">
            <v>Curva de 90º de pvc rígido para tubos de pvc rosqueável  1/2pol</v>
          </cell>
          <cell r="C1859" t="str">
            <v>UN</v>
          </cell>
          <cell r="D1859">
            <v>2.7726999999999999</v>
          </cell>
        </row>
        <row r="1860">
          <cell r="A1860" t="str">
            <v>001.18.05460</v>
          </cell>
          <cell r="B1860" t="str">
            <v>Curva de 45º de pvc rígido para tubos de pvc rosqueável  2 1/2 pol</v>
          </cell>
          <cell r="C1860" t="str">
            <v>UN</v>
          </cell>
          <cell r="D1860">
            <v>9.6576000000000004</v>
          </cell>
        </row>
        <row r="1861">
          <cell r="A1861" t="str">
            <v>001.18.05480</v>
          </cell>
          <cell r="B1861" t="str">
            <v>Curva de 45º de pvc rígido para tubos de pvc rosqueável  2  pol</v>
          </cell>
          <cell r="C1861" t="str">
            <v>UN</v>
          </cell>
          <cell r="D1861">
            <v>7.3761000000000001</v>
          </cell>
        </row>
        <row r="1862">
          <cell r="A1862" t="str">
            <v>001.18.05500</v>
          </cell>
          <cell r="B1862" t="str">
            <v>Curva de 45º de pvc rígido para tubos de pvc rosqueável  1 1/2 pol</v>
          </cell>
          <cell r="C1862" t="str">
            <v>UN</v>
          </cell>
          <cell r="D1862">
            <v>5.0361000000000002</v>
          </cell>
        </row>
        <row r="1863">
          <cell r="A1863" t="str">
            <v>001.18.05520</v>
          </cell>
          <cell r="B1863" t="str">
            <v>Curva de 45º de pvc rígido para tubos de pvc rosqueável  1 1/4 pol</v>
          </cell>
          <cell r="C1863" t="str">
            <v>UN</v>
          </cell>
          <cell r="D1863">
            <v>4.7911000000000001</v>
          </cell>
        </row>
        <row r="1864">
          <cell r="A1864" t="str">
            <v>001.18.05540</v>
          </cell>
          <cell r="B1864" t="str">
            <v>Curva de 45º de pvc rígido para tubos de pvc rosqueável  1  pol</v>
          </cell>
          <cell r="C1864" t="str">
            <v>UN</v>
          </cell>
          <cell r="D1864">
            <v>3.0527000000000002</v>
          </cell>
        </row>
        <row r="1865">
          <cell r="A1865" t="str">
            <v>001.18.05560</v>
          </cell>
          <cell r="B1865" t="str">
            <v>Curva de 45º de pvc rígido para tubos de pvc rosqueável  3/4  pol</v>
          </cell>
          <cell r="C1865" t="str">
            <v>UN</v>
          </cell>
          <cell r="D1865">
            <v>2.6027</v>
          </cell>
        </row>
        <row r="1866">
          <cell r="A1866" t="str">
            <v>001.18.05580</v>
          </cell>
          <cell r="B1866" t="str">
            <v>Curva de 45º de pvc rígido para tubos de pvc rosqueável  1/2  pol</v>
          </cell>
          <cell r="C1866" t="str">
            <v>UN</v>
          </cell>
          <cell r="D1866">
            <v>2.3927</v>
          </cell>
        </row>
        <row r="1867">
          <cell r="A1867" t="str">
            <v>001.18.05600</v>
          </cell>
          <cell r="B1867" t="str">
            <v>Luva simples de pvc rígido para tubos de pvc rosqueável  4 pol</v>
          </cell>
          <cell r="C1867" t="str">
            <v>UN</v>
          </cell>
          <cell r="D1867">
            <v>11.7264</v>
          </cell>
        </row>
        <row r="1868">
          <cell r="A1868" t="str">
            <v>001.18.05620</v>
          </cell>
          <cell r="B1868" t="str">
            <v>Luva simples de pvc rígido para tubos de pvc rosqueável  3 pol</v>
          </cell>
          <cell r="C1868" t="str">
            <v>UN</v>
          </cell>
          <cell r="D1868">
            <v>9.7276000000000007</v>
          </cell>
        </row>
        <row r="1869">
          <cell r="A1869" t="str">
            <v>001.18.05640</v>
          </cell>
          <cell r="B1869" t="str">
            <v>Luva simples de pvc rígido para tubos de pvc rosqueável  2 1/2 pol</v>
          </cell>
          <cell r="C1869" t="str">
            <v>UN</v>
          </cell>
          <cell r="D1869">
            <v>9.4876000000000005</v>
          </cell>
        </row>
        <row r="1870">
          <cell r="A1870" t="str">
            <v>001.18.05660</v>
          </cell>
          <cell r="B1870" t="str">
            <v>Luva simples de pvc rígido para tubos de pvc rosqueável  2 pol</v>
          </cell>
          <cell r="C1870" t="str">
            <v>UN</v>
          </cell>
          <cell r="D1870">
            <v>7.8761000000000001</v>
          </cell>
        </row>
        <row r="1871">
          <cell r="A1871" t="str">
            <v>001.18.05680</v>
          </cell>
          <cell r="B1871" t="str">
            <v>Luva simples de pvc rígido para tubos de pvc rosqueável  1 1/2 pol</v>
          </cell>
          <cell r="C1871" t="str">
            <v>UN</v>
          </cell>
          <cell r="D1871">
            <v>4.8960999999999997</v>
          </cell>
        </row>
        <row r="1872">
          <cell r="A1872" t="str">
            <v>001.18.05700</v>
          </cell>
          <cell r="B1872" t="str">
            <v>Luva simples de pvc rígido para tubos de pvc rosqueável  1 1/4 pol</v>
          </cell>
          <cell r="C1872" t="str">
            <v>UN</v>
          </cell>
          <cell r="D1872">
            <v>4.7361000000000004</v>
          </cell>
        </row>
        <row r="1873">
          <cell r="A1873" t="str">
            <v>001.18.05720</v>
          </cell>
          <cell r="B1873" t="str">
            <v>Luva simples de pvc rígido para tubos de pvc rosqueável  1 pol</v>
          </cell>
          <cell r="C1873" t="str">
            <v>UN</v>
          </cell>
          <cell r="D1873">
            <v>2.7776999999999998</v>
          </cell>
        </row>
        <row r="1874">
          <cell r="A1874" t="str">
            <v>001.18.05740</v>
          </cell>
          <cell r="B1874" t="str">
            <v>Luva simples de pvc rígido para tubos de pvc rosqueável  3/4 pol</v>
          </cell>
          <cell r="C1874" t="str">
            <v>UN</v>
          </cell>
          <cell r="D1874">
            <v>2.4226999999999999</v>
          </cell>
        </row>
        <row r="1875">
          <cell r="A1875" t="str">
            <v>001.18.05760</v>
          </cell>
          <cell r="B1875" t="str">
            <v>Luva simples de pvc rígido para tubos de pvc rosqueável  1/2 pol</v>
          </cell>
          <cell r="C1875" t="str">
            <v>UN</v>
          </cell>
          <cell r="D1875">
            <v>2.2427000000000001</v>
          </cell>
        </row>
        <row r="1876">
          <cell r="A1876" t="str">
            <v>001.18.05780</v>
          </cell>
          <cell r="B1876" t="str">
            <v>Luva de redução pvc rígido para tubos de pvc rosqueável  1x3/4 pol</v>
          </cell>
          <cell r="C1876" t="str">
            <v>UN</v>
          </cell>
          <cell r="D1876">
            <v>3.0627</v>
          </cell>
        </row>
        <row r="1877">
          <cell r="A1877" t="str">
            <v>001.18.05800</v>
          </cell>
          <cell r="B1877" t="str">
            <v>Luva de redução pvc rígido para tubos de pvc rosqueável  3/4x1/2 pol</v>
          </cell>
          <cell r="C1877" t="str">
            <v>UN</v>
          </cell>
          <cell r="D1877">
            <v>2.7227000000000001</v>
          </cell>
        </row>
        <row r="1878">
          <cell r="A1878" t="str">
            <v>001.18.05820</v>
          </cell>
          <cell r="B1878" t="str">
            <v>Junção 45º de pvc rígido para tubos de pvc rosqueável  2 pol</v>
          </cell>
          <cell r="C1878" t="str">
            <v>UN</v>
          </cell>
          <cell r="D1878">
            <v>5.1460999999999997</v>
          </cell>
        </row>
        <row r="1879">
          <cell r="A1879" t="str">
            <v>001.18.05840</v>
          </cell>
          <cell r="B1879" t="str">
            <v>Niple duplo de pvc rígido para tubos de pvc rosqueável  2 pol</v>
          </cell>
          <cell r="C1879" t="str">
            <v>UN</v>
          </cell>
          <cell r="D1879">
            <v>7.1760999999999999</v>
          </cell>
        </row>
        <row r="1880">
          <cell r="A1880" t="str">
            <v>001.18.05860</v>
          </cell>
          <cell r="B1880" t="str">
            <v>Niple duplo de pvc rígido para tubos de pvc rosqueável  1 1/2 pol</v>
          </cell>
          <cell r="C1880" t="str">
            <v>UN</v>
          </cell>
          <cell r="D1880">
            <v>4.5960999999999999</v>
          </cell>
        </row>
        <row r="1881">
          <cell r="A1881" t="str">
            <v>001.18.05880</v>
          </cell>
          <cell r="B1881" t="str">
            <v>Niple duplo de pvc rígido para tubos de pvc rosqueável  1 1/4 pol</v>
          </cell>
          <cell r="C1881" t="str">
            <v>UN</v>
          </cell>
          <cell r="D1881">
            <v>4.5560999999999998</v>
          </cell>
        </row>
        <row r="1882">
          <cell r="A1882" t="str">
            <v>001.18.05900</v>
          </cell>
          <cell r="B1882" t="str">
            <v>Niple duplo de pvc rígido para tubos de pvc rosqueável  1  pol</v>
          </cell>
          <cell r="C1882" t="str">
            <v>UN</v>
          </cell>
          <cell r="D1882">
            <v>2.6227</v>
          </cell>
        </row>
        <row r="1883">
          <cell r="A1883" t="str">
            <v>001.18.05920</v>
          </cell>
          <cell r="B1883" t="str">
            <v>Niple duplo de pvc rígido para tubos de pvc rosqueável  3/4  pol</v>
          </cell>
          <cell r="C1883" t="str">
            <v>UN</v>
          </cell>
          <cell r="D1883">
            <v>2.2427000000000001</v>
          </cell>
        </row>
        <row r="1884">
          <cell r="A1884" t="str">
            <v>001.18.05940</v>
          </cell>
          <cell r="B1884" t="str">
            <v>Niple duplo de pvc rígido para tubos de pvc rosqueável  1/2  pol</v>
          </cell>
          <cell r="C1884" t="str">
            <v>UN</v>
          </cell>
          <cell r="D1884">
            <v>2.1326999999999998</v>
          </cell>
        </row>
        <row r="1885">
          <cell r="A1885" t="str">
            <v>001.18.05960</v>
          </cell>
          <cell r="B1885" t="str">
            <v>Niple duplo de pvc rígido para tubos de pvc rosqueável  3  pol</v>
          </cell>
          <cell r="C1885" t="str">
            <v>UN</v>
          </cell>
          <cell r="D1885">
            <v>16.312899999999999</v>
          </cell>
        </row>
        <row r="1886">
          <cell r="A1886" t="str">
            <v>001.18.05980</v>
          </cell>
          <cell r="B1886" t="str">
            <v>Adaptador com rosca e flange para caixa de água de pvc inclusive assentamento 2 pol</v>
          </cell>
          <cell r="C1886" t="str">
            <v>UN</v>
          </cell>
          <cell r="D1886">
            <v>10.8184</v>
          </cell>
        </row>
        <row r="1887">
          <cell r="A1887" t="str">
            <v>001.18.06000</v>
          </cell>
          <cell r="B1887" t="str">
            <v>Adaptador com rosca e flange para caixa de água de pvc inclusive assentamento 1 pol</v>
          </cell>
          <cell r="C1887" t="str">
            <v>UN</v>
          </cell>
          <cell r="D1887">
            <v>9.8644999999999996</v>
          </cell>
        </row>
        <row r="1888">
          <cell r="A1888" t="str">
            <v>001.18.06020</v>
          </cell>
          <cell r="B1888" t="str">
            <v>Adaptador com rosca e flange para caixa de água de pvc inclusive assentamento 3/4 pol</v>
          </cell>
          <cell r="C1888" t="str">
            <v>UN</v>
          </cell>
          <cell r="D1888">
            <v>8.0545000000000009</v>
          </cell>
        </row>
        <row r="1889">
          <cell r="A1889" t="str">
            <v>001.18.06040</v>
          </cell>
          <cell r="B1889" t="str">
            <v>Adaptador com rosca e flange para caixa de água de pvc inclusive assentamento 1/2 pol</v>
          </cell>
          <cell r="C1889" t="str">
            <v>UN</v>
          </cell>
          <cell r="D1889">
            <v>8.0545000000000009</v>
          </cell>
        </row>
        <row r="1890">
          <cell r="A1890" t="str">
            <v>001.18.06060</v>
          </cell>
          <cell r="B1890" t="str">
            <v>Adaptador com rosca e flange para caixa de água de pvc inclusive assentamento 3 pol</v>
          </cell>
          <cell r="C1890" t="str">
            <v>UN</v>
          </cell>
          <cell r="D1890">
            <v>57.702100000000002</v>
          </cell>
        </row>
        <row r="1891">
          <cell r="A1891" t="str">
            <v>001.18.06080</v>
          </cell>
          <cell r="B1891" t="str">
            <v>Tampão ou cap de pvc rígido para tubos de pvc rosqueável  3 pol</v>
          </cell>
          <cell r="C1891" t="str">
            <v>UN</v>
          </cell>
          <cell r="D1891">
            <v>7.8174000000000001</v>
          </cell>
        </row>
        <row r="1892">
          <cell r="A1892" t="str">
            <v>001.18.06100</v>
          </cell>
          <cell r="B1892" t="str">
            <v>Tampão ou cap de pvc rígido para tubos de pvc rosqueável  2.5 pol</v>
          </cell>
          <cell r="C1892" t="str">
            <v>UN</v>
          </cell>
          <cell r="D1892">
            <v>6.9273999999999996</v>
          </cell>
        </row>
        <row r="1893">
          <cell r="A1893" t="str">
            <v>001.18.06120</v>
          </cell>
          <cell r="B1893" t="str">
            <v>Tampão ou cap de pvc rígido para tubos de pvc rosqueável  2.00 pol</v>
          </cell>
          <cell r="C1893" t="str">
            <v>UN</v>
          </cell>
          <cell r="D1893">
            <v>5.8452999999999999</v>
          </cell>
        </row>
        <row r="1894">
          <cell r="A1894" t="str">
            <v>001.18.06140</v>
          </cell>
          <cell r="B1894" t="str">
            <v>Tampão ou cap de pvc rígido para tubos de pvc rosqueável  1 1/2 pol</v>
          </cell>
          <cell r="C1894" t="str">
            <v>UN</v>
          </cell>
          <cell r="D1894">
            <v>4.7953000000000001</v>
          </cell>
        </row>
        <row r="1895">
          <cell r="A1895" t="str">
            <v>001.18.06160</v>
          </cell>
          <cell r="B1895" t="str">
            <v>Tampão ou cap de pvc rígido para tubos de pvc rosqueável  1 1/4 pol</v>
          </cell>
          <cell r="C1895" t="str">
            <v>UN</v>
          </cell>
          <cell r="D1895">
            <v>3.9853000000000001</v>
          </cell>
        </row>
        <row r="1896">
          <cell r="A1896" t="str">
            <v>001.18.06180</v>
          </cell>
          <cell r="B1896" t="str">
            <v>Tampão ou cap de pvc rígido para tubos de pvc rosqueável  1 pol</v>
          </cell>
          <cell r="C1896" t="str">
            <v>UN</v>
          </cell>
          <cell r="D1896">
            <v>2.1837</v>
          </cell>
        </row>
        <row r="1897">
          <cell r="A1897" t="str">
            <v>001.18.06200</v>
          </cell>
          <cell r="B1897" t="str">
            <v>Tampão ou cap de pvc rígido para tubos de pvc rosqueável  3/4 pol</v>
          </cell>
          <cell r="C1897" t="str">
            <v>UN</v>
          </cell>
          <cell r="D1897">
            <v>1.6036999999999999</v>
          </cell>
        </row>
        <row r="1898">
          <cell r="A1898" t="str">
            <v>001.18.06220</v>
          </cell>
          <cell r="B1898" t="str">
            <v>Tampão ou cap de pvc rígido para tubos de pvc rosqueável  1/2 pol</v>
          </cell>
          <cell r="C1898" t="str">
            <v>UN</v>
          </cell>
          <cell r="D1898">
            <v>1.3436999999999999</v>
          </cell>
        </row>
        <row r="1899">
          <cell r="A1899" t="str">
            <v>001.18.06240</v>
          </cell>
          <cell r="B1899" t="str">
            <v>Flange sextavado com rosca e sem furos de pvc rígido para tubos de pvc rosqueável  4 pol</v>
          </cell>
          <cell r="C1899" t="str">
            <v>UN</v>
          </cell>
          <cell r="D1899">
            <v>37.497399999999999</v>
          </cell>
        </row>
        <row r="1900">
          <cell r="A1900" t="str">
            <v>001.18.06260</v>
          </cell>
          <cell r="B1900" t="str">
            <v>Flange sextavado com rosca e sem furos de pvc rígido para tubos de pvc rosqueável  3 pol</v>
          </cell>
          <cell r="C1900" t="str">
            <v>UN</v>
          </cell>
          <cell r="D1900">
            <v>20.3874</v>
          </cell>
        </row>
        <row r="1901">
          <cell r="A1901" t="str">
            <v>001.18.06280</v>
          </cell>
          <cell r="B1901" t="str">
            <v>Flange sextavado com rosca e sem furos de pvc rígido para tubos de pvc rosqueável  2 1/2 pol</v>
          </cell>
          <cell r="C1901" t="str">
            <v>UN</v>
          </cell>
          <cell r="D1901">
            <v>20.3674</v>
          </cell>
        </row>
        <row r="1902">
          <cell r="A1902" t="str">
            <v>001.18.06300</v>
          </cell>
          <cell r="B1902" t="str">
            <v>Flange sextavado com rosca e sem furos de pvc rígido para tubos de pvc rosqueável  2 pol</v>
          </cell>
          <cell r="C1902" t="str">
            <v>UN</v>
          </cell>
          <cell r="D1902">
            <v>4.0652999999999997</v>
          </cell>
        </row>
        <row r="1903">
          <cell r="A1903" t="str">
            <v>001.18.06320</v>
          </cell>
          <cell r="B1903" t="str">
            <v>Flange sextavado com rosca e sem furos de pvc rígido para tubos de pvc rosqueável  1 1/2 pol</v>
          </cell>
          <cell r="C1903" t="str">
            <v>UN</v>
          </cell>
          <cell r="D1903">
            <v>3.2953000000000001</v>
          </cell>
        </row>
        <row r="1904">
          <cell r="A1904" t="str">
            <v>001.18.06340</v>
          </cell>
          <cell r="B1904" t="str">
            <v>Flange sextavado com rosca e sem furos de pvc rígido para tubos de pvc rosqueável  1 1/4 pol</v>
          </cell>
          <cell r="C1904" t="str">
            <v>UN</v>
          </cell>
          <cell r="D1904">
            <v>2.6353</v>
          </cell>
        </row>
        <row r="1905">
          <cell r="A1905" t="str">
            <v>001.18.06360</v>
          </cell>
          <cell r="B1905" t="str">
            <v>Flange sextavado com rosca e sem furos de pvc rígido para tubos de pvc rosqueável  1 pol</v>
          </cell>
          <cell r="C1905" t="str">
            <v>UN</v>
          </cell>
          <cell r="D1905">
            <v>2.1937000000000002</v>
          </cell>
        </row>
        <row r="1906">
          <cell r="A1906" t="str">
            <v>001.18.06380</v>
          </cell>
          <cell r="B1906" t="str">
            <v>Flange sextavado com rosca e sem furos de pvc rígido para tubos de pvc rosqueável  3/4 pol</v>
          </cell>
          <cell r="C1906" t="str">
            <v>UN</v>
          </cell>
          <cell r="D1906">
            <v>1.9437</v>
          </cell>
        </row>
        <row r="1907">
          <cell r="A1907" t="str">
            <v>001.18.06400</v>
          </cell>
          <cell r="B1907" t="str">
            <v>Flange sextavado com rosca e sem furos de pvc rígido para tubos de pvc rosqueável  1/2 pol</v>
          </cell>
          <cell r="C1907" t="str">
            <v>UN</v>
          </cell>
          <cell r="D1907">
            <v>1.6287</v>
          </cell>
        </row>
        <row r="1908">
          <cell r="A1908" t="str">
            <v>001.18.06420</v>
          </cell>
          <cell r="B1908" t="str">
            <v>Plug ou bujão de 2"""""""", de pvc rígido, para tubos de pvc rosqueável</v>
          </cell>
          <cell r="C1908" t="str">
            <v>UN</v>
          </cell>
          <cell r="D1908">
            <v>3.6353</v>
          </cell>
        </row>
        <row r="1909">
          <cell r="A1909" t="str">
            <v>001.18.06440</v>
          </cell>
          <cell r="B1909" t="str">
            <v>Plug ou bujão de 1 1/2"""""""", de pvc rígido, para tubos de pvc rosqueável</v>
          </cell>
          <cell r="C1909" t="str">
            <v>UN</v>
          </cell>
          <cell r="D1909">
            <v>3.2252999999999998</v>
          </cell>
        </row>
        <row r="1910">
          <cell r="A1910" t="str">
            <v>001.18.06460</v>
          </cell>
          <cell r="B1910" t="str">
            <v>Plug ou bujão de 1 1/4"""""""", de pvc rígido, para tubos de pvc rosqueável</v>
          </cell>
          <cell r="C1910" t="str">
            <v>UN</v>
          </cell>
          <cell r="D1910">
            <v>2.2353000000000001</v>
          </cell>
        </row>
        <row r="1911">
          <cell r="A1911" t="str">
            <v>001.18.06480</v>
          </cell>
          <cell r="B1911" t="str">
            <v>Plug ou bujão de 1"""""""", de pvc rígido, para tubos de pvc rosqueável</v>
          </cell>
          <cell r="C1911" t="str">
            <v>UN</v>
          </cell>
          <cell r="D1911">
            <v>1.5037</v>
          </cell>
        </row>
        <row r="1912">
          <cell r="A1912" t="str">
            <v>001.18.06500</v>
          </cell>
          <cell r="B1912" t="str">
            <v>Plug ou bujão de 3/4"""""""", de pvc rígido, para tubos de pvc rosqueável</v>
          </cell>
          <cell r="C1912" t="str">
            <v>UN</v>
          </cell>
          <cell r="D1912">
            <v>1.2877000000000001</v>
          </cell>
        </row>
        <row r="1913">
          <cell r="A1913" t="str">
            <v>001.18.06520</v>
          </cell>
          <cell r="B1913" t="str">
            <v>Plug ou bujão de 1/2"""""""", de pvc rígido, para tubos de pvc rosqueável</v>
          </cell>
          <cell r="C1913" t="str">
            <v>UN</v>
          </cell>
          <cell r="D1913">
            <v>1.2037</v>
          </cell>
        </row>
        <row r="1914">
          <cell r="A1914" t="str">
            <v>001.18.06540</v>
          </cell>
          <cell r="B1914" t="str">
            <v>Joelho de 90º rosqueável com bucha de latão 1/2"""""""", de pvc rígido,</v>
          </cell>
          <cell r="C1914" t="str">
            <v>UN</v>
          </cell>
          <cell r="D1914">
            <v>3.7526999999999999</v>
          </cell>
        </row>
        <row r="1915">
          <cell r="A1915" t="str">
            <v>001.18.06560</v>
          </cell>
          <cell r="B1915" t="str">
            <v>Joelho de 90º rosqueável com bucha de latão 3/4"""""""", de pvc rígido,</v>
          </cell>
          <cell r="C1915" t="str">
            <v>UN</v>
          </cell>
          <cell r="D1915">
            <v>4.0427</v>
          </cell>
        </row>
        <row r="1916">
          <cell r="A1916" t="str">
            <v>001.18.06580</v>
          </cell>
          <cell r="B1916" t="str">
            <v>Joelho 90º redução rosqueável com bucha de latão 3/4"""""""" x 1/2"""""""", de  pvc rígido,</v>
          </cell>
          <cell r="C1916" t="str">
            <v>UN</v>
          </cell>
          <cell r="D1916">
            <v>4.2327000000000004</v>
          </cell>
        </row>
        <row r="1917">
          <cell r="A1917" t="str">
            <v>001.18.06600</v>
          </cell>
          <cell r="B1917" t="str">
            <v>Tee 90º rosqueável  1/2"""""""",com bucha de latão na boca central</v>
          </cell>
          <cell r="C1917" t="str">
            <v>UN</v>
          </cell>
          <cell r="D1917">
            <v>4.0449000000000002</v>
          </cell>
        </row>
        <row r="1918">
          <cell r="A1918" t="str">
            <v>001.18.06620</v>
          </cell>
          <cell r="B1918" t="str">
            <v>Tee 90º rosqueável 3/4"""""""", com bucha de latão na boca central</v>
          </cell>
          <cell r="C1918" t="str">
            <v>UN</v>
          </cell>
          <cell r="D1918">
            <v>4.8249000000000004</v>
          </cell>
        </row>
        <row r="1919">
          <cell r="A1919" t="str">
            <v>001.18.06640</v>
          </cell>
          <cell r="B1919" t="str">
            <v>Tee 90º redução rosqueável 3/4""""""""x1/2"""""""", com bucha de latão na boca central</v>
          </cell>
          <cell r="C1919" t="str">
            <v>UN</v>
          </cell>
          <cell r="D1919">
            <v>4.1649000000000003</v>
          </cell>
        </row>
        <row r="1920">
          <cell r="A1920" t="str">
            <v>001.18.06660</v>
          </cell>
          <cell r="B1920" t="str">
            <v>Tubo cpva, aquatherm - 22 mm - 3/4"""""""" em barras de 3.00 m</v>
          </cell>
          <cell r="C1920" t="str">
            <v>ML</v>
          </cell>
          <cell r="D1920">
            <v>8.8134999999999994</v>
          </cell>
        </row>
        <row r="1921">
          <cell r="A1921" t="str">
            <v>001.18.06680</v>
          </cell>
          <cell r="B1921" t="str">
            <v>Tubo cpva, aquatherm - 28 mm - 1"""""""" em barras de 3.00 m</v>
          </cell>
          <cell r="C1921" t="str">
            <v>ML</v>
          </cell>
          <cell r="D1921">
            <v>11.75</v>
          </cell>
        </row>
        <row r="1922">
          <cell r="A1922" t="str">
            <v>001.18.06700</v>
          </cell>
          <cell r="B1922" t="str">
            <v>Joelho de 90º, aquatherm - 22 mm 3/4""""""""</v>
          </cell>
          <cell r="C1922" t="str">
            <v>UN</v>
          </cell>
          <cell r="D1922">
            <v>3.6526999999999998</v>
          </cell>
        </row>
        <row r="1923">
          <cell r="A1923" t="str">
            <v>001.18.06720</v>
          </cell>
          <cell r="B1923" t="str">
            <v>Joelho de 90º, aquatherm - 28 mm 1""""""""</v>
          </cell>
          <cell r="C1923" t="str">
            <v>UN</v>
          </cell>
          <cell r="D1923">
            <v>5.7949000000000002</v>
          </cell>
        </row>
        <row r="1924">
          <cell r="A1924" t="str">
            <v>001.18.06740</v>
          </cell>
          <cell r="B1924" t="str">
            <v>Tee de 90º, aquatherm - 22 mm - 3/4 """"""""</v>
          </cell>
          <cell r="C1924" t="str">
            <v>UN</v>
          </cell>
          <cell r="D1924">
            <v>3.9249000000000001</v>
          </cell>
        </row>
        <row r="1925">
          <cell r="A1925" t="str">
            <v>001.18.06760</v>
          </cell>
          <cell r="B1925" t="str">
            <v>Tee de 90º, aquatherm 28 mm - 1""""""""</v>
          </cell>
          <cell r="C1925" t="str">
            <v>UN</v>
          </cell>
          <cell r="D1925">
            <v>5.7873999999999999</v>
          </cell>
        </row>
        <row r="1926">
          <cell r="A1926" t="str">
            <v>001.18.06780</v>
          </cell>
          <cell r="B1926" t="str">
            <v>Conector aquatherm - 28 mm - 1""""""""</v>
          </cell>
          <cell r="C1926" t="str">
            <v>UN</v>
          </cell>
          <cell r="D1926">
            <v>8.9191000000000003</v>
          </cell>
        </row>
        <row r="1927">
          <cell r="A1927" t="str">
            <v>001.18.06800</v>
          </cell>
          <cell r="B1927" t="str">
            <v>Fornecimento e instalação de mangueira marron de pvc para água de 3/4""""""""x2,5 mm de espessura</v>
          </cell>
          <cell r="C1927" t="str">
            <v>ML</v>
          </cell>
          <cell r="D1927">
            <v>1.1698</v>
          </cell>
        </row>
        <row r="1928">
          <cell r="A1928" t="str">
            <v>001.18.06820</v>
          </cell>
          <cell r="B1928" t="str">
            <v>Fornecimento e instalação de mangueira marron de pvc para água de  1""""""""x3,0 mm de espessura</v>
          </cell>
          <cell r="C1928" t="str">
            <v>ML</v>
          </cell>
          <cell r="D1928">
            <v>1.6268</v>
          </cell>
        </row>
        <row r="1929">
          <cell r="A1929" t="str">
            <v>001.18.06840</v>
          </cell>
          <cell r="B1929" t="str">
            <v>Fornecimento e instalação de joelho de polietileno - 3/4"""""""" para mangueira de polietileno ou pvc marron</v>
          </cell>
          <cell r="C1929" t="str">
            <v>UN</v>
          </cell>
          <cell r="D1929">
            <v>1.3188</v>
          </cell>
        </row>
        <row r="1930">
          <cell r="A1930" t="str">
            <v>001.18.06860</v>
          </cell>
          <cell r="B1930" t="str">
            <v>Fornecimento e instalação de joelho de polietileno  - 1"""""""" para mangueira de polietileno ou pvc marron</v>
          </cell>
          <cell r="C1930" t="str">
            <v>UN</v>
          </cell>
          <cell r="D1930">
            <v>1.7687999999999999</v>
          </cell>
        </row>
        <row r="1931">
          <cell r="A1931" t="str">
            <v>001.18.06880</v>
          </cell>
          <cell r="B1931" t="str">
            <v>Fornecimento e instalação de tee de polietileno - 3/4"""""""" para mangueira de polietileno ou pvc marron</v>
          </cell>
          <cell r="C1931" t="str">
            <v>UN</v>
          </cell>
          <cell r="D1931">
            <v>1.8736999999999999</v>
          </cell>
        </row>
        <row r="1932">
          <cell r="A1932" t="str">
            <v>001.18.06900</v>
          </cell>
          <cell r="B1932" t="str">
            <v>Fornecimento e instalação de tee de polietileno  1""""""""- para mangueira de polietileno ou pvc marron</v>
          </cell>
          <cell r="C1932" t="str">
            <v>UN</v>
          </cell>
          <cell r="D1932">
            <v>3.3237000000000001</v>
          </cell>
        </row>
        <row r="1933">
          <cell r="A1933" t="str">
            <v>001.18.06920</v>
          </cell>
          <cell r="B1933" t="str">
            <v>Fornecimento e instalação de uniao de polietileno - 3/4""""""""- para mangueira de polietileno ou pvc marron</v>
          </cell>
          <cell r="C1933" t="str">
            <v>UN</v>
          </cell>
          <cell r="D1933">
            <v>2.2353000000000001</v>
          </cell>
        </row>
        <row r="1934">
          <cell r="A1934" t="str">
            <v>001.18.06940</v>
          </cell>
          <cell r="B1934" t="str">
            <v>Fornecimento e instalação de união de polietileno  - 1""""""""-para mangueira de polietileno ou pvc marron</v>
          </cell>
          <cell r="C1934" t="str">
            <v>UN</v>
          </cell>
          <cell r="D1934">
            <v>2.6353</v>
          </cell>
        </row>
        <row r="1935">
          <cell r="A1935" t="str">
            <v>001.18.06960</v>
          </cell>
          <cell r="B1935" t="str">
            <v>Fornecimento e instalação de adaptador de polietileno  - 3/4""""""""- para mangueira de polietileno ou pvc marron</v>
          </cell>
          <cell r="C1935" t="str">
            <v>UN</v>
          </cell>
          <cell r="D1935">
            <v>2.0284</v>
          </cell>
        </row>
        <row r="1936">
          <cell r="A1936" t="str">
            <v>001.18.06980</v>
          </cell>
          <cell r="B1936" t="str">
            <v>Fornecimento e instalação de adaptador de polietileno  - 1""""""""- para mangueira de polietileno ou pvc marron</v>
          </cell>
          <cell r="C1936" t="str">
            <v>UN</v>
          </cell>
          <cell r="D1936">
            <v>2.2284000000000002</v>
          </cell>
        </row>
        <row r="1937">
          <cell r="A1937" t="str">
            <v>001.18.07000</v>
          </cell>
          <cell r="B1937" t="str">
            <v>Tubos de ferro galvanizado em barra de 6 m diâmetro 4 pol</v>
          </cell>
          <cell r="C1937" t="str">
            <v>ML</v>
          </cell>
          <cell r="D1937">
            <v>69.350800000000007</v>
          </cell>
        </row>
        <row r="1938">
          <cell r="A1938" t="str">
            <v>001.18.07020</v>
          </cell>
          <cell r="B1938" t="str">
            <v>Tubos de ferro galvanizado em barra de 6 m diâmetro 3 pol</v>
          </cell>
          <cell r="C1938" t="str">
            <v>ML</v>
          </cell>
          <cell r="D1938">
            <v>50.524799999999999</v>
          </cell>
        </row>
        <row r="1939">
          <cell r="A1939" t="str">
            <v>001.18.07040</v>
          </cell>
          <cell r="B1939" t="str">
            <v>Tubos de ferro galvanizado em barra de 6 m diâmetro 2.5 pol</v>
          </cell>
          <cell r="C1939" t="str">
            <v>ML</v>
          </cell>
          <cell r="D1939">
            <v>42.185099999999998</v>
          </cell>
        </row>
        <row r="1940">
          <cell r="A1940" t="str">
            <v>001.18.07060</v>
          </cell>
          <cell r="B1940" t="str">
            <v>Tubos de ferro galvanizado em barra de 6 m diâmetro 2 pol</v>
          </cell>
          <cell r="C1940" t="str">
            <v>ML</v>
          </cell>
          <cell r="D1940">
            <v>30.9436</v>
          </cell>
        </row>
        <row r="1941">
          <cell r="A1941" t="str">
            <v>001.18.07080</v>
          </cell>
          <cell r="B1941" t="str">
            <v>Tubos de ferro galvanizado em barra de 6 m diâmetro 1.5 pol</v>
          </cell>
          <cell r="C1941" t="str">
            <v>ML</v>
          </cell>
          <cell r="D1941">
            <v>25.4129</v>
          </cell>
        </row>
        <row r="1942">
          <cell r="A1942" t="str">
            <v>001.18.07100</v>
          </cell>
          <cell r="B1942" t="str">
            <v>Tubos de ferro galvanizado em barra de 6 m diâmetro 1 1/4 pol</v>
          </cell>
          <cell r="C1942" t="str">
            <v>ML</v>
          </cell>
          <cell r="D1942">
            <v>19.528700000000001</v>
          </cell>
        </row>
        <row r="1943">
          <cell r="A1943" t="str">
            <v>001.18.07120</v>
          </cell>
          <cell r="B1943" t="str">
            <v>Tubos de ferro galvanizado em barra de 6 m diâmetro 1 pol</v>
          </cell>
          <cell r="C1943" t="str">
            <v>ML</v>
          </cell>
          <cell r="D1943">
            <v>14.5716</v>
          </cell>
        </row>
        <row r="1944">
          <cell r="A1944" t="str">
            <v>001.18.07140</v>
          </cell>
          <cell r="B1944" t="str">
            <v>Tubos de ferro galvanizado em barra de 6 m diâmetro 3/4 pol</v>
          </cell>
          <cell r="C1944" t="str">
            <v>ML</v>
          </cell>
          <cell r="D1944">
            <v>10.8215</v>
          </cell>
        </row>
        <row r="1945">
          <cell r="A1945" t="str">
            <v>001.18.07160</v>
          </cell>
          <cell r="B1945" t="str">
            <v>Tubos de ferro galvanizado em barra de 6 m diâmetro 1/2 pol</v>
          </cell>
          <cell r="C1945" t="str">
            <v>ML</v>
          </cell>
          <cell r="D1945">
            <v>8.5815999999999999</v>
          </cell>
        </row>
        <row r="1946">
          <cell r="A1946" t="str">
            <v>001.18.07180</v>
          </cell>
          <cell r="B1946" t="str">
            <v>Cotovelo ou joelho de redução de ferro galvanizado 2.5x2 pol</v>
          </cell>
          <cell r="C1946" t="str">
            <v>UN</v>
          </cell>
          <cell r="D1946">
            <v>28.044499999999999</v>
          </cell>
        </row>
        <row r="1947">
          <cell r="A1947" t="str">
            <v>001.18.07200</v>
          </cell>
          <cell r="B1947" t="str">
            <v>Cotovelo ou joelho de redução de ferro galvanizado 2x1.5 pol</v>
          </cell>
          <cell r="C1947" t="str">
            <v>UN</v>
          </cell>
          <cell r="D1947">
            <v>15.0829</v>
          </cell>
        </row>
        <row r="1948">
          <cell r="A1948" t="str">
            <v>001.18.07220</v>
          </cell>
          <cell r="B1948" t="str">
            <v>Cotovelo ou joelho de redução de ferro galvanizado 1.5x1 1/4 pol</v>
          </cell>
          <cell r="C1948" t="str">
            <v>UN</v>
          </cell>
          <cell r="D1948">
            <v>10.882899999999999</v>
          </cell>
        </row>
        <row r="1949">
          <cell r="A1949" t="str">
            <v>001.18.07240</v>
          </cell>
          <cell r="B1949" t="str">
            <v>Cotovelo ou joelho de redução de ferro galvanizado 1.5x1 pol</v>
          </cell>
          <cell r="C1949" t="str">
            <v>UN</v>
          </cell>
          <cell r="D1949">
            <v>10.882899999999999</v>
          </cell>
        </row>
        <row r="1950">
          <cell r="A1950" t="str">
            <v>001.18.07260</v>
          </cell>
          <cell r="B1950" t="str">
            <v>Cotovelo ou joelho de redução de ferro galvanizado 1.5x3/4 pol</v>
          </cell>
          <cell r="C1950" t="str">
            <v>UN</v>
          </cell>
          <cell r="D1950">
            <v>10.882899999999999</v>
          </cell>
        </row>
        <row r="1951">
          <cell r="A1951" t="str">
            <v>001.18.07280</v>
          </cell>
          <cell r="B1951" t="str">
            <v>Cotovelo ou joelho de redução de ferro galvanizado 1 1/4x1 pol</v>
          </cell>
          <cell r="C1951" t="str">
            <v>UN</v>
          </cell>
          <cell r="D1951">
            <v>8.8828999999999994</v>
          </cell>
        </row>
        <row r="1952">
          <cell r="A1952" t="str">
            <v>001.18.07300</v>
          </cell>
          <cell r="B1952" t="str">
            <v>Cotovelo ou joelho de redução de ferro galvanizado 1 1/4x3/4 pol</v>
          </cell>
          <cell r="C1952" t="str">
            <v>UN</v>
          </cell>
          <cell r="D1952">
            <v>8.8828999999999994</v>
          </cell>
        </row>
        <row r="1953">
          <cell r="A1953" t="str">
            <v>001.18.07320</v>
          </cell>
          <cell r="B1953" t="str">
            <v>Cotovelo ou joelho de redução de ferro galvanizado 1x3/4 pol</v>
          </cell>
          <cell r="C1953" t="str">
            <v>UN</v>
          </cell>
          <cell r="D1953">
            <v>5.4474</v>
          </cell>
        </row>
        <row r="1954">
          <cell r="A1954" t="str">
            <v>001.18.07340</v>
          </cell>
          <cell r="B1954" t="str">
            <v>Cotovelo ou joelho de redução de ferro galvanizado 1x1/2 pol</v>
          </cell>
          <cell r="C1954" t="str">
            <v>UN</v>
          </cell>
          <cell r="D1954">
            <v>5.4474</v>
          </cell>
        </row>
        <row r="1955">
          <cell r="A1955" t="str">
            <v>001.18.07360</v>
          </cell>
          <cell r="B1955" t="str">
            <v>Cotovelo ou joelho de redução de ferro galvanizado 3/4x1/2 pol</v>
          </cell>
          <cell r="C1955" t="str">
            <v>UN</v>
          </cell>
          <cell r="D1955">
            <v>4.0974000000000004</v>
          </cell>
        </row>
        <row r="1956">
          <cell r="A1956" t="str">
            <v>001.18.07380</v>
          </cell>
          <cell r="B1956" t="str">
            <v>Bucha de redução de ferro galvanizado 4x3 pol</v>
          </cell>
          <cell r="C1956" t="str">
            <v>UN</v>
          </cell>
          <cell r="D1956">
            <v>19.618400000000001</v>
          </cell>
        </row>
        <row r="1957">
          <cell r="A1957" t="str">
            <v>001.18.07400</v>
          </cell>
          <cell r="B1957" t="str">
            <v>Bucha de redução de ferro galvanizado 4x2.5 pol</v>
          </cell>
          <cell r="C1957" t="str">
            <v>UN</v>
          </cell>
          <cell r="D1957">
            <v>22.788399999999999</v>
          </cell>
        </row>
        <row r="1958">
          <cell r="A1958" t="str">
            <v>001.18.07420</v>
          </cell>
          <cell r="B1958" t="str">
            <v>Bucha de redução de ferro galvanizado 4x2 pol</v>
          </cell>
          <cell r="C1958" t="str">
            <v>UN</v>
          </cell>
          <cell r="D1958">
            <v>22.788399999999999</v>
          </cell>
        </row>
        <row r="1959">
          <cell r="A1959" t="str">
            <v>001.18.07440</v>
          </cell>
          <cell r="B1959" t="str">
            <v>Bucha de redução de ferro galvanizado 3x2 1/2 pol</v>
          </cell>
          <cell r="C1959" t="str">
            <v>UN</v>
          </cell>
          <cell r="D1959">
            <v>15.294499999999999</v>
          </cell>
        </row>
        <row r="1960">
          <cell r="A1960" t="str">
            <v>001.18.07460</v>
          </cell>
          <cell r="B1960" t="str">
            <v>Bucha de redução de ferro galvanizado 3x2 pol</v>
          </cell>
          <cell r="C1960" t="str">
            <v>UN</v>
          </cell>
          <cell r="D1960">
            <v>13.9945</v>
          </cell>
        </row>
        <row r="1961">
          <cell r="A1961" t="str">
            <v>001.18.07480</v>
          </cell>
          <cell r="B1961" t="str">
            <v>Bucha de redução de ferro galvanizado 3x1 1/2 pol</v>
          </cell>
          <cell r="C1961" t="str">
            <v>UN</v>
          </cell>
          <cell r="D1961">
            <v>13.9945</v>
          </cell>
        </row>
        <row r="1962">
          <cell r="A1962" t="str">
            <v>001.18.07500</v>
          </cell>
          <cell r="B1962" t="str">
            <v>Bucha de redução de ferro galvanizado 2 1/2x2 pol</v>
          </cell>
          <cell r="C1962" t="str">
            <v>UN</v>
          </cell>
          <cell r="D1962">
            <v>13.5945</v>
          </cell>
        </row>
        <row r="1963">
          <cell r="A1963" t="str">
            <v>001.18.07520</v>
          </cell>
          <cell r="B1963" t="str">
            <v>Bucha de redução de ferro galvanizado 2 1/2x1.5 pol</v>
          </cell>
          <cell r="C1963" t="str">
            <v>UN</v>
          </cell>
          <cell r="D1963">
            <v>12.5945</v>
          </cell>
        </row>
        <row r="1964">
          <cell r="A1964" t="str">
            <v>001.18.07540</v>
          </cell>
          <cell r="B1964" t="str">
            <v>Bucha de redução de ferro galvanizado 2 1/2x1 1/4 pol</v>
          </cell>
          <cell r="C1964" t="str">
            <v>UN</v>
          </cell>
          <cell r="D1964">
            <v>12.5945</v>
          </cell>
        </row>
        <row r="1965">
          <cell r="A1965" t="str">
            <v>001.18.07560</v>
          </cell>
          <cell r="B1965" t="str">
            <v>Bucha de redução de ferro galvanizado 2x1.5 pol</v>
          </cell>
          <cell r="C1965" t="str">
            <v>UN</v>
          </cell>
          <cell r="D1965">
            <v>9.0829000000000004</v>
          </cell>
        </row>
        <row r="1966">
          <cell r="A1966" t="str">
            <v>001.18.07580</v>
          </cell>
          <cell r="B1966" t="str">
            <v>Bucha de redução de ferro galvanizado 2x1 1/4 pol</v>
          </cell>
          <cell r="C1966" t="str">
            <v>UN</v>
          </cell>
          <cell r="D1966">
            <v>9.0829000000000004</v>
          </cell>
        </row>
        <row r="1967">
          <cell r="A1967" t="str">
            <v>001.18.07600</v>
          </cell>
          <cell r="B1967" t="str">
            <v>Bucha de redução de ferro galvanizado 2x1 pol</v>
          </cell>
          <cell r="C1967" t="str">
            <v>UN</v>
          </cell>
          <cell r="D1967">
            <v>9.3828999999999994</v>
          </cell>
        </row>
        <row r="1968">
          <cell r="A1968" t="str">
            <v>001.18.07620</v>
          </cell>
          <cell r="B1968" t="str">
            <v>Bucha de redução de ferro galvanizado 2x3/4 pol</v>
          </cell>
          <cell r="C1968" t="str">
            <v>UN</v>
          </cell>
          <cell r="D1968">
            <v>9.3828999999999994</v>
          </cell>
        </row>
        <row r="1969">
          <cell r="A1969" t="str">
            <v>001.18.07640</v>
          </cell>
          <cell r="B1969" t="str">
            <v>Bucha de redução de ferro galvanizado 1 1/2x1 1/4 pol</v>
          </cell>
          <cell r="C1969" t="str">
            <v>UN</v>
          </cell>
          <cell r="D1969">
            <v>8.4829000000000008</v>
          </cell>
        </row>
        <row r="1970">
          <cell r="A1970" t="str">
            <v>001.18.07660</v>
          </cell>
          <cell r="B1970" t="str">
            <v>Bucha de redução de ferro galvanizado 1 1/2x1 pol</v>
          </cell>
          <cell r="C1970" t="str">
            <v>UN</v>
          </cell>
          <cell r="D1970">
            <v>8.2828999999999997</v>
          </cell>
        </row>
        <row r="1971">
          <cell r="A1971" t="str">
            <v>001.18.07680</v>
          </cell>
          <cell r="B1971" t="str">
            <v>Bucha de redução de ferro galvanizado 1 1/2x3/4 pol</v>
          </cell>
          <cell r="C1971" t="str">
            <v>UN</v>
          </cell>
          <cell r="D1971">
            <v>8.0829000000000004</v>
          </cell>
        </row>
        <row r="1972">
          <cell r="A1972" t="str">
            <v>001.18.07700</v>
          </cell>
          <cell r="B1972" t="str">
            <v>Bucha de redução de ferro galvanizado1 1/4x1 pol</v>
          </cell>
          <cell r="C1972" t="str">
            <v>UN</v>
          </cell>
          <cell r="D1972">
            <v>7.3829000000000002</v>
          </cell>
        </row>
        <row r="1973">
          <cell r="A1973" t="str">
            <v>001.18.07720</v>
          </cell>
          <cell r="B1973" t="str">
            <v>Bucha de redução de ferro galvanizado 1 1/4x3/4 pol</v>
          </cell>
          <cell r="C1973" t="str">
            <v>UN</v>
          </cell>
          <cell r="D1973">
            <v>6.7328999999999999</v>
          </cell>
        </row>
        <row r="1974">
          <cell r="A1974" t="str">
            <v>001.18.07740</v>
          </cell>
          <cell r="B1974" t="str">
            <v>Bucha de redução de ferro galvanizado 1 1/4x1/2 pol</v>
          </cell>
          <cell r="C1974" t="str">
            <v>UN</v>
          </cell>
          <cell r="D1974">
            <v>7.1829000000000001</v>
          </cell>
        </row>
        <row r="1975">
          <cell r="A1975" t="str">
            <v>001.18.07760</v>
          </cell>
          <cell r="B1975" t="str">
            <v>Bucha de redução de ferro galvanizado 1x3/4 pol</v>
          </cell>
          <cell r="C1975" t="str">
            <v>UN</v>
          </cell>
          <cell r="D1975">
            <v>4.1474000000000002</v>
          </cell>
        </row>
        <row r="1976">
          <cell r="A1976" t="str">
            <v>001.18.07780</v>
          </cell>
          <cell r="B1976" t="str">
            <v>Bucha de redução de ferro galvanizado 1x1/2 pol</v>
          </cell>
          <cell r="C1976" t="str">
            <v>UN</v>
          </cell>
          <cell r="D1976">
            <v>4.4973999999999998</v>
          </cell>
        </row>
        <row r="1977">
          <cell r="A1977" t="str">
            <v>001.18.07800</v>
          </cell>
          <cell r="B1977" t="str">
            <v>Bucha de redução de ferro galvanizado 3/4x1/2 pol</v>
          </cell>
          <cell r="C1977" t="str">
            <v>UN</v>
          </cell>
          <cell r="D1977">
            <v>3.4973999999999998</v>
          </cell>
        </row>
        <row r="1978">
          <cell r="A1978" t="str">
            <v>001.18.07820</v>
          </cell>
          <cell r="B1978" t="str">
            <v>Luva de redução de ferro galvanizado 4x3 pol</v>
          </cell>
          <cell r="C1978" t="str">
            <v>UN</v>
          </cell>
          <cell r="D1978">
            <v>33.0884</v>
          </cell>
        </row>
        <row r="1979">
          <cell r="A1979" t="str">
            <v>001.18.07840</v>
          </cell>
          <cell r="B1979" t="str">
            <v>Luva de redução de ferro galvanizado 4x2.5 pol</v>
          </cell>
          <cell r="C1979" t="str">
            <v>UN</v>
          </cell>
          <cell r="D1979">
            <v>24.808399999999999</v>
          </cell>
        </row>
        <row r="1980">
          <cell r="A1980" t="str">
            <v>001.18.07860</v>
          </cell>
          <cell r="B1980" t="str">
            <v>Luva de redução de ferro galvanizado 4x2 pol</v>
          </cell>
          <cell r="C1980" t="str">
            <v>UN</v>
          </cell>
          <cell r="D1980">
            <v>33.0884</v>
          </cell>
        </row>
        <row r="1981">
          <cell r="A1981" t="str">
            <v>001.18.07880</v>
          </cell>
          <cell r="B1981" t="str">
            <v>Luva de reduçao de ferro galvanizado 3x2 1/2 pol</v>
          </cell>
          <cell r="C1981" t="str">
            <v>UN</v>
          </cell>
          <cell r="D1981">
            <v>23.294499999999999</v>
          </cell>
        </row>
        <row r="1982">
          <cell r="A1982" t="str">
            <v>001.18.07900</v>
          </cell>
          <cell r="B1982" t="str">
            <v>Luva de redução de ferro galvanizado 3x2 pol</v>
          </cell>
          <cell r="C1982" t="str">
            <v>UN</v>
          </cell>
          <cell r="D1982">
            <v>23.294499999999999</v>
          </cell>
        </row>
        <row r="1983">
          <cell r="A1983" t="str">
            <v>001.18.07920</v>
          </cell>
          <cell r="B1983" t="str">
            <v>Luva de redução de ferro galvanizado 3x1 1/2 pol</v>
          </cell>
          <cell r="C1983" t="str">
            <v>UN</v>
          </cell>
          <cell r="D1983">
            <v>23.294499999999999</v>
          </cell>
        </row>
        <row r="1984">
          <cell r="A1984" t="str">
            <v>001.18.07940</v>
          </cell>
          <cell r="B1984" t="str">
            <v>Luva de redução de ferro galvanizado 2 1/2x2 pol</v>
          </cell>
          <cell r="C1984" t="str">
            <v>UN</v>
          </cell>
          <cell r="D1984">
            <v>13.394500000000001</v>
          </cell>
        </row>
        <row r="1985">
          <cell r="A1985" t="str">
            <v>001.18.07960</v>
          </cell>
          <cell r="B1985" t="str">
            <v>Luva de redução de ferro galvanizado 2 1/2x1 1/2 pol</v>
          </cell>
          <cell r="C1985" t="str">
            <v>UN</v>
          </cell>
          <cell r="D1985">
            <v>13.394500000000001</v>
          </cell>
        </row>
        <row r="1986">
          <cell r="A1986" t="str">
            <v>001.18.07980</v>
          </cell>
          <cell r="B1986" t="str">
            <v>Luva de reduçao de ferro galvanizado 2.5x1 1/4 pol</v>
          </cell>
          <cell r="C1986" t="str">
            <v>UN</v>
          </cell>
          <cell r="D1986">
            <v>13.394500000000001</v>
          </cell>
        </row>
        <row r="1987">
          <cell r="A1987" t="str">
            <v>001.18.08000</v>
          </cell>
          <cell r="B1987" t="str">
            <v>Luva de redução de ferro galvanizado 2x1 1/2 pol</v>
          </cell>
          <cell r="C1987" t="str">
            <v>UN</v>
          </cell>
          <cell r="D1987">
            <v>12.882899999999999</v>
          </cell>
        </row>
        <row r="1988">
          <cell r="A1988" t="str">
            <v>001.18.08020</v>
          </cell>
          <cell r="B1988" t="str">
            <v>Luva de redução de ferro galvanizado 2x1 1/4 pol</v>
          </cell>
          <cell r="C1988" t="str">
            <v>UN</v>
          </cell>
          <cell r="D1988">
            <v>12.882899999999999</v>
          </cell>
        </row>
        <row r="1989">
          <cell r="A1989" t="str">
            <v>001.18.08040</v>
          </cell>
          <cell r="B1989" t="str">
            <v>Luva de redução de ferro galvanizado 2x1 pol</v>
          </cell>
          <cell r="C1989" t="str">
            <v>UN</v>
          </cell>
          <cell r="D1989">
            <v>12.882899999999999</v>
          </cell>
        </row>
        <row r="1990">
          <cell r="A1990" t="str">
            <v>001.18.08060</v>
          </cell>
          <cell r="B1990" t="str">
            <v>Luva de redução de ferro galvanizado 1 1/2x1 pol</v>
          </cell>
          <cell r="C1990" t="str">
            <v>UN</v>
          </cell>
          <cell r="D1990">
            <v>9.0829000000000004</v>
          </cell>
        </row>
        <row r="1991">
          <cell r="A1991" t="str">
            <v>001.18.08080</v>
          </cell>
          <cell r="B1991" t="str">
            <v>Luva de redução de ferro galvanizado 1 1/2x3/4 pol</v>
          </cell>
          <cell r="C1991" t="str">
            <v>UN</v>
          </cell>
          <cell r="D1991">
            <v>8.2828999999999997</v>
          </cell>
        </row>
        <row r="1992">
          <cell r="A1992" t="str">
            <v>001.18.08100</v>
          </cell>
          <cell r="B1992" t="str">
            <v>Luva de redução de ferro galvanizado 1 1/4x1 pol</v>
          </cell>
          <cell r="C1992" t="str">
            <v>UN</v>
          </cell>
          <cell r="D1992">
            <v>8.2828999999999997</v>
          </cell>
        </row>
        <row r="1993">
          <cell r="A1993" t="str">
            <v>001.18.08120</v>
          </cell>
          <cell r="B1993" t="str">
            <v>Luva de redução de ferro galvanizado 1 1/4x3/4 pol</v>
          </cell>
          <cell r="C1993" t="str">
            <v>UN</v>
          </cell>
          <cell r="D1993">
            <v>8.2828999999999997</v>
          </cell>
        </row>
        <row r="1994">
          <cell r="A1994" t="str">
            <v>001.18.08140</v>
          </cell>
          <cell r="B1994" t="str">
            <v>Luva de redução de ferro galvanizado 1 1/4x1/2 pol</v>
          </cell>
          <cell r="C1994" t="str">
            <v>UN</v>
          </cell>
          <cell r="D1994">
            <v>8.2828999999999997</v>
          </cell>
        </row>
        <row r="1995">
          <cell r="A1995" t="str">
            <v>001.18.08160</v>
          </cell>
          <cell r="B1995" t="str">
            <v>Luva de redução de ferro galvanizado 1x3/4 pol</v>
          </cell>
          <cell r="C1995" t="str">
            <v>UN</v>
          </cell>
          <cell r="D1995">
            <v>5.3474000000000004</v>
          </cell>
        </row>
        <row r="1996">
          <cell r="A1996" t="str">
            <v>001.18.08180</v>
          </cell>
          <cell r="B1996" t="str">
            <v>Luva de redução de ferro galvanizado 1x1/2 pol</v>
          </cell>
          <cell r="C1996" t="str">
            <v>UN</v>
          </cell>
          <cell r="D1996">
            <v>4.9474</v>
          </cell>
        </row>
        <row r="1997">
          <cell r="A1997" t="str">
            <v>001.18.08200</v>
          </cell>
          <cell r="B1997" t="str">
            <v>Luva de redução de ferro galvanizado 3/4x1/2 pol</v>
          </cell>
          <cell r="C1997" t="str">
            <v>UN</v>
          </cell>
          <cell r="D1997">
            <v>4.1474000000000002</v>
          </cell>
        </row>
        <row r="1998">
          <cell r="A1998" t="str">
            <v>001.18.08220</v>
          </cell>
          <cell r="B1998" t="str">
            <v>Cotovelo ou joelho de ferro galvanizado 4 pol</v>
          </cell>
          <cell r="C1998" t="str">
            <v>UN</v>
          </cell>
          <cell r="D1998">
            <v>74.938400000000001</v>
          </cell>
        </row>
        <row r="1999">
          <cell r="A1999" t="str">
            <v>001.18.08240</v>
          </cell>
          <cell r="B1999" t="str">
            <v>Cotovelo ou joelho de ferro galvanizado 3 pol</v>
          </cell>
          <cell r="C1999" t="str">
            <v>UN</v>
          </cell>
          <cell r="D1999">
            <v>22.714500000000001</v>
          </cell>
        </row>
        <row r="2000">
          <cell r="A2000" t="str">
            <v>001.18.08260</v>
          </cell>
          <cell r="B2000" t="str">
            <v>Cotovelo ou joelho de ferro galvanizado 2 1/2 pol</v>
          </cell>
          <cell r="C2000" t="str">
            <v>UN</v>
          </cell>
          <cell r="D2000">
            <v>31.044499999999999</v>
          </cell>
        </row>
        <row r="2001">
          <cell r="A2001" t="str">
            <v>001.18.08280</v>
          </cell>
          <cell r="B2001" t="str">
            <v>Cotovelo ou joelho de ferro galvanizado 2 pol</v>
          </cell>
          <cell r="C2001" t="str">
            <v>UN</v>
          </cell>
          <cell r="D2001">
            <v>15.0829</v>
          </cell>
        </row>
        <row r="2002">
          <cell r="A2002" t="str">
            <v>001.18.08300</v>
          </cell>
          <cell r="B2002" t="str">
            <v>Cotovelo ou joelho de ferro galvanizado 1 1/2 pol</v>
          </cell>
          <cell r="C2002" t="str">
            <v>UN</v>
          </cell>
          <cell r="D2002">
            <v>10.882899999999999</v>
          </cell>
        </row>
        <row r="2003">
          <cell r="A2003" t="str">
            <v>001.18.08320</v>
          </cell>
          <cell r="B2003" t="str">
            <v>Cotovelo ou joelho de ferro galvanizado 1 1/4 pol</v>
          </cell>
          <cell r="C2003" t="str">
            <v>UN</v>
          </cell>
          <cell r="D2003">
            <v>8.8828999999999994</v>
          </cell>
        </row>
        <row r="2004">
          <cell r="A2004" t="str">
            <v>001.18.08340</v>
          </cell>
          <cell r="B2004" t="str">
            <v>Cotovelo ou joelho de ferro galvanizado 1 pol</v>
          </cell>
          <cell r="C2004" t="str">
            <v>UN</v>
          </cell>
          <cell r="D2004">
            <v>5.4474</v>
          </cell>
        </row>
        <row r="2005">
          <cell r="A2005" t="str">
            <v>001.18.08360</v>
          </cell>
          <cell r="B2005" t="str">
            <v>Cotovelo ou joelho de ferro galvanizado 3/4 pol</v>
          </cell>
          <cell r="C2005" t="str">
            <v>UN</v>
          </cell>
          <cell r="D2005">
            <v>3.9474</v>
          </cell>
        </row>
        <row r="2006">
          <cell r="A2006" t="str">
            <v>001.18.08380</v>
          </cell>
          <cell r="B2006" t="str">
            <v>Cotovelo ou joelho de ferro galvanizado 1/2 pol</v>
          </cell>
          <cell r="C2006" t="str">
            <v>UN</v>
          </cell>
          <cell r="D2006">
            <v>9.6892999999999994</v>
          </cell>
        </row>
        <row r="2007">
          <cell r="A2007" t="str">
            <v>001.18.08400</v>
          </cell>
          <cell r="B2007" t="str">
            <v>Tee ferro galvanizado 6 pol</v>
          </cell>
          <cell r="C2007" t="str">
            <v>UN</v>
          </cell>
          <cell r="D2007">
            <v>43.689300000000003</v>
          </cell>
        </row>
        <row r="2008">
          <cell r="A2008" t="str">
            <v>001.18.08420</v>
          </cell>
          <cell r="B2008" t="str">
            <v>Tee ferro galvanizado 4 pol</v>
          </cell>
          <cell r="C2008" t="str">
            <v>UN</v>
          </cell>
          <cell r="D2008">
            <v>56.042099999999998</v>
          </cell>
        </row>
        <row r="2009">
          <cell r="A2009" t="str">
            <v>001.18.08440</v>
          </cell>
          <cell r="B2009" t="str">
            <v>Tee ferro galvanizado 3 pol</v>
          </cell>
          <cell r="C2009" t="str">
            <v>UN</v>
          </cell>
          <cell r="D2009">
            <v>40.106400000000001</v>
          </cell>
        </row>
        <row r="2010">
          <cell r="A2010" t="str">
            <v>001.18.08460</v>
          </cell>
          <cell r="B2010" t="str">
            <v>Tee ferro galvanizado 2 1/2 pol</v>
          </cell>
          <cell r="C2010" t="str">
            <v>UN</v>
          </cell>
          <cell r="D2010">
            <v>31.106400000000001</v>
          </cell>
        </row>
        <row r="2011">
          <cell r="A2011" t="str">
            <v>001.18.08480</v>
          </cell>
          <cell r="B2011" t="str">
            <v>Tee ferro galvanizado 2 pol</v>
          </cell>
          <cell r="C2011" t="str">
            <v>UN</v>
          </cell>
          <cell r="D2011">
            <v>18.394500000000001</v>
          </cell>
        </row>
        <row r="2012">
          <cell r="A2012" t="str">
            <v>001.18.08500</v>
          </cell>
          <cell r="B2012" t="str">
            <v>Tee ferro galvanizado 1 1/2 pol</v>
          </cell>
          <cell r="C2012" t="str">
            <v>UN</v>
          </cell>
          <cell r="D2012">
            <v>12.644500000000001</v>
          </cell>
        </row>
        <row r="2013">
          <cell r="A2013" t="str">
            <v>001.18.08520</v>
          </cell>
          <cell r="B2013" t="str">
            <v>Tee ferro galvanizado 1 1/4 pol</v>
          </cell>
          <cell r="C2013" t="str">
            <v>UN</v>
          </cell>
          <cell r="D2013">
            <v>11.4945</v>
          </cell>
        </row>
        <row r="2014">
          <cell r="A2014" t="str">
            <v>001.18.08540</v>
          </cell>
          <cell r="B2014" t="str">
            <v>Tee ferro galvanizado 1 pol</v>
          </cell>
          <cell r="C2014" t="str">
            <v>UN</v>
          </cell>
          <cell r="D2014">
            <v>7.3091999999999997</v>
          </cell>
        </row>
        <row r="2015">
          <cell r="A2015" t="str">
            <v>001.18.08560</v>
          </cell>
          <cell r="B2015" t="str">
            <v>Tee ferro galvanizado 3/4 pol</v>
          </cell>
          <cell r="C2015" t="str">
            <v>UN</v>
          </cell>
          <cell r="D2015">
            <v>5.2591999999999999</v>
          </cell>
        </row>
        <row r="2016">
          <cell r="A2016" t="str">
            <v>001.18.08580</v>
          </cell>
          <cell r="B2016" t="str">
            <v>Tee ferro galvanizado 1/2 pol</v>
          </cell>
          <cell r="C2016" t="str">
            <v>UN</v>
          </cell>
          <cell r="D2016">
            <v>3.8992</v>
          </cell>
        </row>
        <row r="2017">
          <cell r="A2017" t="str">
            <v>001.18.08600</v>
          </cell>
          <cell r="B2017" t="str">
            <v>Tee de redução ferro galvanizado 4x3 pol</v>
          </cell>
          <cell r="C2017" t="str">
            <v>UN</v>
          </cell>
          <cell r="D2017">
            <v>91.642099999999999</v>
          </cell>
        </row>
        <row r="2018">
          <cell r="A2018" t="str">
            <v>001.18.08620</v>
          </cell>
          <cell r="B2018" t="str">
            <v>Tee de redução ferro galvanizado 4x2 pol</v>
          </cell>
          <cell r="C2018" t="str">
            <v>UN</v>
          </cell>
          <cell r="D2018">
            <v>91.642099999999999</v>
          </cell>
        </row>
        <row r="2019">
          <cell r="A2019" t="str">
            <v>001.18.08640</v>
          </cell>
          <cell r="B2019" t="str">
            <v>Tee de redução ferro galvanizado 3x2.5 pol</v>
          </cell>
          <cell r="C2019" t="str">
            <v>UN</v>
          </cell>
          <cell r="D2019">
            <v>49.606400000000001</v>
          </cell>
        </row>
        <row r="2020">
          <cell r="A2020" t="str">
            <v>001.18.08660</v>
          </cell>
          <cell r="B2020" t="str">
            <v>Tee de redução ferro galvanizado 3x2 pol</v>
          </cell>
          <cell r="C2020" t="str">
            <v>UN</v>
          </cell>
          <cell r="D2020">
            <v>32.006399999999999</v>
          </cell>
        </row>
        <row r="2021">
          <cell r="A2021" t="str">
            <v>001.18.08680</v>
          </cell>
          <cell r="B2021" t="str">
            <v>Tee de redução ferro galvanizado 3x1.5 pol</v>
          </cell>
          <cell r="C2021" t="str">
            <v>UN</v>
          </cell>
          <cell r="D2021">
            <v>32.006399999999999</v>
          </cell>
        </row>
        <row r="2022">
          <cell r="A2022" t="str">
            <v>001.18.08700</v>
          </cell>
          <cell r="B2022" t="str">
            <v>Tee de redução ferro galvanizado 2.5x2 pol</v>
          </cell>
          <cell r="C2022" t="str">
            <v>UN</v>
          </cell>
          <cell r="D2022">
            <v>39.046399999999998</v>
          </cell>
        </row>
        <row r="2023">
          <cell r="A2023" t="str">
            <v>001.18.08720</v>
          </cell>
          <cell r="B2023" t="str">
            <v>Tee de redução ferro galvanizado 2.5x1.5 pol</v>
          </cell>
          <cell r="C2023" t="str">
            <v>UN</v>
          </cell>
          <cell r="D2023">
            <v>15.5564</v>
          </cell>
        </row>
        <row r="2024">
          <cell r="A2024" t="str">
            <v>001.18.08740</v>
          </cell>
          <cell r="B2024" t="str">
            <v>Tee de redução ferro galvanizado 2.5x1 1/4 pol</v>
          </cell>
          <cell r="C2024" t="str">
            <v>UN</v>
          </cell>
          <cell r="D2024">
            <v>27.106400000000001</v>
          </cell>
        </row>
        <row r="2025">
          <cell r="A2025" t="str">
            <v>001.18.08760</v>
          </cell>
          <cell r="B2025" t="str">
            <v>Tee de redução ferro galvanizado 2x1.5 pol</v>
          </cell>
          <cell r="C2025" t="str">
            <v>UN</v>
          </cell>
          <cell r="D2025">
            <v>15.044499999999999</v>
          </cell>
        </row>
        <row r="2026">
          <cell r="A2026" t="str">
            <v>001.18.08780</v>
          </cell>
          <cell r="B2026" t="str">
            <v>Tee de redução ferro galvanizado 2x1 1/4 pol</v>
          </cell>
          <cell r="C2026" t="str">
            <v>UN</v>
          </cell>
          <cell r="D2026">
            <v>18.044499999999999</v>
          </cell>
        </row>
        <row r="2027">
          <cell r="A2027" t="str">
            <v>001.18.08800</v>
          </cell>
          <cell r="B2027" t="str">
            <v>Tee de redução ferro galvanizado 2x1 pol</v>
          </cell>
          <cell r="C2027" t="str">
            <v>UN</v>
          </cell>
          <cell r="D2027">
            <v>14.5945</v>
          </cell>
        </row>
        <row r="2028">
          <cell r="A2028" t="str">
            <v>001.18.08820</v>
          </cell>
          <cell r="B2028" t="str">
            <v>Tee de redução ferro galvanizado 1.5x1 1/4 pol</v>
          </cell>
          <cell r="C2028" t="str">
            <v>UN</v>
          </cell>
          <cell r="D2028">
            <v>10.6645</v>
          </cell>
        </row>
        <row r="2029">
          <cell r="A2029" t="str">
            <v>001.18.08840</v>
          </cell>
          <cell r="B2029" t="str">
            <v>Tee de redução ferro galvanizado 1.5x1 pol</v>
          </cell>
          <cell r="C2029" t="str">
            <v>UN</v>
          </cell>
          <cell r="D2029">
            <v>14.9145</v>
          </cell>
        </row>
        <row r="2030">
          <cell r="A2030" t="str">
            <v>001.18.08860</v>
          </cell>
          <cell r="B2030" t="str">
            <v>Tee de redução ferro galvanizado 1.5x3/4 pol</v>
          </cell>
          <cell r="C2030" t="str">
            <v>UN</v>
          </cell>
          <cell r="D2030">
            <v>11.384499999999999</v>
          </cell>
        </row>
        <row r="2031">
          <cell r="A2031" t="str">
            <v>001.18.08880</v>
          </cell>
          <cell r="B2031" t="str">
            <v>Tee de redução ferro galvanizado 1 1/4x1 pol</v>
          </cell>
          <cell r="C2031" t="str">
            <v>UN</v>
          </cell>
          <cell r="D2031">
            <v>10.294499999999999</v>
          </cell>
        </row>
        <row r="2032">
          <cell r="A2032" t="str">
            <v>001.18.08900</v>
          </cell>
          <cell r="B2032" t="str">
            <v>Tee de redução ferro galvanizado 1 1/4x3/4 pol</v>
          </cell>
          <cell r="C2032" t="str">
            <v>UN</v>
          </cell>
          <cell r="D2032">
            <v>10.294499999999999</v>
          </cell>
        </row>
        <row r="2033">
          <cell r="A2033" t="str">
            <v>001.18.08920</v>
          </cell>
          <cell r="B2033" t="str">
            <v>Tee de redução ferro galvanizado 1 1/4x1/2 pol</v>
          </cell>
          <cell r="C2033" t="str">
            <v>UN</v>
          </cell>
          <cell r="D2033">
            <v>9.3945000000000007</v>
          </cell>
        </row>
        <row r="2034">
          <cell r="A2034" t="str">
            <v>001.18.08940</v>
          </cell>
          <cell r="B2034" t="str">
            <v>Tee de redução ferro galvanizado 1x3/4 pol</v>
          </cell>
          <cell r="C2034" t="str">
            <v>UN</v>
          </cell>
          <cell r="D2034">
            <v>5.5991999999999997</v>
          </cell>
        </row>
        <row r="2035">
          <cell r="A2035" t="str">
            <v>001.18.08960</v>
          </cell>
          <cell r="B2035" t="str">
            <v>Tee de redução ferro galvanizado 1x1/2 pol</v>
          </cell>
          <cell r="C2035" t="str">
            <v>UN</v>
          </cell>
          <cell r="D2035">
            <v>8.3491999999999997</v>
          </cell>
        </row>
        <row r="2036">
          <cell r="A2036" t="str">
            <v>001.18.08980</v>
          </cell>
          <cell r="B2036" t="str">
            <v>Tee fe redução ferro galvanizado 3/4x1/2 pol</v>
          </cell>
          <cell r="C2036" t="str">
            <v>UN</v>
          </cell>
          <cell r="D2036">
            <v>4.1992000000000003</v>
          </cell>
        </row>
        <row r="2037">
          <cell r="A2037" t="str">
            <v>001.18.09000</v>
          </cell>
          <cell r="B2037" t="str">
            <v>Luva simples ferro galvanizado 4 pol</v>
          </cell>
          <cell r="C2037" t="str">
            <v>UN</v>
          </cell>
          <cell r="D2037">
            <v>35.068399999999997</v>
          </cell>
        </row>
        <row r="2038">
          <cell r="A2038" t="str">
            <v>001.18.09020</v>
          </cell>
          <cell r="B2038" t="str">
            <v>Luva simples ferro galvanizado 3 pol</v>
          </cell>
          <cell r="C2038" t="str">
            <v>UN</v>
          </cell>
          <cell r="D2038">
            <v>26.994499999999999</v>
          </cell>
        </row>
        <row r="2039">
          <cell r="A2039" t="str">
            <v>001.18.09040</v>
          </cell>
          <cell r="B2039" t="str">
            <v>Luva simples ferro galvanizado 2 1/2 pol</v>
          </cell>
          <cell r="C2039" t="str">
            <v>UN</v>
          </cell>
          <cell r="D2039">
            <v>19.5945</v>
          </cell>
        </row>
        <row r="2040">
          <cell r="A2040" t="str">
            <v>001.18.09060</v>
          </cell>
          <cell r="B2040" t="str">
            <v>Luva simples ferro galvanizado 2 pol</v>
          </cell>
          <cell r="C2040" t="str">
            <v>UN</v>
          </cell>
          <cell r="D2040">
            <v>11.6829</v>
          </cell>
        </row>
        <row r="2041">
          <cell r="A2041" t="str">
            <v>001.18.09080</v>
          </cell>
          <cell r="B2041" t="str">
            <v>Luva simples ferro galvanizado 1 1/2 pol</v>
          </cell>
          <cell r="C2041" t="str">
            <v>UN</v>
          </cell>
          <cell r="D2041">
            <v>9.0829000000000004</v>
          </cell>
        </row>
        <row r="2042">
          <cell r="A2042" t="str">
            <v>001.18.09100</v>
          </cell>
          <cell r="B2042" t="str">
            <v>Luva simples ferro galvanizado 1 1/4 pol</v>
          </cell>
          <cell r="C2042" t="str">
            <v>UN</v>
          </cell>
          <cell r="D2042">
            <v>7.5328999999999997</v>
          </cell>
        </row>
        <row r="2043">
          <cell r="A2043" t="str">
            <v>001.18.09120</v>
          </cell>
          <cell r="B2043" t="str">
            <v>Luva simples ferro galvanizado 1 pol</v>
          </cell>
          <cell r="C2043" t="str">
            <v>UN</v>
          </cell>
          <cell r="D2043">
            <v>5.1974</v>
          </cell>
        </row>
        <row r="2044">
          <cell r="A2044" t="str">
            <v>001.18.09140</v>
          </cell>
          <cell r="B2044" t="str">
            <v>Luva simples ferro galvanizado 3/4 pol</v>
          </cell>
          <cell r="C2044" t="str">
            <v>UN</v>
          </cell>
          <cell r="D2044">
            <v>3.9973999999999998</v>
          </cell>
        </row>
        <row r="2045">
          <cell r="A2045" t="str">
            <v>001.18.09160</v>
          </cell>
          <cell r="B2045" t="str">
            <v>Luva simples ferro galvanizado 1/2 pol</v>
          </cell>
          <cell r="C2045" t="str">
            <v>UN</v>
          </cell>
          <cell r="D2045">
            <v>3.2974000000000001</v>
          </cell>
        </row>
        <row r="2046">
          <cell r="A2046" t="str">
            <v>001.18.09180</v>
          </cell>
          <cell r="B2046" t="str">
            <v>União assento plano ferro galvanizado 4 pol</v>
          </cell>
          <cell r="C2046" t="str">
            <v>UN</v>
          </cell>
          <cell r="D2046">
            <v>58.642099999999999</v>
          </cell>
        </row>
        <row r="2047">
          <cell r="A2047" t="str">
            <v>001.18.09200</v>
          </cell>
          <cell r="B2047" t="str">
            <v>União assento plano ferro galvanizado 3 pol</v>
          </cell>
          <cell r="C2047" t="str">
            <v>UN</v>
          </cell>
          <cell r="D2047">
            <v>47.106400000000001</v>
          </cell>
        </row>
        <row r="2048">
          <cell r="A2048" t="str">
            <v>001.18.09220</v>
          </cell>
          <cell r="B2048" t="str">
            <v>União assento plano ferro galvanizado 2 1/2 pol</v>
          </cell>
          <cell r="C2048" t="str">
            <v>UN</v>
          </cell>
          <cell r="D2048">
            <v>38.556399999999996</v>
          </cell>
        </row>
        <row r="2049">
          <cell r="A2049" t="str">
            <v>001.18.09240</v>
          </cell>
          <cell r="B2049" t="str">
            <v>União assento plano ferro galvanizado 2 pol</v>
          </cell>
          <cell r="C2049" t="str">
            <v>UN</v>
          </cell>
          <cell r="D2049">
            <v>27.5945</v>
          </cell>
        </row>
        <row r="2050">
          <cell r="A2050" t="str">
            <v>001.18.09260</v>
          </cell>
          <cell r="B2050" t="str">
            <v>União assento plano ferro galvanizado 1 1/2 pol</v>
          </cell>
          <cell r="C2050" t="str">
            <v>UN</v>
          </cell>
          <cell r="D2050">
            <v>19.994499999999999</v>
          </cell>
        </row>
        <row r="2051">
          <cell r="A2051" t="str">
            <v>001.18.09280</v>
          </cell>
          <cell r="B2051" t="str">
            <v>União assento plano ferro galvanizado 1 1/4 pol</v>
          </cell>
          <cell r="C2051" t="str">
            <v>UN</v>
          </cell>
          <cell r="D2051">
            <v>16.994499999999999</v>
          </cell>
        </row>
        <row r="2052">
          <cell r="A2052" t="str">
            <v>001.18.09300</v>
          </cell>
          <cell r="B2052" t="str">
            <v>União assento plano ferro galvanizado 1 pol</v>
          </cell>
          <cell r="C2052" t="str">
            <v>UN</v>
          </cell>
          <cell r="D2052">
            <v>11.059200000000001</v>
          </cell>
        </row>
        <row r="2053">
          <cell r="A2053" t="str">
            <v>001.18.09320</v>
          </cell>
          <cell r="B2053" t="str">
            <v>União assento plano ferro galvanizado 3/4 pol</v>
          </cell>
          <cell r="C2053" t="str">
            <v>UN</v>
          </cell>
          <cell r="D2053">
            <v>10.459199999999999</v>
          </cell>
        </row>
        <row r="2054">
          <cell r="A2054" t="str">
            <v>001.18.09340</v>
          </cell>
          <cell r="B2054" t="str">
            <v>União assento plano ferro galvanizado 1/2 pol</v>
          </cell>
          <cell r="C2054" t="str">
            <v>UN</v>
          </cell>
          <cell r="D2054">
            <v>8.0592000000000006</v>
          </cell>
        </row>
        <row r="2055">
          <cell r="A2055" t="str">
            <v>001.18.09360</v>
          </cell>
          <cell r="B2055" t="str">
            <v>Flange c/ sextavado ferro galvanizado 4 pol</v>
          </cell>
          <cell r="C2055" t="str">
            <v>UN</v>
          </cell>
          <cell r="D2055">
            <v>44.688400000000001</v>
          </cell>
        </row>
        <row r="2056">
          <cell r="A2056" t="str">
            <v>001.18.09380</v>
          </cell>
          <cell r="B2056" t="str">
            <v>Flange c/ sextavado ferro galvanizado 3 pol</v>
          </cell>
          <cell r="C2056" t="str">
            <v>UN</v>
          </cell>
          <cell r="D2056">
            <v>35.024500000000003</v>
          </cell>
        </row>
        <row r="2057">
          <cell r="A2057" t="str">
            <v>001.18.09400</v>
          </cell>
          <cell r="B2057" t="str">
            <v>Flange c/ sextavado ferro galvanizado 2 1/2 pol</v>
          </cell>
          <cell r="C2057" t="str">
            <v>UN</v>
          </cell>
          <cell r="D2057">
            <v>24.564499999999999</v>
          </cell>
        </row>
        <row r="2058">
          <cell r="A2058" t="str">
            <v>001.18.09420</v>
          </cell>
          <cell r="B2058" t="str">
            <v>Flange c/ sextavado ferro galvanizado 2 pol</v>
          </cell>
          <cell r="C2058" t="str">
            <v>UN</v>
          </cell>
          <cell r="D2058">
            <v>18.032900000000001</v>
          </cell>
        </row>
        <row r="2059">
          <cell r="A2059" t="str">
            <v>001.18.09440</v>
          </cell>
          <cell r="B2059" t="str">
            <v>Flange c/ sextavado ferro galvanizado 1 1/2 pol</v>
          </cell>
          <cell r="C2059" t="str">
            <v>UN</v>
          </cell>
          <cell r="D2059">
            <v>8.5328999999999997</v>
          </cell>
        </row>
        <row r="2060">
          <cell r="A2060" t="str">
            <v>001.18.09460</v>
          </cell>
          <cell r="B2060" t="str">
            <v>Flange c/ sextavado ferro galvanizado 1 1/4 pol</v>
          </cell>
          <cell r="C2060" t="str">
            <v>UN</v>
          </cell>
          <cell r="D2060">
            <v>7.7828999999999997</v>
          </cell>
        </row>
        <row r="2061">
          <cell r="A2061" t="str">
            <v>001.18.09480</v>
          </cell>
          <cell r="B2061" t="str">
            <v>Flange c/ sextavado ferro galvanizado 1 pol</v>
          </cell>
          <cell r="C2061" t="str">
            <v>UN</v>
          </cell>
          <cell r="D2061">
            <v>5.8474000000000004</v>
          </cell>
        </row>
        <row r="2062">
          <cell r="A2062" t="str">
            <v>001.18.09500</v>
          </cell>
          <cell r="B2062" t="str">
            <v>Flange c/ sextavado ferro galvanizado 3/4 pol</v>
          </cell>
          <cell r="C2062" t="str">
            <v>UN</v>
          </cell>
          <cell r="D2062">
            <v>7.1773999999999996</v>
          </cell>
        </row>
        <row r="2063">
          <cell r="A2063" t="str">
            <v>001.18.09520</v>
          </cell>
          <cell r="B2063" t="str">
            <v>Flange c/ sextavado ferro galvanizado 1/2 pol</v>
          </cell>
          <cell r="C2063" t="str">
            <v>UN</v>
          </cell>
          <cell r="D2063">
            <v>6.2173999999999996</v>
          </cell>
        </row>
        <row r="2064">
          <cell r="A2064" t="str">
            <v>001.18.09540</v>
          </cell>
          <cell r="B2064" t="str">
            <v>Niple duplo ferro galvanizado 4 pol</v>
          </cell>
          <cell r="C2064" t="str">
            <v>UN</v>
          </cell>
          <cell r="D2064">
            <v>36.618400000000001</v>
          </cell>
        </row>
        <row r="2065">
          <cell r="A2065" t="str">
            <v>001.18.09560</v>
          </cell>
          <cell r="B2065" t="str">
            <v>Niple duplo ferro galvanizado 3 pol</v>
          </cell>
          <cell r="C2065" t="str">
            <v>UN</v>
          </cell>
          <cell r="D2065">
            <v>20.394500000000001</v>
          </cell>
        </row>
        <row r="2066">
          <cell r="A2066" t="str">
            <v>001.18.09580</v>
          </cell>
          <cell r="B2066" t="str">
            <v>Niple duplo ferro galvanizado 2 1/2 pol</v>
          </cell>
          <cell r="C2066" t="str">
            <v>UN</v>
          </cell>
          <cell r="D2066">
            <v>15.044499999999999</v>
          </cell>
        </row>
        <row r="2067">
          <cell r="A2067" t="str">
            <v>001.18.09600</v>
          </cell>
          <cell r="B2067" t="str">
            <v>Niple duplo ferro galvanizado 2 pol</v>
          </cell>
          <cell r="C2067" t="str">
            <v>UN</v>
          </cell>
          <cell r="D2067">
            <v>12.1829</v>
          </cell>
        </row>
        <row r="2068">
          <cell r="A2068" t="str">
            <v>001.18.09620</v>
          </cell>
          <cell r="B2068" t="str">
            <v>Niple duplo ferro galvanizado 1 1/2 pol</v>
          </cell>
          <cell r="C2068" t="str">
            <v>UN</v>
          </cell>
          <cell r="D2068">
            <v>7.5328999999999997</v>
          </cell>
        </row>
        <row r="2069">
          <cell r="A2069" t="str">
            <v>001.18.09640</v>
          </cell>
          <cell r="B2069" t="str">
            <v>Niple duplo ferro galvanizado 1 1/4 pol</v>
          </cell>
          <cell r="C2069" t="str">
            <v>UN</v>
          </cell>
          <cell r="D2069">
            <v>7.0829000000000004</v>
          </cell>
        </row>
        <row r="2070">
          <cell r="A2070" t="str">
            <v>001.18.09660</v>
          </cell>
          <cell r="B2070" t="str">
            <v>Niple duplo ferro galvanizado 1 pol</v>
          </cell>
          <cell r="C2070" t="str">
            <v>UN</v>
          </cell>
          <cell r="D2070">
            <v>4.6474000000000002</v>
          </cell>
        </row>
        <row r="2071">
          <cell r="A2071" t="str">
            <v>001.18.09680</v>
          </cell>
          <cell r="B2071" t="str">
            <v>Niple duplo ferro galvanizado 3/4 pol</v>
          </cell>
          <cell r="C2071" t="str">
            <v>UN</v>
          </cell>
          <cell r="D2071">
            <v>3.5973999999999999</v>
          </cell>
        </row>
        <row r="2072">
          <cell r="A2072" t="str">
            <v>001.18.09700</v>
          </cell>
          <cell r="B2072" t="str">
            <v>Niple duplo ferro galvanizado 1/2 pol</v>
          </cell>
          <cell r="C2072" t="str">
            <v>UN</v>
          </cell>
          <cell r="D2072">
            <v>3.1474000000000002</v>
          </cell>
        </row>
        <row r="2073">
          <cell r="A2073" t="str">
            <v>001.18.09720</v>
          </cell>
          <cell r="B2073" t="str">
            <v>Plug ou bujão ferro galvanizado 4 pol</v>
          </cell>
          <cell r="C2073" t="str">
            <v>UN</v>
          </cell>
          <cell r="D2073">
            <v>35.594499999999996</v>
          </cell>
        </row>
        <row r="2074">
          <cell r="A2074" t="str">
            <v>001.18.09740</v>
          </cell>
          <cell r="B2074" t="str">
            <v>Tampão ou cap ferro galvanizado 4 pol</v>
          </cell>
          <cell r="C2074" t="str">
            <v>UN</v>
          </cell>
          <cell r="D2074">
            <v>23.994499999999999</v>
          </cell>
        </row>
        <row r="2075">
          <cell r="A2075" t="str">
            <v>001.18.09760</v>
          </cell>
          <cell r="B2075" t="str">
            <v>Plug ou bujão ferro galvanizado 3 pol</v>
          </cell>
          <cell r="C2075" t="str">
            <v>UN</v>
          </cell>
          <cell r="D2075">
            <v>19.371099999999998</v>
          </cell>
        </row>
        <row r="2076">
          <cell r="A2076" t="str">
            <v>001.18.09780</v>
          </cell>
          <cell r="B2076" t="str">
            <v>Tampão ou cap ferro galvanizado 3 pol</v>
          </cell>
          <cell r="C2076" t="str">
            <v>UN</v>
          </cell>
          <cell r="D2076">
            <v>16.771100000000001</v>
          </cell>
        </row>
        <row r="2077">
          <cell r="A2077" t="str">
            <v>001.18.09800</v>
          </cell>
          <cell r="B2077" t="str">
            <v>Plug ou bujão ferro galvanizado 2 1/2 pol</v>
          </cell>
          <cell r="C2077" t="str">
            <v>UN</v>
          </cell>
          <cell r="D2077">
            <v>15.021100000000001</v>
          </cell>
        </row>
        <row r="2078">
          <cell r="A2078" t="str">
            <v>001.18.09820</v>
          </cell>
          <cell r="B2078" t="str">
            <v>Plug ou bujão ferro galvanizado 2 pol</v>
          </cell>
          <cell r="C2078" t="str">
            <v>UN</v>
          </cell>
          <cell r="D2078">
            <v>6.6592000000000002</v>
          </cell>
        </row>
        <row r="2079">
          <cell r="A2079" t="str">
            <v>001.18.09840</v>
          </cell>
          <cell r="B2079" t="str">
            <v>Plug ou bujão ferro galvanizado 1 1/2 pol</v>
          </cell>
          <cell r="C2079" t="str">
            <v>UN</v>
          </cell>
          <cell r="D2079">
            <v>5.1592000000000002</v>
          </cell>
        </row>
        <row r="2080">
          <cell r="A2080" t="str">
            <v>001.18.09860</v>
          </cell>
          <cell r="B2080" t="str">
            <v>Plug ou bujão ferro galvanizado 1 1/4 pol</v>
          </cell>
          <cell r="C2080" t="str">
            <v>UN</v>
          </cell>
          <cell r="D2080">
            <v>4.2591999999999999</v>
          </cell>
        </row>
        <row r="2081">
          <cell r="A2081" t="str">
            <v>001.18.09880</v>
          </cell>
          <cell r="B2081" t="str">
            <v>Plug ou bujão ferro galvanizado 1 pol</v>
          </cell>
          <cell r="C2081" t="str">
            <v>UN</v>
          </cell>
          <cell r="D2081">
            <v>2.9352999999999998</v>
          </cell>
        </row>
        <row r="2082">
          <cell r="A2082" t="str">
            <v>001.18.09900</v>
          </cell>
          <cell r="B2082" t="str">
            <v>Plug ou bujão ferro galvanizado 3/4 pol</v>
          </cell>
          <cell r="C2082" t="str">
            <v>UN</v>
          </cell>
          <cell r="D2082">
            <v>2.9853000000000001</v>
          </cell>
        </row>
        <row r="2083">
          <cell r="A2083" t="str">
            <v>001.18.09920</v>
          </cell>
          <cell r="B2083" t="str">
            <v>Plug ou bujão ferro galvanizado 1/2 pol</v>
          </cell>
          <cell r="C2083" t="str">
            <v>UN</v>
          </cell>
          <cell r="D2083">
            <v>2.1353</v>
          </cell>
        </row>
        <row r="2084">
          <cell r="A2084" t="str">
            <v>001.18.09940</v>
          </cell>
          <cell r="B2084" t="str">
            <v>Tampão ou cap ferro galvanizado 2 1/2 pol</v>
          </cell>
          <cell r="C2084" t="str">
            <v>UN</v>
          </cell>
          <cell r="D2084">
            <v>10.171099999999999</v>
          </cell>
        </row>
        <row r="2085">
          <cell r="A2085" t="str">
            <v>001.18.09960</v>
          </cell>
          <cell r="B2085" t="str">
            <v>Tampão ou cap ferro galvanizado 2 pol</v>
          </cell>
          <cell r="C2085" t="str">
            <v>UN</v>
          </cell>
          <cell r="D2085">
            <v>7.7092000000000001</v>
          </cell>
        </row>
        <row r="2086">
          <cell r="A2086" t="str">
            <v>001.18.09980</v>
          </cell>
          <cell r="B2086" t="str">
            <v>Tampão ou cap ferro galvanizado 1 1/2 pol</v>
          </cell>
          <cell r="C2086" t="str">
            <v>UN</v>
          </cell>
          <cell r="D2086">
            <v>6.1592000000000002</v>
          </cell>
        </row>
        <row r="2087">
          <cell r="A2087" t="str">
            <v>001.18.10000</v>
          </cell>
          <cell r="B2087" t="str">
            <v>Tampão ou cap ferro galvanizado 1 1/4 pol</v>
          </cell>
          <cell r="C2087" t="str">
            <v>UN</v>
          </cell>
          <cell r="D2087">
            <v>6.2092000000000001</v>
          </cell>
        </row>
        <row r="2088">
          <cell r="A2088" t="str">
            <v>001.18.10020</v>
          </cell>
          <cell r="B2088" t="str">
            <v>Tampão ou cap ferro galvanizado 1 pol</v>
          </cell>
          <cell r="C2088" t="str">
            <v>UN</v>
          </cell>
          <cell r="D2088">
            <v>3.7353000000000001</v>
          </cell>
        </row>
        <row r="2089">
          <cell r="A2089" t="str">
            <v>001.18.10040</v>
          </cell>
          <cell r="B2089" t="str">
            <v>Tampão ou cap ferro galvanizado 3/4 pol</v>
          </cell>
          <cell r="C2089" t="str">
            <v>UN</v>
          </cell>
          <cell r="D2089">
            <v>2.8653</v>
          </cell>
        </row>
        <row r="2090">
          <cell r="A2090" t="str">
            <v>001.18.10060</v>
          </cell>
          <cell r="B2090" t="str">
            <v>Tampão ou cap ferro galvanizado 1/2 pol</v>
          </cell>
          <cell r="C2090" t="str">
            <v>UN</v>
          </cell>
          <cell r="D2090">
            <v>2.6353</v>
          </cell>
        </row>
        <row r="2091">
          <cell r="A2091" t="str">
            <v>001.18.10080</v>
          </cell>
          <cell r="B2091" t="str">
            <v>Registro de gaveta em acabamento bruto (amarelo) s/ canopla n.1502 4 pol</v>
          </cell>
          <cell r="C2091" t="str">
            <v>UN</v>
          </cell>
          <cell r="D2091">
            <v>266.48160000000001</v>
          </cell>
        </row>
        <row r="2092">
          <cell r="A2092" t="str">
            <v>001.18.10100</v>
          </cell>
          <cell r="B2092" t="str">
            <v>Registro de gaveta em acabamento bruto (amarelo) s/ canopla n.1502 3 pol</v>
          </cell>
          <cell r="C2092" t="str">
            <v>UN</v>
          </cell>
          <cell r="D2092">
            <v>160.52789999999999</v>
          </cell>
        </row>
        <row r="2093">
          <cell r="A2093" t="str">
            <v>001.18.10120</v>
          </cell>
          <cell r="B2093" t="str">
            <v>Registro de gaveta em acabamento bruto (amarelo) s/ canopla n.1502 2 1/2 pol</v>
          </cell>
          <cell r="C2093" t="str">
            <v>UN</v>
          </cell>
          <cell r="D2093">
            <v>144.79750000000001</v>
          </cell>
        </row>
        <row r="2094">
          <cell r="A2094" t="str">
            <v>001.18.10140</v>
          </cell>
          <cell r="B2094" t="str">
            <v>Registro de gaveta em acabamento bruto (amarelo) s/ canopla n.1502 2 pol</v>
          </cell>
          <cell r="C2094" t="str">
            <v>UN</v>
          </cell>
          <cell r="D2094">
            <v>50.472099999999998</v>
          </cell>
        </row>
        <row r="2095">
          <cell r="A2095" t="str">
            <v>001.18.10160</v>
          </cell>
          <cell r="B2095" t="str">
            <v>Registro de gaveta em acabamento bruto (amarelo) s/ canopla n.1502 1 1/2 pol</v>
          </cell>
          <cell r="C2095" t="str">
            <v>UN</v>
          </cell>
          <cell r="D2095">
            <v>34.041699999999999</v>
          </cell>
        </row>
        <row r="2096">
          <cell r="A2096" t="str">
            <v>001.18.10180</v>
          </cell>
          <cell r="B2096" t="str">
            <v>Registro de gaveta em acabamento bruto (amarelo) s/ canopla n.1502 1 1/4 pol</v>
          </cell>
          <cell r="C2096" t="str">
            <v>UN</v>
          </cell>
          <cell r="D2096">
            <v>29.171299999999999</v>
          </cell>
        </row>
        <row r="2097">
          <cell r="A2097" t="str">
            <v>001.18.10200</v>
          </cell>
          <cell r="B2097" t="str">
            <v>Registro de gaveta em acabamento bruto (amarelo) s/ canopla n.1502 1 pol</v>
          </cell>
          <cell r="C2097" t="str">
            <v>UN</v>
          </cell>
          <cell r="D2097">
            <v>22.0138</v>
          </cell>
        </row>
        <row r="2098">
          <cell r="A2098" t="str">
            <v>001.18.10220</v>
          </cell>
          <cell r="B2098" t="str">
            <v>Registro de gaveta em acabamento bruto (amarelo) s/ canopla n.1502 3/4 pol</v>
          </cell>
          <cell r="C2098" t="str">
            <v>UN</v>
          </cell>
          <cell r="D2098">
            <v>16.542999999999999</v>
          </cell>
        </row>
        <row r="2099">
          <cell r="A2099" t="str">
            <v>001.18.10240</v>
          </cell>
          <cell r="B2099" t="str">
            <v>Registro de gaveta em acabamento bruto (amarelo) s/ canopla n.1502 1/2 pol</v>
          </cell>
          <cell r="C2099" t="str">
            <v>UN</v>
          </cell>
          <cell r="D2099">
            <v>30.762599999999999</v>
          </cell>
        </row>
        <row r="2100">
          <cell r="A2100" t="str">
            <v>001.18.10260</v>
          </cell>
          <cell r="B2100" t="str">
            <v>Registro de gaveta cromado linha gemini embutir c/ canopla mod 44 n. 1509 deca 1 1/4 pol</v>
          </cell>
          <cell r="C2100" t="str">
            <v>UN</v>
          </cell>
          <cell r="D2100">
            <v>57.821300000000001</v>
          </cell>
        </row>
        <row r="2101">
          <cell r="A2101" t="str">
            <v>001.18.10280</v>
          </cell>
          <cell r="B2101" t="str">
            <v>Registro de gaveta cromado linha gemini embutir c/ canopla mod 44 n. 1509 deca 1  pol</v>
          </cell>
          <cell r="C2101" t="str">
            <v>UN</v>
          </cell>
          <cell r="D2101">
            <v>47.623800000000003</v>
          </cell>
        </row>
        <row r="2102">
          <cell r="A2102" t="str">
            <v>001.18.10300</v>
          </cell>
          <cell r="B2102" t="str">
            <v>Registro de gaveta cromado linha gemini embutir c/ canopla mod 44 n. 1509 deca 3/4 pol</v>
          </cell>
          <cell r="C2102" t="str">
            <v>UN</v>
          </cell>
          <cell r="D2102">
            <v>42.012999999999998</v>
          </cell>
        </row>
        <row r="2103">
          <cell r="A2103" t="str">
            <v>001.18.10320</v>
          </cell>
          <cell r="B2103" t="str">
            <v>Registro de gaveta cromado linha gemini embutir c/ canopla mod 44 n. 1509 deca  1/2 pol</v>
          </cell>
          <cell r="C2103" t="str">
            <v>UN</v>
          </cell>
          <cell r="D2103">
            <v>38.462600000000002</v>
          </cell>
        </row>
        <row r="2104">
          <cell r="A2104" t="str">
            <v>001.18.10340</v>
          </cell>
          <cell r="B2104" t="str">
            <v>Registro de gaveta cromado linha prata de embutir c/ canopla modelo 50 n 1509 deca 2 pol</v>
          </cell>
          <cell r="C2104" t="str">
            <v>UN</v>
          </cell>
          <cell r="D2104">
            <v>94.682100000000005</v>
          </cell>
        </row>
        <row r="2105">
          <cell r="A2105" t="str">
            <v>001.18.10360</v>
          </cell>
          <cell r="B2105" t="str">
            <v>Registro de gaveta cromado linha prata de embutir c/ canopla modelo 50 n 1509 deca 1 1/2 pol</v>
          </cell>
          <cell r="C2105" t="str">
            <v>UN</v>
          </cell>
          <cell r="D2105">
            <v>94.649299999999997</v>
          </cell>
        </row>
        <row r="2106">
          <cell r="A2106" t="str">
            <v>001.18.10380</v>
          </cell>
          <cell r="B2106" t="str">
            <v>Registro de gaveta cromado linha prata de embutir c/ canopla modelo 50 n 1509 deca 1 1/4 pol</v>
          </cell>
          <cell r="C2106" t="str">
            <v>UN</v>
          </cell>
          <cell r="D2106">
            <v>45.161299999999997</v>
          </cell>
        </row>
        <row r="2107">
          <cell r="A2107" t="str">
            <v>001.18.10400</v>
          </cell>
          <cell r="B2107" t="str">
            <v>Registro de gaveta cromado linha prata de embutir c/ canopla modelo 50 n 1509 deca 1 pol</v>
          </cell>
          <cell r="C2107" t="str">
            <v>UN</v>
          </cell>
          <cell r="D2107">
            <v>31.413799999999998</v>
          </cell>
        </row>
        <row r="2108">
          <cell r="A2108" t="str">
            <v>001.18.10420</v>
          </cell>
          <cell r="B2108" t="str">
            <v>Registro de gaveta cromado linha prata de embutir c/ canopla modelo 50 n 1509 deca 3/4 pol</v>
          </cell>
          <cell r="C2108" t="str">
            <v>UN</v>
          </cell>
          <cell r="D2108">
            <v>52.453000000000003</v>
          </cell>
        </row>
        <row r="2109">
          <cell r="A2109" t="str">
            <v>001.18.10440</v>
          </cell>
          <cell r="B2109" t="str">
            <v>Registro de gaveta cromado linha prata de embutir c/ canopla modelo 50 n 1509 deca 1/2 pol</v>
          </cell>
          <cell r="C2109" t="str">
            <v>UN</v>
          </cell>
          <cell r="D2109">
            <v>26.832599999999999</v>
          </cell>
        </row>
        <row r="2110">
          <cell r="A2110" t="str">
            <v>001.18.10460</v>
          </cell>
          <cell r="B2110" t="str">
            <v>Registro de gaveta  cromado - c 39 - deca c/ canopla 1 1/2 pol</v>
          </cell>
          <cell r="C2110" t="str">
            <v>UN</v>
          </cell>
          <cell r="D2110">
            <v>57.471699999999998</v>
          </cell>
        </row>
        <row r="2111">
          <cell r="A2111" t="str">
            <v>001.18.10480</v>
          </cell>
          <cell r="B2111" t="str">
            <v>Registro de gaveta  cromado - c 39 - deca c/ canopla 1 pol</v>
          </cell>
          <cell r="C2111" t="str">
            <v>UN</v>
          </cell>
          <cell r="D2111">
            <v>34.553800000000003</v>
          </cell>
        </row>
        <row r="2112">
          <cell r="A2112" t="str">
            <v>001.18.10500</v>
          </cell>
          <cell r="B2112" t="str">
            <v>Registro de gaveta  cromado - c 39 - deca c/ canopla 3/4 pol</v>
          </cell>
          <cell r="C2112" t="str">
            <v>UN</v>
          </cell>
          <cell r="D2112">
            <v>29.803000000000001</v>
          </cell>
        </row>
        <row r="2113">
          <cell r="A2113" t="str">
            <v>001.18.10520</v>
          </cell>
          <cell r="B2113" t="str">
            <v>Registro de gaveta c/ acabamento bruto (amarelo) sem canopla abnt - docol -3 pol</v>
          </cell>
          <cell r="C2113" t="str">
            <v>UN</v>
          </cell>
          <cell r="D2113">
            <v>102.6879</v>
          </cell>
        </row>
        <row r="2114">
          <cell r="A2114" t="str">
            <v>001.18.10540</v>
          </cell>
          <cell r="B2114" t="str">
            <v>Registro de gaveta c/ acabamento bruto (amarelo) sem canopla abnt - docol -2pol</v>
          </cell>
          <cell r="C2114" t="str">
            <v>UN</v>
          </cell>
          <cell r="D2114">
            <v>34.262099999999997</v>
          </cell>
        </row>
        <row r="2115">
          <cell r="A2115" t="str">
            <v>001.18.10560</v>
          </cell>
          <cell r="B2115" t="str">
            <v>Registro de gaveta c/ acabamento bruto (amarelo) sem canopla abnt - docol -1 pol</v>
          </cell>
          <cell r="C2115" t="str">
            <v>UN</v>
          </cell>
          <cell r="D2115">
            <v>14.293799999999999</v>
          </cell>
        </row>
        <row r="2116">
          <cell r="A2116" t="str">
            <v>001.18.10580</v>
          </cell>
          <cell r="B2116" t="str">
            <v>Registro de gaveta c/ acabamento bruto (amarelo) sem canopla abnt - docol -3/4 pol</v>
          </cell>
          <cell r="C2116" t="str">
            <v>UN</v>
          </cell>
          <cell r="D2116">
            <v>11.683</v>
          </cell>
        </row>
        <row r="2117">
          <cell r="A2117" t="str">
            <v>001.18.10600</v>
          </cell>
          <cell r="B2117" t="str">
            <v>Acabamento cromado - linha prata de embutir c/ canopla mod itapema - docol -2 pol</v>
          </cell>
          <cell r="C2117" t="str">
            <v>UN</v>
          </cell>
          <cell r="D2117">
            <v>36.382100000000001</v>
          </cell>
        </row>
        <row r="2118">
          <cell r="A2118" t="str">
            <v>001.18.10620</v>
          </cell>
          <cell r="B2118" t="str">
            <v>Acabamento cromado - linha prata de embutir c/ canopla mod itapema - docol -1 1/2 pol</v>
          </cell>
          <cell r="C2118" t="str">
            <v>UN</v>
          </cell>
          <cell r="D2118">
            <v>37.722099999999998</v>
          </cell>
        </row>
        <row r="2119">
          <cell r="A2119" t="str">
            <v>001.18.10640</v>
          </cell>
          <cell r="B2119" t="str">
            <v>Acabamento cromado - linha prata de embutir c/ canopla mod itapema - docol -1  pol</v>
          </cell>
          <cell r="C2119" t="str">
            <v>UN</v>
          </cell>
          <cell r="D2119">
            <v>28.1938</v>
          </cell>
        </row>
        <row r="2120">
          <cell r="A2120" t="str">
            <v>001.18.10660</v>
          </cell>
          <cell r="B2120" t="str">
            <v>Acabamento cromado - linha prata de embutir c/ canopla mod itapema - docol -3/4  pol</v>
          </cell>
          <cell r="C2120" t="str">
            <v>UN</v>
          </cell>
          <cell r="D2120">
            <v>25.713000000000001</v>
          </cell>
        </row>
        <row r="2121">
          <cell r="A2121" t="str">
            <v>001.18.10680</v>
          </cell>
          <cell r="B2121" t="str">
            <v>Acabamento bruto linha popular 3/4 pol</v>
          </cell>
          <cell r="C2121" t="str">
            <v>UN</v>
          </cell>
          <cell r="D2121">
            <v>15.103</v>
          </cell>
        </row>
        <row r="2122">
          <cell r="A2122" t="str">
            <v>001.18.10700</v>
          </cell>
          <cell r="B2122" t="str">
            <v>Acabamento bruto linha popular 1/2 pol</v>
          </cell>
          <cell r="C2122" t="str">
            <v>UN</v>
          </cell>
          <cell r="D2122">
            <v>13.503</v>
          </cell>
        </row>
        <row r="2123">
          <cell r="A2123" t="str">
            <v>001.18.10720</v>
          </cell>
          <cell r="B2123" t="str">
            <v>Registro de gaveta cromado linha italiana de embutir c/ canopla mod. 45 n.1509 1 1/2 pol</v>
          </cell>
          <cell r="C2123" t="str">
            <v>UN</v>
          </cell>
          <cell r="D2123">
            <v>88.051699999999997</v>
          </cell>
        </row>
        <row r="2124">
          <cell r="A2124" t="str">
            <v>001.18.10740</v>
          </cell>
          <cell r="B2124" t="str">
            <v>Registro de gaveta cromado linha italiana de embutir c/ canopla mod. 45 n.1509 1 1/4 pol</v>
          </cell>
          <cell r="C2124" t="str">
            <v>UN</v>
          </cell>
          <cell r="D2124">
            <v>86.761300000000006</v>
          </cell>
        </row>
        <row r="2125">
          <cell r="A2125" t="str">
            <v>001.18.10760</v>
          </cell>
          <cell r="B2125" t="str">
            <v>Registro de gaveta cromado linha italiana de embutir c/ canopla mod. 45 n.1509 1 pol</v>
          </cell>
          <cell r="C2125" t="str">
            <v>UN</v>
          </cell>
          <cell r="D2125">
            <v>61.023800000000001</v>
          </cell>
        </row>
        <row r="2126">
          <cell r="A2126" t="str">
            <v>001.18.10780</v>
          </cell>
          <cell r="B2126" t="str">
            <v>Registro de gaveta cromado linha italiana de embutir c/ canopla mod. 45 n.1509 3/4 pol</v>
          </cell>
          <cell r="C2126" t="str">
            <v>UN</v>
          </cell>
          <cell r="D2126">
            <v>52.493000000000002</v>
          </cell>
        </row>
        <row r="2127">
          <cell r="A2127" t="str">
            <v>001.18.10800</v>
          </cell>
          <cell r="B2127" t="str">
            <v>Registro de gaveta cromado linha italiana de embutir c/ canopla mod. 45 n.1509  1/2 pol</v>
          </cell>
          <cell r="C2127" t="str">
            <v>UN</v>
          </cell>
          <cell r="D2127">
            <v>48.692599999999999</v>
          </cell>
        </row>
        <row r="2128">
          <cell r="A2128" t="str">
            <v>001.18.10820</v>
          </cell>
          <cell r="B2128" t="str">
            <v>Registro de pressão cromado linha gemini de embutir c/ canopla mod 44 n 1416 3/4 pol</v>
          </cell>
          <cell r="C2128" t="str">
            <v>UN</v>
          </cell>
          <cell r="D2128">
            <v>38.703000000000003</v>
          </cell>
        </row>
        <row r="2129">
          <cell r="A2129" t="str">
            <v>001.18.10840</v>
          </cell>
          <cell r="B2129" t="str">
            <v>Registro de pressão cromado linha gemini de embutir c/ canopla mod 44 n 1416 1/2 pol</v>
          </cell>
          <cell r="C2129" t="str">
            <v>UN</v>
          </cell>
          <cell r="D2129">
            <v>37.782600000000002</v>
          </cell>
        </row>
        <row r="2130">
          <cell r="A2130" t="str">
            <v>001.18.10860</v>
          </cell>
          <cell r="B2130" t="str">
            <v>Registro de pressão cromado linha italiana de embutir c/ canopla mod 45 n 1416 deca 3/4 pol</v>
          </cell>
          <cell r="C2130" t="str">
            <v>UN</v>
          </cell>
          <cell r="D2130">
            <v>53.902999999999999</v>
          </cell>
        </row>
        <row r="2131">
          <cell r="A2131" t="str">
            <v>001.18.10880</v>
          </cell>
          <cell r="B2131" t="str">
            <v>Registro de pressão cromado linha italiana de embutir c/ canopla mod 45 n 1416 deca 1/2 pol</v>
          </cell>
          <cell r="C2131" t="str">
            <v>UN</v>
          </cell>
          <cell r="D2131">
            <v>48.272599999999997</v>
          </cell>
        </row>
        <row r="2132">
          <cell r="A2132" t="str">
            <v>001.18.10900</v>
          </cell>
          <cell r="B2132" t="str">
            <v>Registro de pressão cromado linha prata embutir c/ canopla mod 50 n 1416 deca 3/4 pol</v>
          </cell>
          <cell r="C2132" t="str">
            <v>UN</v>
          </cell>
          <cell r="D2132">
            <v>34.802999999999997</v>
          </cell>
        </row>
        <row r="2133">
          <cell r="A2133" t="str">
            <v>001.18.10920</v>
          </cell>
          <cell r="B2133" t="str">
            <v>Registro de pressão cromado linha prata embutir c/ canopla mod 50 n 1416 deca 1/2 pol</v>
          </cell>
          <cell r="C2133" t="str">
            <v>UN</v>
          </cell>
          <cell r="D2133">
            <v>26.102599999999999</v>
          </cell>
        </row>
        <row r="2134">
          <cell r="A2134" t="str">
            <v>001.18.10940</v>
          </cell>
          <cell r="B2134" t="str">
            <v>Registro de pressão cromado de embutir c/ canopla 1193 - c 39 deca 3/4 pol</v>
          </cell>
          <cell r="C2134" t="str">
            <v>UN</v>
          </cell>
          <cell r="D2134">
            <v>38.493000000000002</v>
          </cell>
        </row>
        <row r="2135">
          <cell r="A2135" t="str">
            <v>001.18.10960</v>
          </cell>
          <cell r="B2135" t="str">
            <v>Registro de pressão cromado de embutir c/ canopla 1193 - c 39 deca 1/2 pol</v>
          </cell>
          <cell r="C2135" t="str">
            <v>UN</v>
          </cell>
          <cell r="D2135">
            <v>38.493000000000002</v>
          </cell>
        </row>
        <row r="2136">
          <cell r="A2136" t="str">
            <v>001.18.10980</v>
          </cell>
          <cell r="B2136" t="str">
            <v>Registro de pressão acabamento cromado - linha prata de embutir c/ canopla modelo itapema  - docol - 3/4 pol</v>
          </cell>
          <cell r="C2136" t="str">
            <v>UN</v>
          </cell>
          <cell r="D2136">
            <v>27.693000000000001</v>
          </cell>
        </row>
        <row r="2137">
          <cell r="A2137" t="str">
            <v>001.18.11000</v>
          </cell>
          <cell r="B2137" t="str">
            <v>Registro de pressão acabamento cromado - linha prata de embutir c/ canopla modelo itapema  - docol - 1/2 pol</v>
          </cell>
          <cell r="C2137" t="str">
            <v>UN</v>
          </cell>
          <cell r="D2137">
            <v>27.669</v>
          </cell>
        </row>
        <row r="2138">
          <cell r="A2138" t="str">
            <v>001.18.11020</v>
          </cell>
          <cell r="B2138" t="str">
            <v>Registro de pressão acabamento simples linha popular 1/2 pol</v>
          </cell>
          <cell r="C2138" t="str">
            <v>UN</v>
          </cell>
          <cell r="D2138">
            <v>20.603000000000002</v>
          </cell>
        </row>
        <row r="2139">
          <cell r="A2139" t="str">
            <v>001.18.11040</v>
          </cell>
          <cell r="B2139" t="str">
            <v>Registro de pressão de 1/2"""""""" (chuveiro) (mic)</v>
          </cell>
          <cell r="C2139" t="str">
            <v>UN</v>
          </cell>
          <cell r="D2139">
            <v>38.493000000000002</v>
          </cell>
        </row>
        <row r="2140">
          <cell r="A2140" t="str">
            <v>001.18.11060</v>
          </cell>
          <cell r="B2140" t="str">
            <v>Válvula de descarga hydra c/ embolo de bronze n.2515 canopla lisa cromada deca 1 1/2 pol</v>
          </cell>
          <cell r="C2140" t="str">
            <v>UN</v>
          </cell>
          <cell r="D2140">
            <v>92.085099999999997</v>
          </cell>
        </row>
        <row r="2141">
          <cell r="A2141" t="str">
            <v>001.18.11080</v>
          </cell>
          <cell r="B2141" t="str">
            <v>Válvula de descarga hydra c/ embolo de bronze n.2515 canopla lisa cromada deca 1 1/4 pol</v>
          </cell>
          <cell r="C2141" t="str">
            <v>UN</v>
          </cell>
          <cell r="D2141">
            <v>95.025099999999995</v>
          </cell>
        </row>
        <row r="2142">
          <cell r="A2142" t="str">
            <v>001.18.11100</v>
          </cell>
          <cell r="B2142" t="str">
            <v>Válvula de descarga hydra master n.2530 cromada deca 1 1/2 pol</v>
          </cell>
          <cell r="C2142" t="str">
            <v>UN</v>
          </cell>
          <cell r="D2142">
            <v>72.0655</v>
          </cell>
        </row>
        <row r="2143">
          <cell r="A2143" t="str">
            <v>001.18.11120</v>
          </cell>
          <cell r="B2143" t="str">
            <v>Válvula de descarga hydra master n.2530 cromada deca 1 1/4 pol</v>
          </cell>
          <cell r="C2143" t="str">
            <v>UN</v>
          </cell>
          <cell r="D2143">
            <v>72.0351</v>
          </cell>
        </row>
        <row r="2144">
          <cell r="A2144" t="str">
            <v>001.18.11140</v>
          </cell>
          <cell r="B2144" t="str">
            <v>Válvula de descarga docol-stander 1 1/2 pol</v>
          </cell>
          <cell r="C2144" t="str">
            <v>UN</v>
          </cell>
          <cell r="D2144">
            <v>60.125500000000002</v>
          </cell>
        </row>
        <row r="2145">
          <cell r="A2145" t="str">
            <v>001.18.11160</v>
          </cell>
          <cell r="B2145" t="str">
            <v>Fornecimento e instalação de tubo de descida para vávula de descarga de 1 1/2 pol de pvc rigido</v>
          </cell>
          <cell r="C2145" t="str">
            <v>UN</v>
          </cell>
          <cell r="D2145">
            <v>8.3984000000000005</v>
          </cell>
        </row>
        <row r="2146">
          <cell r="A2146" t="str">
            <v>001.18.11180</v>
          </cell>
          <cell r="B2146" t="str">
            <v>Fornecimento e instalação de ligação  para bacia sanitária em tubo em pvc rigido branco de 40mm</v>
          </cell>
          <cell r="C2146" t="str">
            <v>UN</v>
          </cell>
          <cell r="D2146">
            <v>7.2445000000000004</v>
          </cell>
        </row>
        <row r="2147">
          <cell r="A2147" t="str">
            <v>001.18.11200</v>
          </cell>
          <cell r="B2147" t="str">
            <v>Fornecimento e instalação de ligação para bacia sanitária tubo em pvc rigido cromado de 40mm</v>
          </cell>
          <cell r="C2147" t="str">
            <v>UN</v>
          </cell>
          <cell r="D2147">
            <v>11.294499999999999</v>
          </cell>
        </row>
        <row r="2148">
          <cell r="A2148" t="str">
            <v>001.18.11220</v>
          </cell>
          <cell r="B2148" t="str">
            <v>Fornecimento e instalação de ligação para bacia sanitária tubo em metal cromado de 40mm</v>
          </cell>
          <cell r="C2148" t="str">
            <v>UN</v>
          </cell>
          <cell r="D2148">
            <v>15.2445</v>
          </cell>
        </row>
        <row r="2149">
          <cell r="A2149" t="str">
            <v>001.18.11240</v>
          </cell>
          <cell r="B2149" t="str">
            <v>Fornecimento e instalação de ligação para bacia sanitária em bolsa de borracha</v>
          </cell>
          <cell r="C2149" t="str">
            <v>UN</v>
          </cell>
          <cell r="D2149">
            <v>3.0007999999999999</v>
          </cell>
        </row>
        <row r="2150">
          <cell r="A2150" t="str">
            <v>001.18.11260</v>
          </cell>
          <cell r="B2150" t="str">
            <v>Fornecimento e instalação de caixa de descarga externa inclusive tubo de descarga e acessórios</v>
          </cell>
          <cell r="C2150" t="str">
            <v>CJ</v>
          </cell>
          <cell r="D2150">
            <v>79.536600000000007</v>
          </cell>
        </row>
        <row r="2151">
          <cell r="A2151" t="str">
            <v>001.18.11280</v>
          </cell>
          <cell r="B2151" t="str">
            <v>Fornecimento e instalação de caixa de descarga de emb. inclusive tubo de descarga e acessórios</v>
          </cell>
          <cell r="C2151" t="str">
            <v>CJ</v>
          </cell>
          <cell r="D2151">
            <v>79.536600000000007</v>
          </cell>
        </row>
        <row r="2152">
          <cell r="A2152" t="str">
            <v>001.18.11300</v>
          </cell>
          <cell r="B2152" t="str">
            <v>Fornecimento e instalação de caixa de descarga para acoplar em bacia sanitária</v>
          </cell>
          <cell r="C2152" t="str">
            <v>UN</v>
          </cell>
          <cell r="D2152">
            <v>110.68510000000001</v>
          </cell>
        </row>
        <row r="2153">
          <cell r="A2153" t="str">
            <v>001.18.11320</v>
          </cell>
          <cell r="B2153" t="str">
            <v>Válvula p/ pia cromada deca n.1600 p/ lav 1x2 pol</v>
          </cell>
          <cell r="C2153" t="str">
            <v>UN</v>
          </cell>
          <cell r="D2153">
            <v>32.6721</v>
          </cell>
        </row>
        <row r="2154">
          <cell r="A2154" t="str">
            <v>001.18.11340</v>
          </cell>
          <cell r="B2154" t="str">
            <v>Valvula p/pia americana cromada n.1623 marca deca 1.5x3 3/4 pol</v>
          </cell>
          <cell r="C2154" t="str">
            <v>UN</v>
          </cell>
          <cell r="D2154">
            <v>58.8371</v>
          </cell>
        </row>
        <row r="2155">
          <cell r="A2155" t="str">
            <v>001.18.11360</v>
          </cell>
          <cell r="B2155" t="str">
            <v>Válvula de pvc para pia</v>
          </cell>
          <cell r="C2155" t="str">
            <v>UN</v>
          </cell>
          <cell r="D2155">
            <v>5.9752999999999998</v>
          </cell>
        </row>
        <row r="2156">
          <cell r="A2156" t="str">
            <v>001.18.11380</v>
          </cell>
          <cell r="B2156" t="str">
            <v>Válvula para lavatorio</v>
          </cell>
          <cell r="C2156" t="str">
            <v>UN</v>
          </cell>
          <cell r="D2156">
            <v>6.4752999999999998</v>
          </cell>
        </row>
        <row r="2157">
          <cell r="A2157" t="str">
            <v>001.18.11400</v>
          </cell>
          <cell r="B2157" t="str">
            <v>Válvula para pia n. 1600 - steves 1 x 2 pol</v>
          </cell>
          <cell r="C2157" t="str">
            <v>UN</v>
          </cell>
          <cell r="D2157">
            <v>29.742100000000001</v>
          </cell>
        </row>
        <row r="2158">
          <cell r="A2158" t="str">
            <v>001.18.11420</v>
          </cell>
          <cell r="B2158" t="str">
            <v>Válvula para pia n. 1600 - steves 1 1/2 x 3.3/4</v>
          </cell>
          <cell r="C2158" t="str">
            <v>UN</v>
          </cell>
          <cell r="D2158">
            <v>30.332100000000001</v>
          </cell>
        </row>
        <row r="2159">
          <cell r="A2159" t="str">
            <v>001.18.11440</v>
          </cell>
          <cell r="B2159" t="str">
            <v>Fornecimento e instalação de engate no. 3 com terminais de 1/2 pol e mangueira flexíel branca, de 30 cm,</v>
          </cell>
          <cell r="C2159" t="str">
            <v>UN</v>
          </cell>
          <cell r="D2159">
            <v>3.9691999999999998</v>
          </cell>
        </row>
        <row r="2160">
          <cell r="A2160" t="str">
            <v>001.18.11460</v>
          </cell>
          <cell r="B2160" t="str">
            <v>Fornecimento e colocação de engate no. 5 com terminais cromados de 1/2 pol e mangueira flexível, de 40 cm,</v>
          </cell>
          <cell r="C2160" t="str">
            <v>UN</v>
          </cell>
          <cell r="D2160">
            <v>15.059200000000001</v>
          </cell>
        </row>
        <row r="2161">
          <cell r="A2161" t="str">
            <v>001.18.11480</v>
          </cell>
          <cell r="B2161" t="str">
            <v>Fornecimento e instalação de ligação para saída de vaso sanitário pvc branco  diam.100 mm</v>
          </cell>
          <cell r="C2161" t="str">
            <v>UN</v>
          </cell>
          <cell r="D2161">
            <v>21.4711</v>
          </cell>
        </row>
        <row r="2162">
          <cell r="A2162" t="str">
            <v>001.18.11500</v>
          </cell>
          <cell r="B2162" t="str">
            <v>Válvula  de pé com crivo de pvc tipo rosqueável 3/4 pol</v>
          </cell>
          <cell r="C2162" t="str">
            <v>UN</v>
          </cell>
          <cell r="D2162">
            <v>15.013</v>
          </cell>
        </row>
        <row r="2163">
          <cell r="A2163" t="str">
            <v>001.18.11520</v>
          </cell>
          <cell r="B2163" t="str">
            <v>Válvula  de pé com crivo de pvc tipo rosqueável 1 pol</v>
          </cell>
          <cell r="C2163" t="str">
            <v>UN</v>
          </cell>
          <cell r="D2163">
            <v>17.383800000000001</v>
          </cell>
        </row>
        <row r="2164">
          <cell r="A2164" t="str">
            <v>001.18.11540</v>
          </cell>
          <cell r="B2164" t="str">
            <v>Válvula  de pé com crivo de pvc tipo rosqueável 1 1/4 pol</v>
          </cell>
          <cell r="C2164" t="str">
            <v>UN</v>
          </cell>
          <cell r="D2164">
            <v>22.461300000000001</v>
          </cell>
        </row>
        <row r="2165">
          <cell r="A2165" t="str">
            <v>001.18.11560</v>
          </cell>
          <cell r="B2165" t="str">
            <v>Válvula de pé com crivo de pvc tipo rosqueável 1 1/2 pol</v>
          </cell>
          <cell r="C2165" t="str">
            <v>UN</v>
          </cell>
          <cell r="D2165">
            <v>22.0657</v>
          </cell>
        </row>
        <row r="2166">
          <cell r="A2166" t="str">
            <v>001.18.11580</v>
          </cell>
          <cell r="B2166" t="str">
            <v>Válvula de pé c/ crivo de bronze tipo rosqueável 3/4 pol</v>
          </cell>
          <cell r="C2166" t="str">
            <v>UN</v>
          </cell>
          <cell r="D2166">
            <v>16.573</v>
          </cell>
        </row>
        <row r="2167">
          <cell r="A2167" t="str">
            <v>001.18.11600</v>
          </cell>
          <cell r="B2167" t="str">
            <v>Válvula de pé c/ crivo de bronze tipo rosqueável 1 pol</v>
          </cell>
          <cell r="C2167" t="str">
            <v>UN</v>
          </cell>
          <cell r="D2167">
            <v>18.4238</v>
          </cell>
        </row>
        <row r="2168">
          <cell r="A2168" t="str">
            <v>001.18.11620</v>
          </cell>
          <cell r="B2168" t="str">
            <v>Válvula de pé c/ crivo de bronze tipo rosqueável 1 1/2 pol</v>
          </cell>
          <cell r="C2168" t="str">
            <v>UN</v>
          </cell>
          <cell r="D2168">
            <v>26.351700000000001</v>
          </cell>
        </row>
        <row r="2169">
          <cell r="A2169" t="str">
            <v>001.18.11640</v>
          </cell>
          <cell r="B2169" t="str">
            <v>Válvula de pé c/ crivo de bronze tipo rosqueável 2 pol</v>
          </cell>
          <cell r="C2169" t="str">
            <v>UN</v>
          </cell>
          <cell r="D2169">
            <v>35.9621</v>
          </cell>
        </row>
        <row r="2170">
          <cell r="A2170" t="str">
            <v>001.18.11660</v>
          </cell>
          <cell r="B2170" t="str">
            <v>Válvula de pé c/ crivo de bronze tipo rosqueável 2 1/2 pol</v>
          </cell>
          <cell r="C2170" t="str">
            <v>UN</v>
          </cell>
          <cell r="D2170">
            <v>53.337499999999999</v>
          </cell>
        </row>
        <row r="2171">
          <cell r="A2171" t="str">
            <v>001.18.11680</v>
          </cell>
          <cell r="B2171" t="str">
            <v>Válvula de retenção de bronze tipo rosqueável tipo vertical 3/4 pol</v>
          </cell>
          <cell r="C2171" t="str">
            <v>UN</v>
          </cell>
          <cell r="D2171">
            <v>17.143000000000001</v>
          </cell>
        </row>
        <row r="2172">
          <cell r="A2172" t="str">
            <v>001.18.11700</v>
          </cell>
          <cell r="B2172" t="str">
            <v>Válvula de retenção de bronze tipo rosqueável tipo vertical 1 pol</v>
          </cell>
          <cell r="C2172" t="str">
            <v>UN</v>
          </cell>
          <cell r="D2172">
            <v>21.623799999999999</v>
          </cell>
        </row>
        <row r="2173">
          <cell r="A2173" t="str">
            <v>001.18.11720</v>
          </cell>
          <cell r="B2173" t="str">
            <v>Válvula de retenção de bronze tipo rosqueável tipo vertical 1 1/2 pol</v>
          </cell>
          <cell r="C2173" t="str">
            <v>UN</v>
          </cell>
          <cell r="D2173">
            <v>29.851700000000001</v>
          </cell>
        </row>
        <row r="2174">
          <cell r="A2174" t="str">
            <v>001.18.11740</v>
          </cell>
          <cell r="B2174" t="str">
            <v>Válvula de retenção de bronze tipo rosqueável tipo vertical 2 pol</v>
          </cell>
          <cell r="C2174" t="str">
            <v>UN</v>
          </cell>
          <cell r="D2174">
            <v>35.882100000000001</v>
          </cell>
        </row>
        <row r="2175">
          <cell r="A2175" t="str">
            <v>001.18.11760</v>
          </cell>
          <cell r="B2175" t="str">
            <v>Válvula de retenção de bronze tipo rosqueável tipo vertical 2 1/2 pol</v>
          </cell>
          <cell r="C2175" t="str">
            <v>UN</v>
          </cell>
          <cell r="D2175">
            <v>64.777500000000003</v>
          </cell>
        </row>
        <row r="2176">
          <cell r="A2176" t="str">
            <v>001.18.11780</v>
          </cell>
          <cell r="B2176" t="str">
            <v>Válvula de retenção de bronze tipo rosqueável tipo horizontal 3/4 pol</v>
          </cell>
          <cell r="C2176" t="str">
            <v>UN</v>
          </cell>
          <cell r="D2176">
            <v>29.603000000000002</v>
          </cell>
        </row>
        <row r="2177">
          <cell r="A2177" t="str">
            <v>001.18.11800</v>
          </cell>
          <cell r="B2177" t="str">
            <v>Válvula de retenção de bronze tipo rosqueável tipo horizontal 1 pol</v>
          </cell>
          <cell r="C2177" t="str">
            <v>UN</v>
          </cell>
          <cell r="D2177">
            <v>37.623800000000003</v>
          </cell>
        </row>
        <row r="2178">
          <cell r="A2178" t="str">
            <v>001.18.11820</v>
          </cell>
          <cell r="B2178" t="str">
            <v>Válvula de retenção de bronze tipo rosqueável tipo horizontal 1 1/2 pol</v>
          </cell>
          <cell r="C2178" t="str">
            <v>UN</v>
          </cell>
          <cell r="D2178">
            <v>54.5017</v>
          </cell>
        </row>
        <row r="2179">
          <cell r="A2179" t="str">
            <v>001.18.11840</v>
          </cell>
          <cell r="B2179" t="str">
            <v>Válvula de retenção de bronze tipo rosqueável tipo horizontal 2 pol</v>
          </cell>
          <cell r="C2179" t="str">
            <v>UN</v>
          </cell>
          <cell r="D2179">
            <v>68.382099999999994</v>
          </cell>
        </row>
        <row r="2180">
          <cell r="A2180" t="str">
            <v>001.18.11860</v>
          </cell>
          <cell r="B2180" t="str">
            <v>Válvula de retenção de bronze tipo rosqueável tipo horizontal 2 1/2 pol</v>
          </cell>
          <cell r="C2180" t="str">
            <v>UN</v>
          </cell>
          <cell r="D2180">
            <v>119.7675</v>
          </cell>
        </row>
        <row r="2181">
          <cell r="A2181" t="str">
            <v>001.18.11880</v>
          </cell>
          <cell r="B2181" t="str">
            <v>Fornecimento e instalação de torneira de pressão para pia marca deca ref. c 1157 comprimento 210mm com arejador</v>
          </cell>
          <cell r="C2181" t="str">
            <v>UN</v>
          </cell>
          <cell r="D2181">
            <v>70.476100000000002</v>
          </cell>
        </row>
        <row r="2182">
          <cell r="A2182" t="str">
            <v>001.18.11900</v>
          </cell>
          <cell r="B2182" t="str">
            <v>Fornecimento e instalação de torneira de pressão para pia marca deca ref. 1158 c 39 de 1/2 pol</v>
          </cell>
          <cell r="C2182" t="str">
            <v>UN</v>
          </cell>
          <cell r="D2182">
            <v>44.566099999999999</v>
          </cell>
        </row>
        <row r="2183">
          <cell r="A2183" t="str">
            <v>001.18.11920</v>
          </cell>
          <cell r="B2183" t="str">
            <v>Fornecimento e instalação de torneira de pressão para pia marca deca ref. 1158 c 39 de 3/4 pol</v>
          </cell>
          <cell r="C2183" t="str">
            <v>UN</v>
          </cell>
          <cell r="D2183">
            <v>50.616100000000003</v>
          </cell>
        </row>
        <row r="2184">
          <cell r="A2184" t="str">
            <v>001.18.11940</v>
          </cell>
          <cell r="B2184" t="str">
            <v>Fornecimento e instalação de torneira de pressão para pia marca deca ref. 1159 c 39 de 1/2 pol com arejador</v>
          </cell>
          <cell r="C2184" t="str">
            <v>UN</v>
          </cell>
          <cell r="D2184">
            <v>58.676099999999998</v>
          </cell>
        </row>
        <row r="2185">
          <cell r="A2185" t="str">
            <v>001.18.11960</v>
          </cell>
          <cell r="B2185" t="str">
            <v>Fornecimento e instalação de torneira de pressão para pia marca deca ref. 1159 c 39 de 3/4 pol com arejador</v>
          </cell>
          <cell r="C2185" t="str">
            <v>UN</v>
          </cell>
          <cell r="D2185">
            <v>58.676099999999998</v>
          </cell>
        </row>
        <row r="2186">
          <cell r="A2186" t="str">
            <v>001.18.11980</v>
          </cell>
          <cell r="B2186" t="str">
            <v>Fornecimento e instalação de torneira de pressão para pia marca deca ref. 1167 c 40 tip mesa bica móvel</v>
          </cell>
          <cell r="C2186" t="str">
            <v>UN</v>
          </cell>
          <cell r="D2186">
            <v>82.576099999999997</v>
          </cell>
        </row>
        <row r="2187">
          <cell r="A2187" t="str">
            <v>001.18.12000</v>
          </cell>
          <cell r="B2187" t="str">
            <v>Fornecimento e instalação de torneira de pressão para pia marca deca cromada - tipo parede - bica móvelc 50 1168</v>
          </cell>
          <cell r="C2187" t="str">
            <v>UN</v>
          </cell>
          <cell r="D2187">
            <v>81.676100000000005</v>
          </cell>
        </row>
        <row r="2188">
          <cell r="A2188" t="str">
            <v>001.18.12020</v>
          </cell>
          <cell r="B2188" t="str">
            <v>Fornecimento e instalação de torneira de pressao p/ pia de cozinha - tipo parede - c 39 - bica móvel de 3/4 pol</v>
          </cell>
          <cell r="C2188" t="str">
            <v>UN</v>
          </cell>
          <cell r="D2188">
            <v>51.556100000000001</v>
          </cell>
        </row>
        <row r="2189">
          <cell r="A2189" t="str">
            <v>001.18.12040</v>
          </cell>
          <cell r="B2189" t="str">
            <v>Fornecmento e instalação de torneira de pressão para pia de cozinha - docol mod. 1158 - 1/2 pol</v>
          </cell>
          <cell r="C2189" t="str">
            <v>UN</v>
          </cell>
          <cell r="D2189">
            <v>37.766100000000002</v>
          </cell>
        </row>
        <row r="2190">
          <cell r="A2190" t="str">
            <v>001.18.12060</v>
          </cell>
          <cell r="B2190" t="str">
            <v>Fornecimento e instalação de torneira de pressão para pia de cozinha mod. 1544 - tipo parede - bica movel</v>
          </cell>
          <cell r="C2190" t="str">
            <v>UN</v>
          </cell>
          <cell r="D2190">
            <v>84.7761</v>
          </cell>
        </row>
        <row r="2191">
          <cell r="A2191" t="str">
            <v>001.18.12080</v>
          </cell>
          <cell r="B2191" t="str">
            <v>Fornecimento e instalação de torneira de pressão para pia de cozinha - marca docol mod. 1158 - 3/4 pol</v>
          </cell>
          <cell r="C2191" t="str">
            <v>UN</v>
          </cell>
          <cell r="D2191">
            <v>37.716099999999997</v>
          </cell>
        </row>
        <row r="2192">
          <cell r="A2192" t="str">
            <v>001.18.12100</v>
          </cell>
          <cell r="B2192" t="str">
            <v>Fornecimento e instalação de torneira de pressão para pia de cozinha  - marca docol  mod. 1542 - tipo misturador p/ pia</v>
          </cell>
          <cell r="C2192" t="str">
            <v>UN</v>
          </cell>
          <cell r="D2192">
            <v>382.85109999999997</v>
          </cell>
        </row>
        <row r="2193">
          <cell r="A2193" t="str">
            <v>001.18.12120</v>
          </cell>
          <cell r="B2193" t="str">
            <v>Fornecimento e instalação de torneira de pvc para pia</v>
          </cell>
          <cell r="C2193" t="str">
            <v>UN</v>
          </cell>
          <cell r="D2193">
            <v>4.9004000000000003</v>
          </cell>
        </row>
        <row r="2194">
          <cell r="A2194" t="str">
            <v>001.18.12140</v>
          </cell>
          <cell r="B2194" t="str">
            <v>Fornecimento e instalação de torneira de pressão para lavatório marca deca ref. 1193 c 39 de 1/2 pol</v>
          </cell>
          <cell r="C2194" t="str">
            <v>UN</v>
          </cell>
          <cell r="D2194">
            <v>85.576099999999997</v>
          </cell>
        </row>
        <row r="2195">
          <cell r="A2195" t="str">
            <v>001.18.12160</v>
          </cell>
          <cell r="B2195" t="str">
            <v>Fornecimento e instalação de torneira de pressão para lavatório marca deca ref. 1194 c 45 de 1/2 pol</v>
          </cell>
          <cell r="C2195" t="str">
            <v>UN</v>
          </cell>
          <cell r="D2195">
            <v>117.1661</v>
          </cell>
        </row>
        <row r="2196">
          <cell r="A2196" t="str">
            <v>001.18.12180</v>
          </cell>
          <cell r="B2196" t="str">
            <v>Fornecimento e instalação de torneira de pressão para lavatório marca deca ref. 1199 c 50 de 1/2 pol</v>
          </cell>
          <cell r="C2196" t="str">
            <v>UN</v>
          </cell>
          <cell r="D2196">
            <v>62.186100000000003</v>
          </cell>
        </row>
        <row r="2197">
          <cell r="A2197" t="str">
            <v>001.18.12200</v>
          </cell>
          <cell r="B2197" t="str">
            <v>Fornecimento e instalação de torneira de pressão para lavatório 1/2 pol - mod. itapema - docol</v>
          </cell>
          <cell r="C2197" t="str">
            <v>UN</v>
          </cell>
          <cell r="D2197">
            <v>37.976100000000002</v>
          </cell>
        </row>
        <row r="2198">
          <cell r="A2198" t="str">
            <v>001.18.12220</v>
          </cell>
          <cell r="B2198" t="str">
            <v>Fornecimento e instalação de torneira de pvc para lavatorio</v>
          </cell>
          <cell r="C2198" t="str">
            <v>UN</v>
          </cell>
          <cell r="D2198">
            <v>7.3003999999999998</v>
          </cell>
        </row>
        <row r="2199">
          <cell r="A2199" t="str">
            <v>001.18.12240</v>
          </cell>
          <cell r="B2199" t="str">
            <v>Fornecimento e instalação de torneira para uso geral marca deca ref. 1152 c 39 de 1/2 pol</v>
          </cell>
          <cell r="C2199" t="str">
            <v>UN</v>
          </cell>
          <cell r="D2199">
            <v>37.296100000000003</v>
          </cell>
        </row>
        <row r="2200">
          <cell r="A2200" t="str">
            <v>001.18.12260</v>
          </cell>
          <cell r="B2200" t="str">
            <v>Fornecimento e instalação de torneira para uso geral marca deca ref. 1152 c 39 de 3/4 pol</v>
          </cell>
          <cell r="C2200" t="str">
            <v>UN</v>
          </cell>
          <cell r="D2200">
            <v>40.356099999999998</v>
          </cell>
        </row>
        <row r="2201">
          <cell r="A2201" t="str">
            <v>001.18.12280</v>
          </cell>
          <cell r="B2201" t="str">
            <v>Fornecimento e instalação de torneira para uso geral marca deca ref. 1154 c 39 de 1/2 pol com arejador</v>
          </cell>
          <cell r="C2201" t="str">
            <v>UN</v>
          </cell>
          <cell r="D2201">
            <v>43.726100000000002</v>
          </cell>
        </row>
        <row r="2202">
          <cell r="A2202" t="str">
            <v>001.18.12300</v>
          </cell>
          <cell r="B2202" t="str">
            <v>Fornecimento e instalação de torneira para uso geral marca deca ref. 1154 c 39 de 3/4 pol com arejador</v>
          </cell>
          <cell r="C2202" t="str">
            <v>UN</v>
          </cell>
          <cell r="D2202">
            <v>43.726100000000002</v>
          </cell>
        </row>
        <row r="2203">
          <cell r="A2203" t="str">
            <v>001.18.12320</v>
          </cell>
          <cell r="B2203" t="str">
            <v>Fornecimento e instalação de torneira para uso geral marca deca metalica para jardim com adaptador para mangueira</v>
          </cell>
          <cell r="C2203" t="str">
            <v>UN</v>
          </cell>
          <cell r="D2203">
            <v>29.926100000000002</v>
          </cell>
        </row>
        <row r="2204">
          <cell r="A2204" t="str">
            <v>001.18.12340</v>
          </cell>
          <cell r="B2204" t="str">
            <v>Fornecimento e instalação de torneira para uso geral marca deca ref. 1153 c 39 com adaptador para mangueira</v>
          </cell>
          <cell r="C2204" t="str">
            <v>UN</v>
          </cell>
          <cell r="D2204">
            <v>47.408299999999997</v>
          </cell>
        </row>
        <row r="2205">
          <cell r="A2205" t="str">
            <v>001.18.12360</v>
          </cell>
          <cell r="B2205" t="str">
            <v>Fornecimento e instalação de torneira para uso geral marca deca ref. 1153 c 39 de 1/2 pol (maq tauque)</v>
          </cell>
          <cell r="C2205" t="str">
            <v>UN</v>
          </cell>
          <cell r="D2205">
            <v>40.686100000000003</v>
          </cell>
        </row>
        <row r="2206">
          <cell r="A2206" t="str">
            <v>001.18.12380</v>
          </cell>
          <cell r="B2206" t="str">
            <v>Fornecimento e instalação de torneira p/ uso geral metálica p/ jardim c/ adaptador p/ mangueira mod.1130 -</v>
          </cell>
          <cell r="C2206" t="str">
            <v>UN</v>
          </cell>
          <cell r="D2206">
            <v>39.566099999999999</v>
          </cell>
        </row>
        <row r="2207">
          <cell r="A2207" t="str">
            <v>001.18.12400</v>
          </cell>
          <cell r="B2207" t="str">
            <v>Fornecimento e instalação de torneira p/ uso geral  metálica p/ tanque mod. 1130</v>
          </cell>
          <cell r="C2207" t="str">
            <v>UN</v>
          </cell>
          <cell r="D2207">
            <v>39.566099999999999</v>
          </cell>
        </row>
        <row r="2208">
          <cell r="A2208" t="str">
            <v>001.18.12420</v>
          </cell>
          <cell r="B2208" t="str">
            <v>Fornecimento e instalação de torneira de pvc para uso geral</v>
          </cell>
          <cell r="C2208" t="str">
            <v>UN</v>
          </cell>
          <cell r="D2208">
            <v>4.9004000000000003</v>
          </cell>
        </row>
        <row r="2209">
          <cell r="A2209" t="str">
            <v>001.18.12440</v>
          </cell>
          <cell r="B2209" t="str">
            <v>Fornecimento e instalação de torneira de pvc para tanque</v>
          </cell>
          <cell r="C2209" t="str">
            <v>UN</v>
          </cell>
          <cell r="D2209">
            <v>5.3003999999999998</v>
          </cell>
        </row>
        <row r="2210">
          <cell r="A2210" t="str">
            <v>001.18.12460</v>
          </cell>
          <cell r="B2210" t="str">
            <v>Fornecimento e instalação de torneira para cela conforme det. n 24 do dop</v>
          </cell>
          <cell r="C2210" t="str">
            <v>UN</v>
          </cell>
          <cell r="D2210">
            <v>24.2407</v>
          </cell>
        </row>
        <row r="2211">
          <cell r="A2211" t="str">
            <v>001.18.12480</v>
          </cell>
          <cell r="B2211" t="str">
            <v>Fornecimento e instalação de torneira de pressão c/ esguicho para bebedouro 1/4 pol.</v>
          </cell>
          <cell r="C2211" t="str">
            <v>UN</v>
          </cell>
          <cell r="D2211">
            <v>12.4861</v>
          </cell>
        </row>
        <row r="2212">
          <cell r="A2212" t="str">
            <v>001.18.12500</v>
          </cell>
          <cell r="B2212" t="str">
            <v>Fornecimento e instalação de torneira para uso hospitalar para lavatório com comando no piso, incluindo válvula e bica cromada</v>
          </cell>
          <cell r="C2212" t="str">
            <v>UN</v>
          </cell>
          <cell r="D2212">
            <v>479.27050000000003</v>
          </cell>
        </row>
        <row r="2213">
          <cell r="A2213" t="str">
            <v>001.18.12520</v>
          </cell>
          <cell r="B2213" t="str">
            <v>Fornecimento e instalação de torneira para uso hospitalar válvula para água fria, especial para laboratório, da mont lab ou similar mod wl 08 (parede)</v>
          </cell>
          <cell r="C2213" t="str">
            <v>UN</v>
          </cell>
          <cell r="D2213">
            <v>115.626</v>
          </cell>
        </row>
        <row r="2214">
          <cell r="A2214" t="str">
            <v>001.18.12540</v>
          </cell>
          <cell r="B2214" t="str">
            <v>Fornecimento e instalação de torneira para uso hospitalar válvula para água fria, especial para laboratório, da mont lab ou similar mod wl 07 (bica móvel)</v>
          </cell>
          <cell r="C2214" t="str">
            <v>UN</v>
          </cell>
          <cell r="D2214">
            <v>151.6191</v>
          </cell>
        </row>
        <row r="2215">
          <cell r="A2215" t="str">
            <v>001.18.12560</v>
          </cell>
          <cell r="B2215" t="str">
            <v>Fornecimento e instalação de torneira para lavatório com comando no piso, incluindo válvula e bica cromada</v>
          </cell>
          <cell r="C2215" t="str">
            <v>UN</v>
          </cell>
          <cell r="D2215">
            <v>479.27050000000003</v>
          </cell>
        </row>
        <row r="2216">
          <cell r="A2216" t="str">
            <v>001.18.12580</v>
          </cell>
          <cell r="B2216" t="str">
            <v>Fornecimento e instalação de conjunto de metais deca para lavatório incl aparelho misturador com válvula simples ref.1875 c-45 cromado linha italiana</v>
          </cell>
          <cell r="C2216" t="str">
            <v>CJ</v>
          </cell>
          <cell r="D2216">
            <v>234.09110000000001</v>
          </cell>
        </row>
        <row r="2217">
          <cell r="A2217" t="str">
            <v>001.18.12600</v>
          </cell>
          <cell r="B2217" t="str">
            <v>Fornecimento e instalação de conjunto de metais deca para lavatório incl aparelho misturador com válvula simples ref 1875 c-44 cromado linha gemini</v>
          </cell>
          <cell r="C2217" t="str">
            <v>CJ</v>
          </cell>
          <cell r="D2217">
            <v>140.8511</v>
          </cell>
        </row>
        <row r="2218">
          <cell r="A2218" t="str">
            <v>001.18.12620</v>
          </cell>
          <cell r="B2218" t="str">
            <v>Fornecimento e instalação de conjunto de metais deca para lavatório incl aparelho misturador com válvula ref.1875 c-50 cromado linha prata</v>
          </cell>
          <cell r="C2218" t="str">
            <v>CJ</v>
          </cell>
          <cell r="D2218">
            <v>134.25110000000001</v>
          </cell>
        </row>
        <row r="2219">
          <cell r="A2219" t="str">
            <v>001.18.12640</v>
          </cell>
          <cell r="B2219" t="str">
            <v>Fornecimento e instalação de conjunto de metais deca para bide incl aparelho misturador c/ ducha e válvula simples ref.1895 c-45 cromado linha italiana</v>
          </cell>
          <cell r="C2219" t="str">
            <v>CJ</v>
          </cell>
          <cell r="D2219">
            <v>299.25110000000001</v>
          </cell>
        </row>
        <row r="2220">
          <cell r="A2220" t="str">
            <v>001.18.12660</v>
          </cell>
          <cell r="B2220" t="str">
            <v>Fornecimento e instalação de conjunto de metais deca para bide incl aparelho misturador c/ ducha e válvula simples ref. 1895 c 44 cromado linha gemini</v>
          </cell>
          <cell r="C2220" t="str">
            <v>CJ</v>
          </cell>
          <cell r="D2220">
            <v>179.2611</v>
          </cell>
        </row>
        <row r="2221">
          <cell r="A2221" t="str">
            <v>001.18.12680</v>
          </cell>
          <cell r="B2221" t="str">
            <v>Fornecimento e instalação de conjunto de metais deca para bide incl aparelho misturador c/ ducha e válvula simples ref.1895 c-50 cromado linha prata</v>
          </cell>
          <cell r="C2221" t="str">
            <v>CJ</v>
          </cell>
          <cell r="D2221">
            <v>171.27109999999999</v>
          </cell>
        </row>
        <row r="2222">
          <cell r="A2222" t="str">
            <v>001.18.12700</v>
          </cell>
          <cell r="B2222" t="str">
            <v>Fornecimento e instalação de aparelho misturador para pias com bica móvel e arejador (tipo mesa) ref 1256 c-50 cromado linha prata</v>
          </cell>
          <cell r="C2222" t="str">
            <v>UN</v>
          </cell>
          <cell r="D2222">
            <v>213.39109999999999</v>
          </cell>
        </row>
        <row r="2223">
          <cell r="A2223" t="str">
            <v>001.18.12720</v>
          </cell>
          <cell r="B2223" t="str">
            <v>Fornecimento e instalação de aparelho misturador p/ pia com bica móvel e arejador (tipo parede) ref 1258 c-50 cromado linha prata</v>
          </cell>
          <cell r="C2223" t="str">
            <v>UN</v>
          </cell>
          <cell r="D2223">
            <v>213.39109999999999</v>
          </cell>
        </row>
        <row r="2224">
          <cell r="A2224" t="str">
            <v>001.18.12740</v>
          </cell>
          <cell r="B2224" t="str">
            <v>Fornecimento e instalação de aparelho misturador p/ pia com bica móvel e arejador (tipo parede) reparo para válvula hidra</v>
          </cell>
          <cell r="C2224" t="str">
            <v>CJ</v>
          </cell>
          <cell r="D2224">
            <v>28.473299999999998</v>
          </cell>
        </row>
        <row r="2225">
          <cell r="A2225" t="str">
            <v>001.18.12760</v>
          </cell>
          <cell r="B2225" t="str">
            <v>Fornecimento e instalação de ducha manual linha prata mod. c-50</v>
          </cell>
          <cell r="C2225" t="str">
            <v>UN</v>
          </cell>
          <cell r="D2225">
            <v>77.696100000000001</v>
          </cell>
        </row>
        <row r="2226">
          <cell r="A2226" t="str">
            <v>001.18.12780</v>
          </cell>
          <cell r="B2226" t="str">
            <v>Fornecimento e instalação de lavatório c/ coluna mondiale - azalia - celite</v>
          </cell>
          <cell r="C2226" t="str">
            <v>UN</v>
          </cell>
          <cell r="D2226">
            <v>142.3733</v>
          </cell>
        </row>
        <row r="2227">
          <cell r="A2227" t="str">
            <v>001.18.12800</v>
          </cell>
          <cell r="B2227" t="str">
            <v>Fornecimento e instalação de lavatório de plastico</v>
          </cell>
          <cell r="C2227" t="str">
            <v>UN</v>
          </cell>
          <cell r="D2227">
            <v>38.423299999999998</v>
          </cell>
        </row>
        <row r="2228">
          <cell r="A2228" t="str">
            <v>001.18.12820</v>
          </cell>
          <cell r="B2228" t="str">
            <v>Fornecimento e instalação de lavatório de louça l. ravena deca ou similar c/ col. na cor normal inclusive acessórios de fixação</v>
          </cell>
          <cell r="C2228" t="str">
            <v>UN</v>
          </cell>
          <cell r="D2228">
            <v>94.173299999999998</v>
          </cell>
        </row>
        <row r="2229">
          <cell r="A2229" t="str">
            <v>001.18.12840</v>
          </cell>
          <cell r="B2229" t="str">
            <v>Fornecimento e instalação de lavatório de louça ravena deca ou similar s/ coluna na cor normal inclusive acessorios de fixacao</v>
          </cell>
          <cell r="C2229" t="str">
            <v>UN</v>
          </cell>
          <cell r="D2229">
            <v>69.643299999999996</v>
          </cell>
        </row>
        <row r="2230">
          <cell r="A2230" t="str">
            <v>001.18.12860</v>
          </cell>
          <cell r="B2230" t="str">
            <v>Fornecimento e instalação de lavatório de louça branca com coluna de primeira inclusive acessórios de fixação</v>
          </cell>
          <cell r="C2230" t="str">
            <v>UN</v>
          </cell>
          <cell r="D2230">
            <v>75.773300000000006</v>
          </cell>
        </row>
        <row r="2231">
          <cell r="A2231" t="str">
            <v>001.18.12880</v>
          </cell>
          <cell r="B2231" t="str">
            <v>Fornecimento e instalação de lavatório de louça branca sem coluna de primeira inclusive acessórios de fixação</v>
          </cell>
          <cell r="C2231" t="str">
            <v>UN</v>
          </cell>
          <cell r="D2231">
            <v>52.563299999999998</v>
          </cell>
        </row>
        <row r="2232">
          <cell r="A2232" t="str">
            <v>001.18.12900</v>
          </cell>
          <cell r="B2232" t="str">
            <v>Fornecimento e instalação de cuba de sobrepor mod. l 35 da deca</v>
          </cell>
          <cell r="C2232" t="str">
            <v>UN</v>
          </cell>
          <cell r="D2232">
            <v>88.013300000000001</v>
          </cell>
        </row>
        <row r="2233">
          <cell r="A2233" t="str">
            <v>001.18.12920</v>
          </cell>
          <cell r="B2233" t="str">
            <v>Fornecimento e instalação de cuba de embutir(oval)mod.l.33</v>
          </cell>
          <cell r="C2233" t="str">
            <v>UN</v>
          </cell>
          <cell r="D2233">
            <v>53.685099999999998</v>
          </cell>
        </row>
        <row r="2234">
          <cell r="A2234" t="str">
            <v>001.18.12921</v>
          </cell>
          <cell r="B2234" t="str">
            <v>Fornecimento e instalação de cuba de louça para bancadas e lavatório de embutir oval 49.00 x 36.00 cm</v>
          </cell>
          <cell r="C2234" t="str">
            <v>un</v>
          </cell>
          <cell r="D2234">
            <v>50.1877</v>
          </cell>
        </row>
        <row r="2235">
          <cell r="A2235" t="str">
            <v>001.18.12940</v>
          </cell>
          <cell r="B2235" t="str">
            <v>Fornecimento e instalação de louça sanitária composto por bacia, lavatório com coluna da linha ravena deca ou similar inclusive assento ap oo nas cores normais</v>
          </cell>
          <cell r="C2235" t="str">
            <v>CJ</v>
          </cell>
          <cell r="D2235">
            <v>284.4323</v>
          </cell>
        </row>
        <row r="2236">
          <cell r="A2236" t="str">
            <v>001.18.12960</v>
          </cell>
          <cell r="B2236" t="str">
            <v>Fornecimento e instalação de bacia santária de louça ravena deca ou similar na cor normal inclusive acessorios de fixacao</v>
          </cell>
          <cell r="C2236" t="str">
            <v>UN</v>
          </cell>
          <cell r="D2236">
            <v>102.8467</v>
          </cell>
        </row>
        <row r="2237">
          <cell r="A2237" t="str">
            <v>001.18.12980</v>
          </cell>
          <cell r="B2237" t="str">
            <v>Fornecimento e instalação de bacia sanitária modelo ravena com cx. acoplada</v>
          </cell>
          <cell r="C2237" t="str">
            <v>UN</v>
          </cell>
          <cell r="D2237">
            <v>179.47989999999999</v>
          </cell>
        </row>
        <row r="2238">
          <cell r="A2238" t="str">
            <v>001.18.13000</v>
          </cell>
          <cell r="B2238" t="str">
            <v>Fornecimento e instalação de bacia sanitária modelo vogue  com cx. acoplada</v>
          </cell>
          <cell r="C2238" t="str">
            <v>UN</v>
          </cell>
          <cell r="D2238">
            <v>179.47989999999999</v>
          </cell>
        </row>
        <row r="2239">
          <cell r="A2239" t="str">
            <v>001.18.13020</v>
          </cell>
          <cell r="B2239" t="str">
            <v>Fornecimento e instalação de bacia sanitária de louça - celite mondiale marfim - incl. acessório para fixação</v>
          </cell>
          <cell r="C2239" t="str">
            <v>UN</v>
          </cell>
          <cell r="D2239">
            <v>124.6417</v>
          </cell>
        </row>
        <row r="2240">
          <cell r="A2240" t="str">
            <v>001.18.13040</v>
          </cell>
          <cell r="B2240" t="str">
            <v>Fornecimento e instalação de bacia sanitária de louça - celite azalia com acessórios</v>
          </cell>
          <cell r="C2240" t="str">
            <v>UN</v>
          </cell>
          <cell r="D2240">
            <v>96.361699999999999</v>
          </cell>
        </row>
        <row r="2241">
          <cell r="A2241" t="str">
            <v>001.18.13060</v>
          </cell>
          <cell r="B2241" t="str">
            <v>Fornecimento e instalação de caixa de descarga para acoplar em bacia sanitaria</v>
          </cell>
          <cell r="C2241" t="str">
            <v>UN</v>
          </cell>
          <cell r="D2241">
            <v>110.68510000000001</v>
          </cell>
        </row>
        <row r="2242">
          <cell r="A2242" t="str">
            <v>001.18.13080</v>
          </cell>
          <cell r="B2242" t="str">
            <v>Fornecimento e instalação de assento plastico p/ vaso sanitario, """"""""astra"""""""" ou similar</v>
          </cell>
          <cell r="C2242" t="str">
            <v>UN</v>
          </cell>
          <cell r="D2242">
            <v>15.071099999999999</v>
          </cell>
        </row>
        <row r="2243">
          <cell r="A2243" t="str">
            <v>001.18.13100</v>
          </cell>
          <cell r="B2243" t="str">
            <v>Fornecimento e instalação de assento celite mondiale - 090 gelo polar</v>
          </cell>
          <cell r="C2243" t="str">
            <v>UN</v>
          </cell>
          <cell r="D2243">
            <v>118.7711</v>
          </cell>
        </row>
        <row r="2244">
          <cell r="A2244" t="str">
            <v>001.18.13120</v>
          </cell>
          <cell r="B2244" t="str">
            <v>Fornecimento e instalação de assento azalia - celite</v>
          </cell>
          <cell r="C2244" t="str">
            <v>UN</v>
          </cell>
          <cell r="D2244">
            <v>28.101099999999999</v>
          </cell>
        </row>
        <row r="2245">
          <cell r="A2245" t="str">
            <v>001.18.13140</v>
          </cell>
          <cell r="B2245" t="str">
            <v>Fornecimento e instalação de bidê de louça linha ravena deca ou similar na cor normal inclusive acessórios de fixação</v>
          </cell>
          <cell r="C2245" t="str">
            <v>UN</v>
          </cell>
          <cell r="D2245">
            <v>83.923299999999998</v>
          </cell>
        </row>
        <row r="2246">
          <cell r="A2246" t="str">
            <v>001.18.13160</v>
          </cell>
          <cell r="B2246" t="str">
            <v>Fornecimento e instalação de bidê de louça branca inclusive acessórios de fixação</v>
          </cell>
          <cell r="C2246" t="str">
            <v>UN</v>
          </cell>
          <cell r="D2246">
            <v>76.073300000000003</v>
          </cell>
        </row>
        <row r="2247">
          <cell r="A2247" t="str">
            <v>001.18.13180</v>
          </cell>
          <cell r="B2247" t="str">
            <v>Fornecimento e instalação de mictório de aço inoxidável de 1.20 m inclusive acessórios de fixação</v>
          </cell>
          <cell r="C2247" t="str">
            <v>UN</v>
          </cell>
          <cell r="D2247">
            <v>380.58659999999998</v>
          </cell>
        </row>
        <row r="2248">
          <cell r="A2248" t="str">
            <v>001.18.13200</v>
          </cell>
          <cell r="B2248" t="str">
            <v>Fornecimento e instalação de sifão de metal cromado de 1 x 1.5 pol para lavatório ou pia</v>
          </cell>
          <cell r="C2248" t="str">
            <v>UN</v>
          </cell>
          <cell r="D2248">
            <v>75.479299999999995</v>
          </cell>
        </row>
        <row r="2249">
          <cell r="A2249" t="str">
            <v>001.18.13220</v>
          </cell>
          <cell r="B2249" t="str">
            <v>Fornecimento e instalação de sifão de metal cromado de 1.5 x 1.5 pol para pia americana</v>
          </cell>
          <cell r="C2249" t="str">
            <v>UN</v>
          </cell>
          <cell r="D2249">
            <v>79.689300000000003</v>
          </cell>
        </row>
        <row r="2250">
          <cell r="A2250" t="str">
            <v>001.18.13240</v>
          </cell>
          <cell r="B2250" t="str">
            <v>Fornecimento e instalação de sifão de metal cromado de 2 x 1 pol para mictorio</v>
          </cell>
          <cell r="C2250" t="str">
            <v>UN</v>
          </cell>
          <cell r="D2250">
            <v>85.389300000000006</v>
          </cell>
        </row>
        <row r="2251">
          <cell r="A2251" t="str">
            <v>001.18.13260</v>
          </cell>
          <cell r="B2251" t="str">
            <v>Fornecimento e instalação de sifão de metal cromado de 1.1/4 x 1.5 pol para tanque</v>
          </cell>
          <cell r="C2251" t="str">
            <v>UN</v>
          </cell>
          <cell r="D2251">
            <v>79.959299999999999</v>
          </cell>
        </row>
        <row r="2252">
          <cell r="A2252" t="str">
            <v>001.18.13280</v>
          </cell>
          <cell r="B2252" t="str">
            <v>Fornecimento e instalação de sifão de pvc cromado de 1 x 1.5 pol para pia ou lavatorio</v>
          </cell>
          <cell r="C2252" t="str">
            <v>UN</v>
          </cell>
          <cell r="D2252">
            <v>9.0183999999999997</v>
          </cell>
        </row>
        <row r="2253">
          <cell r="A2253" t="str">
            <v>001.18.13300</v>
          </cell>
          <cell r="B2253" t="str">
            <v>Fornecimento e instalação de porta papel de louça  com rolete</v>
          </cell>
          <cell r="C2253" t="str">
            <v>UN</v>
          </cell>
          <cell r="D2253">
            <v>20.117699999999999</v>
          </cell>
        </row>
        <row r="2254">
          <cell r="A2254" t="str">
            <v>001.18.13320</v>
          </cell>
          <cell r="B2254" t="str">
            <v>Fornecimento e instalação de porta papel de metal cromado, fixado com bucha e parafuso</v>
          </cell>
          <cell r="C2254" t="str">
            <v>UN</v>
          </cell>
          <cell r="D2254">
            <v>13.4199</v>
          </cell>
        </row>
        <row r="2255">
          <cell r="A2255" t="str">
            <v>001.18.13340</v>
          </cell>
          <cell r="B2255" t="str">
            <v>Fornecimento e instalação de porta papel de louça c/ rolete - celite</v>
          </cell>
          <cell r="C2255" t="str">
            <v>UN</v>
          </cell>
          <cell r="D2255">
            <v>28.510300000000001</v>
          </cell>
        </row>
        <row r="2256">
          <cell r="A2256" t="str">
            <v>001.18.13360</v>
          </cell>
          <cell r="B2256" t="str">
            <v>Fornecimento e instalação de porta papel de louça c/ rolete elegant - celite</v>
          </cell>
          <cell r="C2256" t="str">
            <v>UN</v>
          </cell>
          <cell r="D2256">
            <v>34.900300000000001</v>
          </cell>
        </row>
        <row r="2257">
          <cell r="A2257" t="str">
            <v>001.18.13380</v>
          </cell>
          <cell r="B2257" t="str">
            <v>Fornecimento e instalação de saboneteira de louça de primeira sem alça</v>
          </cell>
          <cell r="C2257" t="str">
            <v>UN</v>
          </cell>
          <cell r="D2257">
            <v>19.948799999999999</v>
          </cell>
        </row>
        <row r="2258">
          <cell r="A2258" t="str">
            <v>001.18.13400</v>
          </cell>
          <cell r="B2258" t="str">
            <v>Fornecimento e instalação de saboneteira para sabão líquido marca lalekla ou similar</v>
          </cell>
          <cell r="C2258" t="str">
            <v>UN</v>
          </cell>
          <cell r="D2258">
            <v>24.956600000000002</v>
          </cell>
        </row>
        <row r="2259">
          <cell r="A2259" t="str">
            <v>001.18.13420</v>
          </cell>
          <cell r="B2259" t="str">
            <v>Fornecimento e instalação de saboneteira de metal cromado, fixada com bucha e parafuso</v>
          </cell>
          <cell r="C2259" t="str">
            <v>UN</v>
          </cell>
          <cell r="D2259">
            <v>10.1099</v>
          </cell>
        </row>
        <row r="2260">
          <cell r="A2260" t="str">
            <v>001.18.13440</v>
          </cell>
          <cell r="B2260" t="str">
            <v>Fornecimento e instalação de porta toalha de louça tipo cabide simples</v>
          </cell>
          <cell r="C2260" t="str">
            <v>UN</v>
          </cell>
          <cell r="D2260">
            <v>13.825100000000001</v>
          </cell>
        </row>
        <row r="2261">
          <cell r="A2261" t="str">
            <v>001.18.13460</v>
          </cell>
          <cell r="B2261" t="str">
            <v>Fornecimento e instalação de porta toalha de louça c/ barra de plástico</v>
          </cell>
          <cell r="C2261" t="str">
            <v>UN</v>
          </cell>
          <cell r="D2261">
            <v>28.510300000000001</v>
          </cell>
        </row>
        <row r="2262">
          <cell r="A2262" t="str">
            <v>001.18.13480</v>
          </cell>
          <cell r="B2262" t="str">
            <v>Fornecimento e instalação de porta toalha metálica para papel marca lalekla ou similar</v>
          </cell>
          <cell r="C2262" t="str">
            <v>UN</v>
          </cell>
          <cell r="D2262">
            <v>31.926600000000001</v>
          </cell>
        </row>
        <row r="2263">
          <cell r="A2263" t="str">
            <v>001.18.13500</v>
          </cell>
          <cell r="B2263" t="str">
            <v>Fornecimento e instalação de toalheiro - celite - argola</v>
          </cell>
          <cell r="C2263" t="str">
            <v>UN</v>
          </cell>
          <cell r="D2263">
            <v>26.1051</v>
          </cell>
        </row>
        <row r="2264">
          <cell r="A2264" t="str">
            <v>001.18.13520</v>
          </cell>
          <cell r="B2264" t="str">
            <v>Fornecimento e instalação de cabide de louça simples - celite</v>
          </cell>
          <cell r="C2264" t="str">
            <v>UND</v>
          </cell>
          <cell r="D2264">
            <v>33.289000000000001</v>
          </cell>
        </row>
        <row r="2265">
          <cell r="A2265" t="str">
            <v>001.18.13540</v>
          </cell>
          <cell r="B2265" t="str">
            <v>Fornecimento e instalação de cabide de metal cromado, fixado com bucha e parafuso</v>
          </cell>
          <cell r="C2265" t="str">
            <v>UN</v>
          </cell>
          <cell r="D2265">
            <v>16.189900000000002</v>
          </cell>
        </row>
        <row r="2266">
          <cell r="A2266" t="str">
            <v>001.18.13560</v>
          </cell>
          <cell r="B2266" t="str">
            <v>Fornecimento e instalação  de espelho para lavatorio com moldura simples e proteção de madeira na parte não espelhada dimensão 0.50 x 0.60 m</v>
          </cell>
          <cell r="C2266" t="str">
            <v>UN</v>
          </cell>
          <cell r="D2266">
            <v>37.387099999999997</v>
          </cell>
        </row>
        <row r="2267">
          <cell r="A2267" t="str">
            <v>001.18.13580</v>
          </cell>
          <cell r="B2267" t="str">
            <v>Fornecimento e instalação de espelho  para lavatório com moldura simples e proteção de madeira na parte não espelhada dim. 1.50 x 0.60 m</v>
          </cell>
          <cell r="C2267" t="str">
            <v>UN</v>
          </cell>
          <cell r="D2267">
            <v>50.143999999999998</v>
          </cell>
        </row>
        <row r="2268">
          <cell r="A2268" t="str">
            <v>001.18.13600</v>
          </cell>
          <cell r="B2268" t="str">
            <v>Fornecimento e instalação de chuveiro de pvc branco n. 1 da cipla ou similar</v>
          </cell>
          <cell r="C2268" t="str">
            <v>UN</v>
          </cell>
          <cell r="D2268">
            <v>7.4058999999999999</v>
          </cell>
        </row>
        <row r="2269">
          <cell r="A2269" t="str">
            <v>001.18.13620</v>
          </cell>
          <cell r="B2269" t="str">
            <v>Fornecimento e instalação de chuveiro de pvc cromado n. 2 da cipla ou similar</v>
          </cell>
          <cell r="C2269" t="str">
            <v>UN</v>
          </cell>
          <cell r="D2269">
            <v>15.0959</v>
          </cell>
        </row>
        <row r="2270">
          <cell r="A2270" t="str">
            <v>001.18.13640</v>
          </cell>
          <cell r="B2270" t="str">
            <v>Fornecimento e instalação de chuveiro de luxo com articulacao cromada ref. 1994 deca ou similar 1/2 pol</v>
          </cell>
          <cell r="C2270" t="str">
            <v>UN</v>
          </cell>
          <cell r="D2270">
            <v>148.01929999999999</v>
          </cell>
        </row>
        <row r="2271">
          <cell r="A2271" t="str">
            <v>001.18.13660</v>
          </cell>
          <cell r="B2271" t="str">
            <v>Fornecimento e instalação de chuveiro simples com articulacao cromada ref. 1995 deca ou similar 1/2 pol</v>
          </cell>
          <cell r="C2271" t="str">
            <v>UN</v>
          </cell>
          <cell r="D2271">
            <v>109.0193</v>
          </cell>
        </row>
        <row r="2272">
          <cell r="A2272" t="str">
            <v>001.18.13680</v>
          </cell>
          <cell r="B2272" t="str">
            <v>Fornecimento e instalação de chuveiro eletrico para 2500 w / 220 v lorenzetti ou similar</v>
          </cell>
          <cell r="C2272" t="str">
            <v>UN</v>
          </cell>
          <cell r="D2272">
            <v>98.663200000000003</v>
          </cell>
        </row>
        <row r="2273">
          <cell r="A2273" t="str">
            <v>001.18.13700</v>
          </cell>
          <cell r="B2273" t="str">
            <v>Fornecimento e instalação sistema conjugado chuveiro lava olhos acionamento instantãneo ref. wl-1cl5 da mont lab ou similar</v>
          </cell>
          <cell r="C2273" t="str">
            <v>UN</v>
          </cell>
          <cell r="D2273">
            <v>1422.6664000000001</v>
          </cell>
        </row>
        <row r="2274">
          <cell r="A2274" t="str">
            <v>001.18.13720</v>
          </cell>
          <cell r="B2274" t="str">
            <v>Fornecimento e instalação de ducha de pvc cromado articulavel 1/2 pol cipla ou similar</v>
          </cell>
          <cell r="C2274" t="str">
            <v>UN</v>
          </cell>
          <cell r="D2274">
            <v>7.4058999999999999</v>
          </cell>
        </row>
        <row r="2275">
          <cell r="A2275" t="str">
            <v>001.18.13740</v>
          </cell>
          <cell r="B2275" t="str">
            <v>Fornecimento e instalação de ducha ss corona com 3 temperaturas</v>
          </cell>
          <cell r="C2275" t="str">
            <v>UN</v>
          </cell>
          <cell r="D2275">
            <v>27.713200000000001</v>
          </cell>
        </row>
        <row r="2276">
          <cell r="A2276" t="str">
            <v>001.18.13760</v>
          </cell>
          <cell r="B2276" t="str">
            <v>Fornecimento e instalação de cuba de aço inox inclusive válvula americana n.1 - 46.5 x 31 x 15 cm</v>
          </cell>
          <cell r="C2276" t="str">
            <v>UN</v>
          </cell>
          <cell r="D2276">
            <v>102.1066</v>
          </cell>
        </row>
        <row r="2277">
          <cell r="A2277" t="str">
            <v>001.18.13780</v>
          </cell>
          <cell r="B2277" t="str">
            <v>Fornecimento e instalação de cuba de aço inox inclusive válvula americana n.2 - 56.0 x 33.5 x 15 cm</v>
          </cell>
          <cell r="C2277" t="str">
            <v>UN</v>
          </cell>
          <cell r="D2277">
            <v>118.1066</v>
          </cell>
        </row>
        <row r="2278">
          <cell r="A2278" t="str">
            <v>001.18.13800</v>
          </cell>
          <cell r="B2278" t="str">
            <v>Forneicmento e instalação de cuba de aço inox inclusive válvula americana - 40x40x20 cm</v>
          </cell>
          <cell r="C2278" t="str">
            <v>UN</v>
          </cell>
          <cell r="D2278">
            <v>46.061900000000001</v>
          </cell>
        </row>
        <row r="2279">
          <cell r="A2279" t="str">
            <v>001.18.13820</v>
          </cell>
          <cell r="B2279" t="str">
            <v>Fornecimento e instalação de cuba de aço inox inclusive válvula americana dupla 82 x 34 x 15 cm</v>
          </cell>
          <cell r="C2279" t="str">
            <v>UN</v>
          </cell>
          <cell r="D2279">
            <v>114.8351</v>
          </cell>
        </row>
        <row r="2280">
          <cell r="A2280" t="str">
            <v>001.18.13821</v>
          </cell>
          <cell r="B2280" t="str">
            <v>Fornecimento e instalação de banca ou tampo em aço inoxidável n.o de 1.20x0.60m com 1 cuba</v>
          </cell>
          <cell r="C2280" t="str">
            <v>un</v>
          </cell>
          <cell r="D2280">
            <v>277.21260000000001</v>
          </cell>
        </row>
        <row r="2281">
          <cell r="A2281" t="str">
            <v>001.18.13822</v>
          </cell>
          <cell r="B2281" t="str">
            <v>Fornecimento e instalação de banca ou tampo em aço inoxidável n.2 de 1.50x0.60m com 1 cuba</v>
          </cell>
          <cell r="C2281" t="str">
            <v>un</v>
          </cell>
          <cell r="D2281">
            <v>162.52260000000001</v>
          </cell>
        </row>
        <row r="2282">
          <cell r="A2282" t="str">
            <v>001.18.13823</v>
          </cell>
          <cell r="B2282" t="str">
            <v>Fornecimento e instalação de banca ou tampo em aço inoxidável n.2 de 1.80x0.60m com 1 cuba</v>
          </cell>
          <cell r="C2282" t="str">
            <v>un</v>
          </cell>
          <cell r="D2282">
            <v>256.26260000000002</v>
          </cell>
        </row>
        <row r="2283">
          <cell r="A2283" t="str">
            <v>001.18.13824</v>
          </cell>
          <cell r="B2283" t="str">
            <v>Fornecimento e instalação de banca ou tampo em aço inoxidável n.2 de 2.00x0.60m com 1 cuba</v>
          </cell>
          <cell r="C2283" t="str">
            <v>un</v>
          </cell>
          <cell r="D2283">
            <v>293.90260000000001</v>
          </cell>
        </row>
        <row r="2284">
          <cell r="A2284" t="str">
            <v>001.18.13825</v>
          </cell>
          <cell r="B2284" t="str">
            <v>Fornecimento e instalação de banca ou tampo em aço inoxidável n.334 de 2.00x0.60m com 2 cubas p/ ud</v>
          </cell>
          <cell r="C2284" t="str">
            <v>un</v>
          </cell>
          <cell r="D2284">
            <v>355.26260000000002</v>
          </cell>
        </row>
        <row r="2285">
          <cell r="A2285" t="str">
            <v>001.18.13826</v>
          </cell>
          <cell r="B2285" t="str">
            <v>Fornecimento e instalação de banca ou tampo em aço inoxidável da eternox revestida d1800mb c/ 1 cuba no centro, de 1,80m</v>
          </cell>
          <cell r="C2285" t="str">
            <v>un</v>
          </cell>
          <cell r="D2285">
            <v>276.9126</v>
          </cell>
        </row>
        <row r="2286">
          <cell r="A2286" t="str">
            <v>001.18.13827</v>
          </cell>
          <cell r="B2286" t="str">
            <v>Fornecimento e instalação de banca ou tampo em aço inoxidável da eternox revestida e1800mb c/ 1 cuba no centro, de 1,80m</v>
          </cell>
          <cell r="C2286" t="str">
            <v>un</v>
          </cell>
          <cell r="D2286">
            <v>277.21260000000001</v>
          </cell>
        </row>
        <row r="2287">
          <cell r="A2287" t="str">
            <v>001.18.13828</v>
          </cell>
          <cell r="B2287" t="str">
            <v>Fornecimento e instalação de banca ou tampo em aço inoxidável da eternox revestida 2000mb 2c c/ 2 cubas no centro, de 2,00m</v>
          </cell>
          <cell r="C2287" t="str">
            <v>un</v>
          </cell>
          <cell r="D2287">
            <v>331.26260000000002</v>
          </cell>
        </row>
        <row r="2288">
          <cell r="A2288" t="str">
            <v>001.18.13829</v>
          </cell>
          <cell r="B2288" t="str">
            <v>Fornecimento e instalação de banca ou tampo em aço inoxidável da eternox revestida d1600mb c/ 1 cuba no centro</v>
          </cell>
          <cell r="C2288" t="str">
            <v>un</v>
          </cell>
          <cell r="D2288">
            <v>162.52260000000001</v>
          </cell>
        </row>
        <row r="2289">
          <cell r="A2289" t="str">
            <v>001.18.13830</v>
          </cell>
          <cell r="B2289" t="str">
            <v>Fornecimento e instalação de banca ou tampo em aço inoxidável da eternox revestida 1800mb 2c c/ 2 cubas no centro</v>
          </cell>
          <cell r="C2289" t="str">
            <v>un</v>
          </cell>
          <cell r="D2289">
            <v>313.30259999999998</v>
          </cell>
        </row>
        <row r="2290">
          <cell r="A2290" t="str">
            <v>001.18.13831</v>
          </cell>
          <cell r="B2290" t="str">
            <v>Fornecimento e instalação de banca ou tampo em aço inoxidável da eternox revestida cuba dupla de 82x34x14cm</v>
          </cell>
          <cell r="C2290" t="str">
            <v>un</v>
          </cell>
          <cell r="D2290">
            <v>106.2426</v>
          </cell>
        </row>
        <row r="2291">
          <cell r="A2291" t="str">
            <v>001.18.13832</v>
          </cell>
          <cell r="B2291" t="str">
            <v>Fornecimento e instalação de banca ou tampo em aço inoxidável da eternox revestido e1800mb com 2 cubas lado direito</v>
          </cell>
          <cell r="C2291" t="str">
            <v>un</v>
          </cell>
          <cell r="D2291">
            <v>313.30259999999998</v>
          </cell>
        </row>
        <row r="2292">
          <cell r="A2292" t="str">
            <v>001.18.13833</v>
          </cell>
          <cell r="B2292" t="str">
            <v>Fornecimento e instalação de banca ou tampo em aço inoxidável da eternox revestido e1800mb com 2 cubas lado direito</v>
          </cell>
          <cell r="C2292" t="str">
            <v>un</v>
          </cell>
          <cell r="D2292">
            <v>313.30259999999998</v>
          </cell>
        </row>
        <row r="2293">
          <cell r="A2293" t="str">
            <v>001.18.13834</v>
          </cell>
          <cell r="B2293" t="str">
            <v>Fornecimento e instalação de banca ou tampo em aço inoxidável da eternox revestida de 2.60 x 0.55 m c/ 1 cuba e valvula</v>
          </cell>
          <cell r="C2293" t="str">
            <v>un</v>
          </cell>
          <cell r="D2293">
            <v>162.52260000000001</v>
          </cell>
        </row>
        <row r="2294">
          <cell r="A2294" t="str">
            <v>001.18.13835</v>
          </cell>
          <cell r="B2294" t="str">
            <v>Fornecimento e instalação de banca de granilite fundida na obra com espessura de 0.05 m</v>
          </cell>
          <cell r="C2294" t="str">
            <v>m2</v>
          </cell>
          <cell r="D2294">
            <v>79.5702</v>
          </cell>
        </row>
        <row r="2295">
          <cell r="A2295" t="str">
            <v>001.18.13836</v>
          </cell>
          <cell r="B2295" t="str">
            <v>Fornecimento e instalação de bancada em ardósia polida 1.50 x 0.60 com 1 cuba inox 40.00x40.00x15.00</v>
          </cell>
          <cell r="C2295" t="str">
            <v>un</v>
          </cell>
          <cell r="D2295">
            <v>179.1634</v>
          </cell>
        </row>
        <row r="2296">
          <cell r="A2296" t="str">
            <v>001.18.13837</v>
          </cell>
          <cell r="B2296" t="str">
            <v>Fornecimento e instalação de banca de mármore sintético c/ 01 cuba no centro , de 1.80m</v>
          </cell>
          <cell r="C2296" t="str">
            <v>un</v>
          </cell>
          <cell r="D2296">
            <v>76.898499999999999</v>
          </cell>
        </row>
        <row r="2297">
          <cell r="A2297" t="str">
            <v>001.18.13838</v>
          </cell>
          <cell r="B2297" t="str">
            <v>Forneicmento e instalação de banca de mármore sintético c/ 02 cubas no centro , de 1.80m</v>
          </cell>
          <cell r="C2297" t="str">
            <v>un</v>
          </cell>
          <cell r="D2297">
            <v>76.898499999999999</v>
          </cell>
        </row>
        <row r="2298">
          <cell r="A2298" t="str">
            <v>001.18.13839</v>
          </cell>
          <cell r="B2298" t="str">
            <v>Fornecimento e instalação de banca de mármore sintético com uma cuba - 120.00x54.00cm</v>
          </cell>
          <cell r="C2298" t="str">
            <v>un</v>
          </cell>
          <cell r="D2298">
            <v>47.278500000000001</v>
          </cell>
        </row>
        <row r="2299">
          <cell r="A2299" t="str">
            <v>001.18.13840</v>
          </cell>
          <cell r="B2299" t="str">
            <v>Fornecimento e instalação de bancada em aço inox 316 1.90 x 0.80 formado por peças estampadas sem emendas visíveis, com 2 cubas em aço inox 316 estampado sem cantos vivos, nas dimensões (40x60x40)cm</v>
          </cell>
          <cell r="C2299" t="str">
            <v>un</v>
          </cell>
          <cell r="D2299">
            <v>350.20339999999999</v>
          </cell>
        </row>
        <row r="2300">
          <cell r="A2300" t="str">
            <v>001.18.13841</v>
          </cell>
          <cell r="B2300" t="str">
            <v>Fornecimento e instalação de bancada em aço inox 316 2.20 x 0.80 formado por peças estampadas sem emendas visíveis, com 2 cubas em aço inox 316 estampado sem cantos vivos, nas dimensões (40x60x40)cm</v>
          </cell>
          <cell r="C2300" t="str">
            <v>un</v>
          </cell>
          <cell r="D2300">
            <v>368.67340000000002</v>
          </cell>
        </row>
        <row r="2301">
          <cell r="A2301" t="str">
            <v>001.18.13843</v>
          </cell>
          <cell r="B2301" t="str">
            <v>Fornecimento e instalação de bancada seca em aço inox 316 1.80 x 0.80 formado por peças estampadas sem emendas visíveis</v>
          </cell>
          <cell r="C2301" t="str">
            <v>un</v>
          </cell>
          <cell r="D2301">
            <v>313.8134</v>
          </cell>
        </row>
        <row r="2302">
          <cell r="A2302" t="str">
            <v>001.18.13844</v>
          </cell>
          <cell r="B2302" t="str">
            <v>Fornecimento e instalação de cuba dupla com válvula, 82x34x14 cm</v>
          </cell>
          <cell r="C2302" t="str">
            <v>un</v>
          </cell>
          <cell r="D2302">
            <v>112.8977</v>
          </cell>
        </row>
        <row r="2303">
          <cell r="A2303" t="str">
            <v>001.18.13845</v>
          </cell>
          <cell r="B2303" t="str">
            <v>Fornecimento e instalação de cuba simples de 400.00mmx340.00mmx140.00mm (p) , aco inox eternox</v>
          </cell>
          <cell r="C2303" t="str">
            <v>un</v>
          </cell>
          <cell r="D2303">
            <v>92.6785</v>
          </cell>
        </row>
        <row r="2304">
          <cell r="A2304" t="str">
            <v>001.18.13846</v>
          </cell>
          <cell r="B2304" t="str">
            <v>Fornecimento e instalação de cuba de aço inox, inclusive válvula americana nº 1 - 46.50 x 31.00 x 15.00 cm</v>
          </cell>
          <cell r="C2304" t="str">
            <v>un</v>
          </cell>
          <cell r="D2304">
            <v>101.06189999999999</v>
          </cell>
        </row>
        <row r="2305">
          <cell r="A2305" t="str">
            <v>001.18.13847</v>
          </cell>
          <cell r="B2305" t="str">
            <v>Fornecimento e instalação de cuba de aço inox, inclusive válvula americana nº 2 - 56.00 x 33.50 x 15.00 cm</v>
          </cell>
          <cell r="C2305" t="str">
            <v>un</v>
          </cell>
          <cell r="D2305">
            <v>117.06189999999999</v>
          </cell>
        </row>
        <row r="2306">
          <cell r="A2306" t="str">
            <v>001.18.13848</v>
          </cell>
          <cell r="B2306" t="str">
            <v>Fornecimento e instalação de cuba dupla 82.00 x 34.00 x 15.00 cm</v>
          </cell>
          <cell r="C2306" t="str">
            <v>un</v>
          </cell>
          <cell r="D2306">
            <v>117.06189999999999</v>
          </cell>
        </row>
        <row r="2307">
          <cell r="A2307" t="str">
            <v>001.18.13850</v>
          </cell>
          <cell r="B2307" t="str">
            <v>Fornecimento e instalação de tanque para lavar roupa pré-moldado de concreto modelo simples dim. 60 x 60 cm</v>
          </cell>
          <cell r="C2307" t="str">
            <v>un</v>
          </cell>
          <cell r="D2307">
            <v>37.123199999999997</v>
          </cell>
        </row>
        <row r="2308">
          <cell r="A2308" t="str">
            <v>001.18.13860</v>
          </cell>
          <cell r="B2308" t="str">
            <v>Fornecimento e instalação de tanque para lavar roupa pre-moldado de concreto, 3 cubas, dim. 0,60x1,80m</v>
          </cell>
          <cell r="C2308" t="str">
            <v>UN</v>
          </cell>
          <cell r="D2308">
            <v>62.556899999999999</v>
          </cell>
        </row>
        <row r="2309">
          <cell r="A2309" t="str">
            <v>001.18.13880</v>
          </cell>
          <cell r="B2309" t="str">
            <v>Fornecimento e instalação de tanque para lavar roupa de louca branca tamanho médio com coluna</v>
          </cell>
          <cell r="C2309" t="str">
            <v>UN</v>
          </cell>
          <cell r="D2309">
            <v>186.572</v>
          </cell>
        </row>
        <row r="2310">
          <cell r="A2310" t="str">
            <v>001.18.13900</v>
          </cell>
          <cell r="B2310" t="str">
            <v>Fornecimento e instalação de tanque para lavar roupa de louca branca tamanho médio sem coluna</v>
          </cell>
          <cell r="C2310" t="str">
            <v>UN</v>
          </cell>
          <cell r="D2310">
            <v>155.97200000000001</v>
          </cell>
        </row>
        <row r="2311">
          <cell r="A2311" t="str">
            <v>001.18.13920</v>
          </cell>
          <cell r="B2311" t="str">
            <v>Fornecimento e instalação de tanque - celite - medio branco - c/ coluna r-002.05 c/ válvula</v>
          </cell>
          <cell r="C2311" t="str">
            <v>UN</v>
          </cell>
          <cell r="D2311">
            <v>157.42320000000001</v>
          </cell>
        </row>
        <row r="2312">
          <cell r="A2312" t="str">
            <v>001.18.13940</v>
          </cell>
          <cell r="B2312" t="str">
            <v>Fornecimento e instalação de tanque decoralite simples - tam-03 - c/ valvula</v>
          </cell>
          <cell r="C2312" t="str">
            <v>UN</v>
          </cell>
          <cell r="D2312">
            <v>188.3853</v>
          </cell>
        </row>
        <row r="2313">
          <cell r="A2313" t="str">
            <v>001.18.13960</v>
          </cell>
          <cell r="B2313" t="str">
            <v>Fornecimento e instalação de tanque de plástico - pequeno</v>
          </cell>
          <cell r="C2313" t="str">
            <v>UN</v>
          </cell>
          <cell r="D2313">
            <v>36.073300000000003</v>
          </cell>
        </row>
        <row r="2314">
          <cell r="A2314" t="str">
            <v>001.18.13980</v>
          </cell>
          <cell r="B2314" t="str">
            <v>Fornecimento e instalação de bebedouro -mictório - lavatório tipo cocho conforme det. num.11 - a do dop</v>
          </cell>
          <cell r="C2314" t="str">
            <v>ML</v>
          </cell>
          <cell r="D2314">
            <v>71.8</v>
          </cell>
        </row>
        <row r="2315">
          <cell r="A2315" t="str">
            <v>001.18.14000</v>
          </cell>
          <cell r="B2315" t="str">
            <v>Fornecimento e instalação de bebedouro elétrico elege de 40 litros</v>
          </cell>
          <cell r="C2315" t="str">
            <v>UN</v>
          </cell>
          <cell r="D2315">
            <v>493.88659999999999</v>
          </cell>
        </row>
        <row r="2316">
          <cell r="A2316" t="str">
            <v>001.18.14020</v>
          </cell>
          <cell r="B2316" t="str">
            <v>Fornecimento e instalação de bebedouro elétrico com filtro interno mod. bvi 040 ( 40 litros )</v>
          </cell>
          <cell r="C2316" t="str">
            <v>UN</v>
          </cell>
          <cell r="D2316">
            <v>703.23659999999995</v>
          </cell>
        </row>
        <row r="2317">
          <cell r="A2317" t="str">
            <v>001.18.14040</v>
          </cell>
          <cell r="B2317" t="str">
            <v>Fornecimento e instalação de bebedouro elétrico com filtro interno mod. bvi 080 ( 80 litros )</v>
          </cell>
          <cell r="C2317" t="str">
            <v>UN</v>
          </cell>
          <cell r="D2317">
            <v>868.23659999999995</v>
          </cell>
        </row>
        <row r="2318">
          <cell r="A2318" t="str">
            <v>001.18.14060</v>
          </cell>
          <cell r="B2318" t="str">
            <v>Fornecimento e instalação de tubo leve de pvc rígido branco c/ ponta e bolsa lisa em barra 6 m diâmetro 450 mm</v>
          </cell>
          <cell r="C2318" t="str">
            <v>ML</v>
          </cell>
          <cell r="D2318">
            <v>82.278400000000005</v>
          </cell>
        </row>
        <row r="2319">
          <cell r="A2319" t="str">
            <v>001.18.14080</v>
          </cell>
          <cell r="B2319" t="str">
            <v>Fornecimento e instalação de tubo leve de pvc rígido branco c/ ponta e bolsa lisa em barra 6 m diâmetro 400 mm</v>
          </cell>
          <cell r="C2319" t="str">
            <v>ML</v>
          </cell>
          <cell r="D2319">
            <v>82.537999999999997</v>
          </cell>
        </row>
        <row r="2320">
          <cell r="A2320" t="str">
            <v>001.18.14100</v>
          </cell>
          <cell r="B2320" t="str">
            <v>Fornecimento e instalação de tubo leve de pvc rígido branco c/ ponta e bolsa lisa em barra 6 m diâmetro 300 mm</v>
          </cell>
          <cell r="C2320" t="str">
            <v>ML</v>
          </cell>
          <cell r="D2320">
            <v>55.057499999999997</v>
          </cell>
        </row>
        <row r="2321">
          <cell r="A2321" t="str">
            <v>001.18.14120</v>
          </cell>
          <cell r="B2321" t="str">
            <v>Fornecimento e instalaçao de tubo leve de pvc rígido branco c/ ponta e bolsa lisa em barra 6 m diâmetro 250 mm</v>
          </cell>
          <cell r="C2321" t="str">
            <v>ML</v>
          </cell>
          <cell r="D2321">
            <v>33.882899999999999</v>
          </cell>
        </row>
        <row r="2322">
          <cell r="A2322" t="str">
            <v>001.18.14140</v>
          </cell>
          <cell r="B2322" t="str">
            <v>Fornecimento e instalação de tubo leve de pvc rígido branco c/ ponta e bolsa lisa em barra 6 m diâmetro 200 mm</v>
          </cell>
          <cell r="C2322" t="str">
            <v>ML</v>
          </cell>
          <cell r="D2322">
            <v>23.3216</v>
          </cell>
        </row>
        <row r="2323">
          <cell r="A2323" t="str">
            <v>001.18.14160</v>
          </cell>
          <cell r="B2323" t="str">
            <v>Fornecimento e instalação de tubo leve de pvc rígido branco c/ ponta e bolsa lisa em barra 6 m diâmetro 150 mm</v>
          </cell>
          <cell r="C2323" t="str">
            <v>ML</v>
          </cell>
          <cell r="D2323">
            <v>22.668299999999999</v>
          </cell>
        </row>
        <row r="2324">
          <cell r="A2324" t="str">
            <v>001.18.14180</v>
          </cell>
          <cell r="B2324" t="str">
            <v>Fornecimento e instalação de tubo leve de pvc rígido branco c/ ponta e bolsa lisa em barra 6 m diâmetro 125 mm</v>
          </cell>
          <cell r="C2324" t="str">
            <v>ML</v>
          </cell>
          <cell r="D2324">
            <v>19.7224</v>
          </cell>
        </row>
        <row r="2325">
          <cell r="A2325" t="str">
            <v>001.18.14200</v>
          </cell>
          <cell r="B2325" t="str">
            <v>Fornecimento e instalação de tubo de pvc rígido cor branca com ponta e bolsa em barra de 6 m diâmetro 100 mm</v>
          </cell>
          <cell r="C2325" t="str">
            <v>ML</v>
          </cell>
          <cell r="D2325">
            <v>8.6328999999999994</v>
          </cell>
        </row>
        <row r="2326">
          <cell r="A2326" t="str">
            <v>001.18.14220</v>
          </cell>
          <cell r="B2326" t="str">
            <v>Fornecimento e instalação de tubo de pvc rígido cor branca com ponta e bolsa em barra de 6 m diâmetro 75 mm</v>
          </cell>
          <cell r="C2326" t="str">
            <v>ML</v>
          </cell>
          <cell r="D2326">
            <v>9.0402000000000005</v>
          </cell>
        </row>
        <row r="2327">
          <cell r="A2327" t="str">
            <v>001.18.14240</v>
          </cell>
          <cell r="B2327" t="str">
            <v>Fornecimento e instalação de tubo de pvc rígido cor branca com ponta e bolsa em barra de 6 m diâmetro 50 mm</v>
          </cell>
          <cell r="C2327" t="str">
            <v>ML</v>
          </cell>
          <cell r="D2327">
            <v>6.6933999999999996</v>
          </cell>
        </row>
        <row r="2328">
          <cell r="A2328" t="str">
            <v>001.18.14260</v>
          </cell>
          <cell r="B2328" t="str">
            <v>Fornecimento e instalação de tubo de pvc rígido cor branca com ponta e bolsa em barra de 6m diâmetro 40 mm</v>
          </cell>
          <cell r="C2328" t="str">
            <v>ML</v>
          </cell>
          <cell r="D2328">
            <v>4.2640000000000002</v>
          </cell>
        </row>
        <row r="2329">
          <cell r="A2329" t="str">
            <v>001.18.14280</v>
          </cell>
          <cell r="B2329" t="str">
            <v>Fornecimento e instalação de curva 90º de pvc rígido cor branca  diam.100 mm</v>
          </cell>
          <cell r="C2329" t="str">
            <v>UN</v>
          </cell>
          <cell r="D2329">
            <v>14.8964</v>
          </cell>
        </row>
        <row r="2330">
          <cell r="A2330" t="str">
            <v>001.18.14300</v>
          </cell>
          <cell r="B2330" t="str">
            <v>Fornecimento e instalação de curva 90º de pvc rígido cor branca  diam. 75 mm</v>
          </cell>
          <cell r="C2330" t="str">
            <v>UN</v>
          </cell>
          <cell r="D2330">
            <v>20.185099999999998</v>
          </cell>
        </row>
        <row r="2331">
          <cell r="A2331" t="str">
            <v>001.18.14320</v>
          </cell>
          <cell r="B2331" t="str">
            <v>Fornecimento e instalação de curva 90º de pvc rígido cor branca   diam. 50 mm</v>
          </cell>
          <cell r="C2331" t="str">
            <v>UN</v>
          </cell>
          <cell r="D2331">
            <v>6.7161</v>
          </cell>
        </row>
        <row r="2332">
          <cell r="A2332" t="str">
            <v>001.18.14340</v>
          </cell>
          <cell r="B2332" t="str">
            <v>Fornecimento e instalação de curva 90º de pvc rígido cor branca   diam. 150 mm</v>
          </cell>
          <cell r="C2332" t="str">
            <v>UN</v>
          </cell>
          <cell r="D2332">
            <v>52.871099999999998</v>
          </cell>
        </row>
        <row r="2333">
          <cell r="A2333" t="str">
            <v>001.18.14360</v>
          </cell>
          <cell r="B2333" t="str">
            <v>Fornecimento e instalação de curva 45º de pvc rígido cor branca   diam.100 mm</v>
          </cell>
          <cell r="C2333" t="str">
            <v>UN</v>
          </cell>
          <cell r="D2333">
            <v>17.2864</v>
          </cell>
        </row>
        <row r="2334">
          <cell r="A2334" t="str">
            <v>001.18.14380</v>
          </cell>
          <cell r="B2334" t="str">
            <v>Fornecimento e instalação de curva 45º de pvc rígido cor branca   diam. 75 mm</v>
          </cell>
          <cell r="C2334" t="str">
            <v>UN</v>
          </cell>
          <cell r="D2334">
            <v>14.7851</v>
          </cell>
        </row>
        <row r="2335">
          <cell r="A2335" t="str">
            <v>001.18.14400</v>
          </cell>
          <cell r="B2335" t="str">
            <v>Fornecimento e instalação de curva 45º de pvc rígido cor branca   diam. 50 mm</v>
          </cell>
          <cell r="C2335" t="str">
            <v>UN</v>
          </cell>
          <cell r="D2335">
            <v>7.8560999999999996</v>
          </cell>
        </row>
        <row r="2336">
          <cell r="A2336" t="str">
            <v>001.18.14420</v>
          </cell>
          <cell r="B2336" t="str">
            <v>Fornecimento e instalação de joelho 90º com anel de borracha, de pvc rígido cor branca   diam. 50 mm</v>
          </cell>
          <cell r="C2336" t="str">
            <v>UN</v>
          </cell>
          <cell r="D2336">
            <v>3.7461000000000002</v>
          </cell>
        </row>
        <row r="2337">
          <cell r="A2337" t="str">
            <v>001.18.14440</v>
          </cell>
          <cell r="B2337" t="str">
            <v>Fornecimento e instalação de capa de pvc rígido cor branca   diam.100 mm</v>
          </cell>
          <cell r="C2337" t="str">
            <v>UN</v>
          </cell>
          <cell r="D2337">
            <v>9.8910999999999998</v>
          </cell>
        </row>
        <row r="2338">
          <cell r="A2338" t="str">
            <v>001.18.14460</v>
          </cell>
          <cell r="B2338" t="str">
            <v>Fornecimento e instalação de capa de pvc rígido cor branca  diam. 75 mm</v>
          </cell>
          <cell r="C2338" t="str">
            <v>UN</v>
          </cell>
          <cell r="D2338">
            <v>7.6268000000000002</v>
          </cell>
        </row>
        <row r="2339">
          <cell r="A2339" t="str">
            <v>001.18.14480</v>
          </cell>
          <cell r="B2339" t="str">
            <v>Fornecimento e instalação de capa de pvc rígido cor branca   diam. 50 mm</v>
          </cell>
          <cell r="C2339" t="str">
            <v>UN</v>
          </cell>
          <cell r="D2339">
            <v>4.9226999999999999</v>
          </cell>
        </row>
        <row r="2340">
          <cell r="A2340" t="str">
            <v>001.18.14500</v>
          </cell>
          <cell r="B2340" t="str">
            <v>Fornecimento e instalação de joelho 45º de pvc rígido cor branca  diam.100 mm</v>
          </cell>
          <cell r="C2340" t="str">
            <v>UN</v>
          </cell>
          <cell r="D2340">
            <v>8.8764000000000003</v>
          </cell>
        </row>
        <row r="2341">
          <cell r="A2341" t="str">
            <v>001.18.14520</v>
          </cell>
          <cell r="B2341" t="str">
            <v>Fornecimento e instalação de joelho 45º de pvc rígido cor branca   diam. 75 mm</v>
          </cell>
          <cell r="C2341" t="str">
            <v>UN</v>
          </cell>
          <cell r="D2341">
            <v>5.1351000000000004</v>
          </cell>
        </row>
        <row r="2342">
          <cell r="A2342" t="str">
            <v>001.18.14540</v>
          </cell>
          <cell r="B2342" t="str">
            <v>Fornecimento e instalação de joelho 45º de pvc rígido cor branca   diam. 50 mm</v>
          </cell>
          <cell r="C2342" t="str">
            <v>UN</v>
          </cell>
          <cell r="D2342">
            <v>4.2161</v>
          </cell>
        </row>
        <row r="2343">
          <cell r="A2343" t="str">
            <v>001.18.14560</v>
          </cell>
          <cell r="B2343" t="str">
            <v>Fornecimento e instalação de junção invertida de pvc rígido branca para estoto primário diam. 50x50mm</v>
          </cell>
          <cell r="C2343" t="str">
            <v>UN</v>
          </cell>
          <cell r="D2343">
            <v>9.1685999999999996</v>
          </cell>
        </row>
        <row r="2344">
          <cell r="A2344" t="str">
            <v>001.18.14580</v>
          </cell>
          <cell r="B2344" t="str">
            <v>Fornecimento e instalação de junção dupla invertida de pvc rígido branca para esgoto primário diam. 100 x 50 mm</v>
          </cell>
          <cell r="C2344" t="str">
            <v>UN</v>
          </cell>
          <cell r="D2344">
            <v>13.478400000000001</v>
          </cell>
        </row>
        <row r="2345">
          <cell r="A2345" t="str">
            <v>001.18.14600</v>
          </cell>
          <cell r="B2345" t="str">
            <v>Fornecimento e instalação de junção simples de pvc rígido branca  diam. 100x100 mm</v>
          </cell>
          <cell r="C2345" t="str">
            <v>UN</v>
          </cell>
          <cell r="D2345">
            <v>15.658799999999999</v>
          </cell>
        </row>
        <row r="2346">
          <cell r="A2346" t="str">
            <v>001.18.14620</v>
          </cell>
          <cell r="B2346" t="str">
            <v>Fornecimento e instalação de junção simples de pvc rígido branca  diam. 100x75 mm</v>
          </cell>
          <cell r="C2346" t="str">
            <v>UN</v>
          </cell>
          <cell r="D2346">
            <v>11.598800000000001</v>
          </cell>
        </row>
        <row r="2347">
          <cell r="A2347" t="str">
            <v>001.18.14640</v>
          </cell>
          <cell r="B2347" t="str">
            <v>Fornecimento e instalação de junção simples de pvc rígido branca  diam. 100x50 mm</v>
          </cell>
          <cell r="C2347" t="str">
            <v>UN</v>
          </cell>
          <cell r="D2347">
            <v>13.0688</v>
          </cell>
        </row>
        <row r="2348">
          <cell r="A2348" t="str">
            <v>001.18.14660</v>
          </cell>
          <cell r="B2348" t="str">
            <v>Fornecimento e instalação de junção simples de pvc rígido branca  diam. 75x75 mm</v>
          </cell>
          <cell r="C2348" t="str">
            <v>UN</v>
          </cell>
          <cell r="D2348">
            <v>10.2576</v>
          </cell>
        </row>
        <row r="2349">
          <cell r="A2349" t="str">
            <v>001.18.14680</v>
          </cell>
          <cell r="B2349" t="str">
            <v>Fornecimento e instalação de junção simples de pvc rígido branca  diam. 75x50 mm</v>
          </cell>
          <cell r="C2349" t="str">
            <v>UN</v>
          </cell>
          <cell r="D2349">
            <v>8.3376000000000001</v>
          </cell>
        </row>
        <row r="2350">
          <cell r="A2350" t="str">
            <v>001.18.14700</v>
          </cell>
          <cell r="B2350" t="str">
            <v>Fornecimento e instalação de junção simples de pvc rígido branca  diam. 50x50 mm</v>
          </cell>
          <cell r="C2350" t="str">
            <v>UN</v>
          </cell>
          <cell r="D2350">
            <v>7.0785999999999998</v>
          </cell>
        </row>
        <row r="2351">
          <cell r="A2351" t="str">
            <v>001.18.14720</v>
          </cell>
          <cell r="B2351" t="str">
            <v>Fornecimento e instalação de joelho 90º de pvc rígido branco  diam.75 mm</v>
          </cell>
          <cell r="C2351" t="str">
            <v>UN</v>
          </cell>
          <cell r="D2351">
            <v>7.5151000000000003</v>
          </cell>
        </row>
        <row r="2352">
          <cell r="A2352" t="str">
            <v>001.18.14740</v>
          </cell>
          <cell r="B2352" t="str">
            <v>Fornecimento e instalação de joelho 90º de pvc rígido branco  diam.50 mm</v>
          </cell>
          <cell r="C2352" t="str">
            <v>UN</v>
          </cell>
          <cell r="D2352">
            <v>4.9961000000000002</v>
          </cell>
        </row>
        <row r="2353">
          <cell r="A2353" t="str">
            <v>001.18.14760</v>
          </cell>
          <cell r="B2353" t="str">
            <v>Fornecimento e instalação de joelho 90º de pvc rígido branco  diam.100 mm</v>
          </cell>
          <cell r="C2353" t="str">
            <v>UN</v>
          </cell>
          <cell r="D2353">
            <v>10.118399999999999</v>
          </cell>
        </row>
        <row r="2354">
          <cell r="A2354" t="str">
            <v>001.18.14780</v>
          </cell>
          <cell r="B2354" t="str">
            <v>Fornecimento e instalação de joelho 90º curto com visita pvc branco para esgoto primário diam.100x75 mm</v>
          </cell>
          <cell r="C2354" t="str">
            <v>UN</v>
          </cell>
          <cell r="D2354">
            <v>11.756399999999999</v>
          </cell>
        </row>
        <row r="2355">
          <cell r="A2355" t="str">
            <v>001.18.14800</v>
          </cell>
          <cell r="B2355" t="str">
            <v>Fornecimento e instalação de joelho 90º curto com visita pvc branco para esgoto primário diam.100x50 mm</v>
          </cell>
          <cell r="C2355" t="str">
            <v>UN</v>
          </cell>
          <cell r="D2355">
            <v>10.2851</v>
          </cell>
        </row>
        <row r="2356">
          <cell r="A2356" t="str">
            <v>001.18.14820</v>
          </cell>
          <cell r="B2356" t="str">
            <v>Fornecimento e instalação de joelho 90º curto com visita pvc branco para esgoto primário diam. 75x50 mm</v>
          </cell>
          <cell r="C2356" t="str">
            <v>UN</v>
          </cell>
          <cell r="D2356">
            <v>7.3661000000000003</v>
          </cell>
        </row>
        <row r="2357">
          <cell r="A2357" t="str">
            <v>001.18.14840</v>
          </cell>
          <cell r="B2357" t="str">
            <v>Fornecimento e instalação de tee sanitário curto com visita pvc branco  diam.100x100 mm</v>
          </cell>
          <cell r="C2357" t="str">
            <v>UN</v>
          </cell>
          <cell r="D2357">
            <v>10.3588</v>
          </cell>
        </row>
        <row r="2358">
          <cell r="A2358" t="str">
            <v>001.18.14860</v>
          </cell>
          <cell r="B2358" t="str">
            <v>Fornecimento e instalação de tee sanitário curto com visita pvc branco  diam. 100x75 mm</v>
          </cell>
          <cell r="C2358" t="str">
            <v>UN</v>
          </cell>
          <cell r="D2358">
            <v>14.658799999999999</v>
          </cell>
        </row>
        <row r="2359">
          <cell r="A2359" t="str">
            <v>001.18.14880</v>
          </cell>
          <cell r="B2359" t="str">
            <v>Fornecimento e instalação de tee sanitário curto com visita pvc branco  diam. 100x50 mm</v>
          </cell>
          <cell r="C2359" t="str">
            <v>UN</v>
          </cell>
          <cell r="D2359">
            <v>9.9588999999999999</v>
          </cell>
        </row>
        <row r="2360">
          <cell r="A2360" t="str">
            <v>001.18.14900</v>
          </cell>
          <cell r="B2360" t="str">
            <v>Fornecimento e instalação de tee sanitário curto com visita pvc branco  diam. 75x75 mm</v>
          </cell>
          <cell r="C2360" t="str">
            <v>UN</v>
          </cell>
          <cell r="D2360">
            <v>8.4876000000000005</v>
          </cell>
        </row>
        <row r="2361">
          <cell r="A2361" t="str">
            <v>001.18.14920</v>
          </cell>
          <cell r="B2361" t="str">
            <v>Fornecimento e instalação de tee sanitário curto com visita pvc branco  diam. 75x50 mm</v>
          </cell>
          <cell r="C2361" t="str">
            <v>UN</v>
          </cell>
          <cell r="D2361">
            <v>7.9775999999999998</v>
          </cell>
        </row>
        <row r="2362">
          <cell r="A2362" t="str">
            <v>001.18.14940</v>
          </cell>
          <cell r="B2362" t="str">
            <v>Fornecimento e instalação de tee sanitário curto com visita pvc branco  diam. 50x50 mm</v>
          </cell>
          <cell r="C2362" t="str">
            <v>UN</v>
          </cell>
          <cell r="D2362">
            <v>5.6685999999999996</v>
          </cell>
        </row>
        <row r="2363">
          <cell r="A2363" t="str">
            <v>001.18.14960</v>
          </cell>
          <cell r="B2363" t="str">
            <v>Fornecimento e instalação de tee sanitário curto com visita pvc branco para esgoto primário diam.150mm</v>
          </cell>
          <cell r="C2363" t="str">
            <v>UN</v>
          </cell>
          <cell r="D2363">
            <v>41.598399999999998</v>
          </cell>
        </row>
        <row r="2364">
          <cell r="A2364" t="str">
            <v>001.18.14980</v>
          </cell>
          <cell r="B2364" t="str">
            <v>Fornecimento e instalação de luva simpels pvc branco  diam.100 mm</v>
          </cell>
          <cell r="C2364" t="str">
            <v>UN</v>
          </cell>
          <cell r="D2364">
            <v>7.9463999999999997</v>
          </cell>
        </row>
        <row r="2365">
          <cell r="A2365" t="str">
            <v>001.18.15000</v>
          </cell>
          <cell r="B2365" t="str">
            <v>Fornecimento e instalação de luva simpels pvc branco  diam.75 mm</v>
          </cell>
          <cell r="C2365" t="str">
            <v>UN</v>
          </cell>
          <cell r="D2365">
            <v>5.6951000000000001</v>
          </cell>
        </row>
        <row r="2366">
          <cell r="A2366" t="str">
            <v>001.18.15020</v>
          </cell>
          <cell r="B2366" t="str">
            <v>Fornecimento e instalação de luva simpels pvc branco  diam. 50 mm</v>
          </cell>
          <cell r="C2366" t="str">
            <v>UN</v>
          </cell>
          <cell r="D2366">
            <v>4.4461000000000004</v>
          </cell>
        </row>
        <row r="2367">
          <cell r="A2367" t="str">
            <v>001.18.15040</v>
          </cell>
          <cell r="B2367" t="str">
            <v>Fornecimento e instalação de luva simpels pvc branco  diam.150 mm</v>
          </cell>
          <cell r="C2367" t="str">
            <v>UN</v>
          </cell>
          <cell r="D2367">
            <v>26.288399999999999</v>
          </cell>
        </row>
        <row r="2368">
          <cell r="A2368" t="str">
            <v>001.18.15060</v>
          </cell>
          <cell r="B2368" t="str">
            <v>Fornecimento e instalação de luva dupla pvc branco  diam.100 mm</v>
          </cell>
          <cell r="C2368" t="str">
            <v>UN</v>
          </cell>
          <cell r="D2368">
            <v>6.4363999999999999</v>
          </cell>
        </row>
        <row r="2369">
          <cell r="A2369" t="str">
            <v>001.18.15080</v>
          </cell>
          <cell r="B2369" t="str">
            <v>Fornecimento e instalação de luva dupla pvc branco  diam.50 mm</v>
          </cell>
          <cell r="C2369" t="str">
            <v>UN</v>
          </cell>
          <cell r="D2369">
            <v>3.7061000000000002</v>
          </cell>
        </row>
        <row r="2370">
          <cell r="A2370" t="str">
            <v>001.18.15100</v>
          </cell>
          <cell r="B2370" t="str">
            <v>Fornecimento e instalação de luva dupla pvc branco  diam.75 mm</v>
          </cell>
          <cell r="C2370" t="str">
            <v>UN</v>
          </cell>
          <cell r="D2370">
            <v>5.2150999999999996</v>
          </cell>
        </row>
        <row r="2371">
          <cell r="A2371" t="str">
            <v>001.18.15120</v>
          </cell>
          <cell r="B2371" t="str">
            <v>Fornecimento e instalação de luva dupla pvc branco  diam.150 mm</v>
          </cell>
          <cell r="C2371" t="str">
            <v>UN</v>
          </cell>
          <cell r="D2371">
            <v>5.1184000000000003</v>
          </cell>
        </row>
        <row r="2372">
          <cell r="A2372" t="str">
            <v>001.18.15140</v>
          </cell>
          <cell r="B2372" t="str">
            <v>Fornecimento e instalação de luva de correr pvc branco  diam.100 mm</v>
          </cell>
          <cell r="C2372" t="str">
            <v>UN</v>
          </cell>
          <cell r="D2372">
            <v>5.1184000000000003</v>
          </cell>
        </row>
        <row r="2373">
          <cell r="A2373" t="str">
            <v>001.18.15160</v>
          </cell>
          <cell r="B2373" t="str">
            <v>Fornecimento e instalação de luva de correr pvc branco  diam. 75 mm</v>
          </cell>
          <cell r="C2373" t="str">
            <v>UN</v>
          </cell>
          <cell r="D2373">
            <v>8.6350999999999996</v>
          </cell>
        </row>
        <row r="2374">
          <cell r="A2374" t="str">
            <v>001.18.15180</v>
          </cell>
          <cell r="B2374" t="str">
            <v>Fornecimento e instalação de luva de correr pvc branco  diam. 50 mm</v>
          </cell>
          <cell r="C2374" t="str">
            <v>UN</v>
          </cell>
          <cell r="D2374">
            <v>6.8160999999999996</v>
          </cell>
        </row>
        <row r="2375">
          <cell r="A2375" t="str">
            <v>001.18.15200</v>
          </cell>
          <cell r="B2375" t="str">
            <v>Fornecimento e instalação de plug pvc diam. 100 mm</v>
          </cell>
          <cell r="C2375" t="str">
            <v>UN</v>
          </cell>
          <cell r="D2375">
            <v>5.3211000000000004</v>
          </cell>
        </row>
        <row r="2376">
          <cell r="A2376" t="str">
            <v>001.18.15220</v>
          </cell>
          <cell r="B2376" t="str">
            <v>Fornecimento e instalação de plug de pvc diam.75 mm</v>
          </cell>
          <cell r="C2376" t="str">
            <v>UN</v>
          </cell>
          <cell r="D2376">
            <v>4.1668000000000003</v>
          </cell>
        </row>
        <row r="2377">
          <cell r="A2377" t="str">
            <v>001.18.15240</v>
          </cell>
          <cell r="B2377" t="str">
            <v>Fornecimento e instalação de plug de pvc branco diam. 50 mm</v>
          </cell>
          <cell r="C2377" t="str">
            <v>UN</v>
          </cell>
          <cell r="D2377">
            <v>2.8127</v>
          </cell>
        </row>
        <row r="2378">
          <cell r="A2378" t="str">
            <v>001.18.15260</v>
          </cell>
          <cell r="B2378" t="str">
            <v>Fornecimento e instalação de redução excêntrica pvc branco  diam.100x75 mm</v>
          </cell>
          <cell r="C2378" t="str">
            <v>UN</v>
          </cell>
          <cell r="D2378">
            <v>8.6264000000000003</v>
          </cell>
        </row>
        <row r="2379">
          <cell r="A2379" t="str">
            <v>001.18.15280</v>
          </cell>
          <cell r="B2379" t="str">
            <v>Fornecimento e instalação de redução excêntrica pvc branco  diam.100x50 mm</v>
          </cell>
          <cell r="C2379" t="str">
            <v>UN</v>
          </cell>
          <cell r="D2379">
            <v>7.1451000000000002</v>
          </cell>
        </row>
        <row r="2380">
          <cell r="A2380" t="str">
            <v>001.18.15300</v>
          </cell>
          <cell r="B2380" t="str">
            <v>Fornecimento e instalação de redução excêntrica pvc branco  diam.75x50 mm</v>
          </cell>
          <cell r="C2380" t="str">
            <v>UN</v>
          </cell>
          <cell r="D2380">
            <v>5.3060999999999998</v>
          </cell>
        </row>
        <row r="2381">
          <cell r="A2381" t="str">
            <v>001.18.15320</v>
          </cell>
          <cell r="B2381" t="str">
            <v>Fornecimento e instalação de vedação de saída de vaso sanitário pvc branco  diam.100 mm</v>
          </cell>
          <cell r="C2381" t="str">
            <v>UN</v>
          </cell>
          <cell r="D2381">
            <v>5.6974</v>
          </cell>
        </row>
        <row r="2382">
          <cell r="A2382" t="str">
            <v>001.18.15340</v>
          </cell>
          <cell r="B2382" t="str">
            <v>Fornecimento e instalação de terminal de ventilação pvc branco  diam.50 mm</v>
          </cell>
          <cell r="C2382" t="str">
            <v>UN</v>
          </cell>
          <cell r="D2382">
            <v>7.2061000000000002</v>
          </cell>
        </row>
        <row r="2383">
          <cell r="A2383" t="str">
            <v>001.18.15360</v>
          </cell>
          <cell r="B2383" t="str">
            <v>Fornecimento e instalação de curva 90º de pvc rígido cor branca diam.40 mm</v>
          </cell>
          <cell r="C2383" t="str">
            <v>UN</v>
          </cell>
          <cell r="D2383">
            <v>4.5160999999999998</v>
          </cell>
        </row>
        <row r="2384">
          <cell r="A2384" t="str">
            <v>001.18.15380</v>
          </cell>
          <cell r="B2384" t="str">
            <v>Fornecimento e instalação de curva 45º de pvc rígido cor branca  diam.40 mm</v>
          </cell>
          <cell r="C2384" t="str">
            <v>UN</v>
          </cell>
          <cell r="D2384">
            <v>4.5160999999999998</v>
          </cell>
        </row>
        <row r="2385">
          <cell r="A2385" t="str">
            <v>001.18.15400</v>
          </cell>
          <cell r="B2385" t="str">
            <v>Fornecimento e instalação de joelho 90º pvc rígido cor branca  diam.40 mm</v>
          </cell>
          <cell r="C2385" t="str">
            <v>UN</v>
          </cell>
          <cell r="D2385">
            <v>3.9861</v>
          </cell>
        </row>
        <row r="2386">
          <cell r="A2386" t="str">
            <v>001.18.15420</v>
          </cell>
          <cell r="B2386" t="str">
            <v>Fornecimento e instalação de joelho 45º pvc rígido cor branca  diam.40 mm</v>
          </cell>
          <cell r="C2386" t="str">
            <v>UN</v>
          </cell>
          <cell r="D2386">
            <v>4.2061000000000002</v>
          </cell>
        </row>
        <row r="2387">
          <cell r="A2387" t="str">
            <v>001.18.15440</v>
          </cell>
          <cell r="B2387" t="str">
            <v>Fornecimento e instalação de tee 90º pvc rígido cor branca diam.40 mm</v>
          </cell>
          <cell r="C2387" t="str">
            <v>UN</v>
          </cell>
          <cell r="D2387">
            <v>4.1685999999999996</v>
          </cell>
        </row>
        <row r="2388">
          <cell r="A2388" t="str">
            <v>001.18.15460</v>
          </cell>
          <cell r="B2388" t="str">
            <v>Fornecimento e instalação de junção 45º pvc rígido cor branca  diam.40 mm</v>
          </cell>
          <cell r="C2388" t="str">
            <v>UN</v>
          </cell>
          <cell r="D2388">
            <v>5.0286</v>
          </cell>
        </row>
        <row r="2389">
          <cell r="A2389" t="str">
            <v>001.18.15480</v>
          </cell>
          <cell r="B2389" t="str">
            <v>Fornecimento e instalação de bucha de redução pvc rígido cor branca para esgoto secundário diam.50 mm x 40 mm</v>
          </cell>
          <cell r="C2389" t="str">
            <v>UN</v>
          </cell>
          <cell r="D2389">
            <v>3.7961</v>
          </cell>
        </row>
        <row r="2390">
          <cell r="A2390" t="str">
            <v>001.18.15500</v>
          </cell>
          <cell r="B2390" t="str">
            <v>Fornecimento e instalação de joelho 90º soldável e com rosca cor branca para esgoto secundário diam.40 mm x 1.1/4 pol</v>
          </cell>
          <cell r="C2390" t="str">
            <v>UN</v>
          </cell>
          <cell r="D2390">
            <v>4.7150999999999996</v>
          </cell>
        </row>
        <row r="2391">
          <cell r="A2391" t="str">
            <v>001.18.15520</v>
          </cell>
          <cell r="B2391" t="str">
            <v>Fornecimento e instalação de joelho 90º soldável e com rosca cor branca para esgoto sedundário diam.40 mm x 1 pol</v>
          </cell>
          <cell r="C2391" t="str">
            <v>UN</v>
          </cell>
          <cell r="D2391">
            <v>5.0651000000000002</v>
          </cell>
        </row>
        <row r="2392">
          <cell r="A2392" t="str">
            <v>001.18.15540</v>
          </cell>
          <cell r="B2392" t="str">
            <v>Fornecimento e instalação de adaptador para sifão soldável pvc rígido cor branca para esgoto secundário diam.1.1/4 x 40 mm</v>
          </cell>
          <cell r="C2392" t="str">
            <v>UN</v>
          </cell>
          <cell r="D2392">
            <v>2.5573999999999999</v>
          </cell>
        </row>
        <row r="2393">
          <cell r="A2393" t="str">
            <v>001.18.15560</v>
          </cell>
          <cell r="B2393" t="str">
            <v>Fornecimento e instalação de adaptador para junta elástica para sifão metálico pvc rígido cor branca para esgoto secundário diam.1 1/2 x 40 mm</v>
          </cell>
          <cell r="C2393" t="str">
            <v>UN</v>
          </cell>
          <cell r="D2393">
            <v>3.7810999999999999</v>
          </cell>
        </row>
        <row r="2394">
          <cell r="A2394" t="str">
            <v>001.18.15580</v>
          </cell>
          <cell r="B2394" t="str">
            <v>Fornecimento e instalação de luva pvc rígido cor branca para estogo secundário diam.40 mm</v>
          </cell>
          <cell r="C2394" t="str">
            <v>UN</v>
          </cell>
          <cell r="D2394">
            <v>4.1851000000000003</v>
          </cell>
        </row>
        <row r="2395">
          <cell r="A2395" t="str">
            <v>001.18.15600</v>
          </cell>
          <cell r="B2395" t="str">
            <v>Fornecimento e instalação de caixa sifonada de de pvc rígido branco para esgoto secundário  com saída de 50 mm e grelha quadrada simples n.101 150x150x50 mm</v>
          </cell>
          <cell r="C2395" t="str">
            <v>UN</v>
          </cell>
          <cell r="D2395">
            <v>40.396599999999999</v>
          </cell>
        </row>
        <row r="2396">
          <cell r="A2396" t="str">
            <v>001.18.15620</v>
          </cell>
          <cell r="B2396" t="str">
            <v>Fornecimento e instalação de caixa sifonada de de pvc rígido branco para esgoto secundário  com grelha quadrada e porta grelha cromados n.103 150x150x50 mm</v>
          </cell>
          <cell r="C2396" t="str">
            <v>UN</v>
          </cell>
          <cell r="D2396">
            <v>19.846599999999999</v>
          </cell>
        </row>
        <row r="2397">
          <cell r="A2397" t="str">
            <v>001.18.15640</v>
          </cell>
          <cell r="B2397" t="str">
            <v>Fornecimento e instalação de caixa sifonada de de pvc rígido branco para esgoto secundário  com grelha quadrada cromada e porta grelha cinza n.105 150x150x50 mm</v>
          </cell>
          <cell r="C2397" t="str">
            <v>UN</v>
          </cell>
          <cell r="D2397">
            <v>19.846599999999999</v>
          </cell>
        </row>
        <row r="2398">
          <cell r="A2398" t="str">
            <v>001.18.15660</v>
          </cell>
          <cell r="B2398" t="str">
            <v>Fornecimento e instalação de caixa sifonada de de pvc rígido branco para esgoto secundário  com grelha redonda simples n.102 150x150x50 mm</v>
          </cell>
          <cell r="C2398" t="str">
            <v>UN</v>
          </cell>
          <cell r="D2398">
            <v>18.8566</v>
          </cell>
        </row>
        <row r="2399">
          <cell r="A2399" t="str">
            <v>001.18.15680</v>
          </cell>
          <cell r="B2399" t="str">
            <v>Fornecimento e instalação de caixa sifonada de de pvc rígido branco para esgoto secundário  com grelha redonda cromada e porta grelha cromados n.104 150x150x50 mm</v>
          </cell>
          <cell r="C2399" t="str">
            <v>UN</v>
          </cell>
          <cell r="D2399">
            <v>18.8566</v>
          </cell>
        </row>
        <row r="2400">
          <cell r="A2400" t="str">
            <v>001.18.15700</v>
          </cell>
          <cell r="B2400" t="str">
            <v>Fornecimento e instalação de caixa sifonada de de pvc rígido branco para esgoto secundário  com grelha redonda cromada e porta grelha cromados n.106 150x150x50 mm</v>
          </cell>
          <cell r="C2400" t="str">
            <v>UN</v>
          </cell>
          <cell r="D2400">
            <v>18.8566</v>
          </cell>
        </row>
        <row r="2401">
          <cell r="A2401" t="str">
            <v>001.18.15720</v>
          </cell>
          <cell r="B2401" t="str">
            <v>Fornecimento e instalações de caixa sifonada de de pvc rígido branco para esgoto secundário  com grelha redonda cromada e porta grelha cromados n.104 150x185x75 mm</v>
          </cell>
          <cell r="C2401" t="str">
            <v>UN</v>
          </cell>
          <cell r="D2401">
            <v>19.776599999999998</v>
          </cell>
        </row>
        <row r="2402">
          <cell r="A2402" t="str">
            <v>001.18.15740</v>
          </cell>
          <cell r="B2402" t="str">
            <v>Fornecimento e instalação de caixa sifonada de de pvc rígido branco para esgoto secundário  com saída de 40 mm e uma só entrada com grelha redonda simples n.31 100x100x40 mm</v>
          </cell>
          <cell r="C2402" t="str">
            <v>UN</v>
          </cell>
          <cell r="D2402">
            <v>14.3066</v>
          </cell>
        </row>
        <row r="2403">
          <cell r="A2403" t="str">
            <v>001.18.15760</v>
          </cell>
          <cell r="B2403" t="str">
            <v>Fornecimento e instalação de caixa sifonada de de pvc rígido branco para esgoto secundário  com grelha redonda e porta grelha cromados n.34 100x100x40 mm</v>
          </cell>
          <cell r="C2403" t="str">
            <v>UN</v>
          </cell>
          <cell r="D2403">
            <v>14.3066</v>
          </cell>
        </row>
        <row r="2404">
          <cell r="A2404" t="str">
            <v>001.18.15780</v>
          </cell>
          <cell r="B2404" t="str">
            <v>Fornecimento e instalação de caixa sifonada de de pvc rígido branco para esgoto secundário  com grelha redonda e porta grelha cromados n.64 100x100x40 mm</v>
          </cell>
          <cell r="C2404" t="str">
            <v>UN</v>
          </cell>
          <cell r="D2404">
            <v>16.236599999999999</v>
          </cell>
        </row>
        <row r="2405">
          <cell r="A2405" t="str">
            <v>001.18.15800</v>
          </cell>
          <cell r="B2405" t="str">
            <v>Fornecimento e instalação de caixa  seca de pvc rígido branco e cinza p/ esgoto secundário de altura regulável para cozinha, box, terraço redonda c/grelha simples n 142 100x100x40 mm</v>
          </cell>
          <cell r="C2405" t="str">
            <v>UN</v>
          </cell>
          <cell r="D2405">
            <v>20.156600000000001</v>
          </cell>
        </row>
        <row r="2406">
          <cell r="A2406" t="str">
            <v>001.18.15820</v>
          </cell>
          <cell r="B2406" t="str">
            <v>Fornecimento e instalação de caixa seca de pvc rígido branco e cinza p/ esgoto secundário de altura regulável para cozinha, box, terraço redonda c/grelha e porta grelha cromados n 144 100x100x40 mm</v>
          </cell>
          <cell r="C2406" t="str">
            <v>UN</v>
          </cell>
          <cell r="D2406">
            <v>16.236599999999999</v>
          </cell>
        </row>
        <row r="2407">
          <cell r="A2407" t="str">
            <v>001.18.15840</v>
          </cell>
          <cell r="B2407" t="str">
            <v>Fornecimento e instalação de caixa seca de pvc rígido branco e cinza p/ esgoto secundário de altura regulável para cozinha, box, terraço redonda c/grelha cromada e porta grelha cinza n.146 100x100x40 mm</v>
          </cell>
          <cell r="C2407" t="str">
            <v>UN</v>
          </cell>
          <cell r="D2407">
            <v>16.236599999999999</v>
          </cell>
        </row>
        <row r="2408">
          <cell r="A2408" t="str">
            <v>001.18.15860</v>
          </cell>
          <cell r="B2408" t="str">
            <v>Fornecimento e instalação de ralo seco pvc branco e cinza rígido p/ esgoto secundário,para terraço, quadrado c/grelha simples n 211 100x53x40 mm</v>
          </cell>
          <cell r="C2408" t="str">
            <v>UN</v>
          </cell>
          <cell r="D2408">
            <v>12.5166</v>
          </cell>
        </row>
        <row r="2409">
          <cell r="A2409" t="str">
            <v>001.18.15880</v>
          </cell>
          <cell r="B2409" t="str">
            <v>Fornecimento e instalação de ralo seco pvc branco e cinza rígido p/ esgoto secundário,para terraço, quadrado c/grelha cromada n 215 100x53x40 mm</v>
          </cell>
          <cell r="C2409" t="str">
            <v>UN</v>
          </cell>
          <cell r="D2409">
            <v>12.5166</v>
          </cell>
        </row>
        <row r="2410">
          <cell r="A2410" t="str">
            <v>001.18.15900</v>
          </cell>
          <cell r="B2410" t="str">
            <v>Fornecimento e instalação de ralo seco pvc branco e cinza rígido p/ esgoto secundário, c/ saída soldável, c/ grelha simples n.5 100x40 mm</v>
          </cell>
          <cell r="C2410" t="str">
            <v>UN</v>
          </cell>
          <cell r="D2410">
            <v>11.2866</v>
          </cell>
        </row>
        <row r="2411">
          <cell r="A2411" t="str">
            <v>001.18.15920</v>
          </cell>
          <cell r="B2411" t="str">
            <v>Fornecimento e instalação de ralo seco pvc branco e cinza rígido p/ esgoto secundário,c/ saída soldável  c/ grelha cromada n.6 100x40 mm</v>
          </cell>
          <cell r="C2411" t="str">
            <v>UN</v>
          </cell>
          <cell r="D2411">
            <v>12.5466</v>
          </cell>
        </row>
        <row r="2412">
          <cell r="A2412" t="str">
            <v>001.18.15940</v>
          </cell>
          <cell r="B2412" t="str">
            <v>Fornecimento e instalação de ralo sifonado cônico pvc branco e cinza rígido p/ esgoto secundário, de altura regulável c/grelha simples n 212 100x40 mm</v>
          </cell>
          <cell r="C2412" t="str">
            <v>UN</v>
          </cell>
          <cell r="D2412">
            <v>16.886600000000001</v>
          </cell>
        </row>
        <row r="2413">
          <cell r="A2413" t="str">
            <v>001.18.15960</v>
          </cell>
          <cell r="B2413" t="str">
            <v>Fornecimento e instalação de ralo sifonado cônico pvc branco e cinza rígido p/ esgoto secundário, de altura regulável c/grelha cromada n 216 100x40 mm</v>
          </cell>
          <cell r="C2413" t="str">
            <v>UN</v>
          </cell>
          <cell r="D2413">
            <v>12.5466</v>
          </cell>
        </row>
        <row r="2414">
          <cell r="A2414" t="str">
            <v>001.18.15980</v>
          </cell>
          <cell r="B2414" t="str">
            <v>Fornecimento e instalaçao de ralo sifonado pvc branco e cinza rígido p/ esgoto secundário, para terraço, quadrado com grelha simples n. 201 100 x 53 x 40 mm</v>
          </cell>
          <cell r="C2414" t="str">
            <v>UN</v>
          </cell>
          <cell r="D2414">
            <v>11.666600000000001</v>
          </cell>
        </row>
        <row r="2415">
          <cell r="A2415" t="str">
            <v>001.18.16000</v>
          </cell>
          <cell r="B2415" t="str">
            <v>Fornecimento e instalação de ralo sifonado pvc branco e cinza rígido p/ esgoto secundário, para terraço, quadrado com grelha cromada n. 205 100 x 53 x 40 mm</v>
          </cell>
          <cell r="C2415" t="str">
            <v>UN</v>
          </cell>
          <cell r="D2415">
            <v>12.5466</v>
          </cell>
        </row>
        <row r="2416">
          <cell r="A2416" t="str">
            <v>001.18.16020</v>
          </cell>
          <cell r="B2416" t="str">
            <v>Tubo de ferro fundido tipo esgoto com ponta e bolsa 150 mm</v>
          </cell>
          <cell r="C2416" t="str">
            <v>ML</v>
          </cell>
          <cell r="D2416">
            <v>111.3096</v>
          </cell>
        </row>
        <row r="2417">
          <cell r="A2417" t="str">
            <v>001.18.16040</v>
          </cell>
          <cell r="B2417" t="str">
            <v>Tubo de ferro fundido tipo esgoto com ponta e bolsa 100 mm</v>
          </cell>
          <cell r="C2417" t="str">
            <v>ML</v>
          </cell>
          <cell r="D2417">
            <v>62.589599999999997</v>
          </cell>
        </row>
        <row r="2418">
          <cell r="A2418" t="str">
            <v>001.18.16060</v>
          </cell>
          <cell r="B2418" t="str">
            <v>Tubo de ferro fundido tipo esgoto com ponta e bolsa 75 mm</v>
          </cell>
          <cell r="C2418" t="str">
            <v>ML</v>
          </cell>
          <cell r="D2418">
            <v>45.003300000000003</v>
          </cell>
        </row>
        <row r="2419">
          <cell r="A2419" t="str">
            <v>001.18.16080</v>
          </cell>
          <cell r="B2419" t="str">
            <v>Tubo de ferro fundido tipo esgoto com ponta e bolsa 50 mm</v>
          </cell>
          <cell r="C2419" t="str">
            <v>ML</v>
          </cell>
          <cell r="D2419">
            <v>30.222000000000001</v>
          </cell>
        </row>
        <row r="2420">
          <cell r="A2420" t="str">
            <v>001.18.16100</v>
          </cell>
          <cell r="B2420" t="str">
            <v>Joelho 90º  de ferro fundido tipo esgoto diam.150 mm</v>
          </cell>
          <cell r="C2420" t="str">
            <v>UN</v>
          </cell>
          <cell r="D2420">
            <v>76.886499999999998</v>
          </cell>
        </row>
        <row r="2421">
          <cell r="A2421" t="str">
            <v>001.18.16120</v>
          </cell>
          <cell r="B2421" t="str">
            <v>Joelho 90º  de ferro fundido tipo esgoto diam.100 mm</v>
          </cell>
          <cell r="C2421" t="str">
            <v>UN</v>
          </cell>
          <cell r="D2421">
            <v>52.619</v>
          </cell>
        </row>
        <row r="2422">
          <cell r="A2422" t="str">
            <v>001.18.16140</v>
          </cell>
          <cell r="B2422" t="str">
            <v>Joelho 90º  de ferro fundido tipo esgoto diam. 75 mm</v>
          </cell>
          <cell r="C2422" t="str">
            <v>UN</v>
          </cell>
          <cell r="D2422">
            <v>37.807200000000002</v>
          </cell>
        </row>
        <row r="2423">
          <cell r="A2423" t="str">
            <v>001.18.16160</v>
          </cell>
          <cell r="B2423" t="str">
            <v>Joelho 90º  de ferro fundido tipo esgoto diam. 50 mm</v>
          </cell>
          <cell r="C2423" t="str">
            <v>UN</v>
          </cell>
          <cell r="D2423">
            <v>24.280999999999999</v>
          </cell>
        </row>
        <row r="2424">
          <cell r="A2424" t="str">
            <v>001.18.16180</v>
          </cell>
          <cell r="B2424" t="str">
            <v>Junção de 45º  de ferro fundido tipo esgoto diam. 50x50   mm</v>
          </cell>
          <cell r="C2424" t="str">
            <v>UN</v>
          </cell>
          <cell r="D2424">
            <v>34.475700000000003</v>
          </cell>
        </row>
        <row r="2425">
          <cell r="A2425" t="str">
            <v>001.18.16200</v>
          </cell>
          <cell r="B2425" t="str">
            <v>Junção de 45º  de ferro fundido tipo esgoto diam. 75x50   mm</v>
          </cell>
          <cell r="C2425" t="str">
            <v>UN</v>
          </cell>
          <cell r="D2425">
            <v>37.825699999999998</v>
          </cell>
        </row>
        <row r="2426">
          <cell r="A2426" t="str">
            <v>001.18.16220</v>
          </cell>
          <cell r="B2426" t="str">
            <v>Junção de 45º  de ferro fundido tipo esgoto diam. 75x75   mm</v>
          </cell>
          <cell r="C2426" t="str">
            <v>UN</v>
          </cell>
          <cell r="D2426">
            <v>51.588000000000001</v>
          </cell>
        </row>
        <row r="2427">
          <cell r="A2427" t="str">
            <v>001.18.16240</v>
          </cell>
          <cell r="B2427" t="str">
            <v>Junção de 45º  de ferro fundido tipo esgoto diam. 100x50  mm</v>
          </cell>
          <cell r="C2427" t="str">
            <v>UN</v>
          </cell>
          <cell r="D2427">
            <v>54.3352</v>
          </cell>
        </row>
        <row r="2428">
          <cell r="A2428" t="str">
            <v>001.18.16260</v>
          </cell>
          <cell r="B2428" t="str">
            <v>Junção de 45º  de ferro fundido tipo esgoto diam. 100x75  mm</v>
          </cell>
          <cell r="C2428" t="str">
            <v>UN</v>
          </cell>
          <cell r="D2428">
            <v>64.967500000000001</v>
          </cell>
        </row>
        <row r="2429">
          <cell r="A2429" t="str">
            <v>001.18.16280</v>
          </cell>
          <cell r="B2429" t="str">
            <v>Junção de 45º  de ferro fundido tipo esgoto diam. 100x100 mm</v>
          </cell>
          <cell r="C2429" t="str">
            <v>UN</v>
          </cell>
          <cell r="D2429">
            <v>76.299899999999994</v>
          </cell>
        </row>
        <row r="2430">
          <cell r="A2430" t="str">
            <v>001.18.16300</v>
          </cell>
          <cell r="B2430" t="str">
            <v>Junção de 45º  de ferro fundido tipo esgoto diam. 150x75  mm</v>
          </cell>
          <cell r="C2430" t="str">
            <v>UN</v>
          </cell>
          <cell r="D2430">
            <v>77.706900000000005</v>
          </cell>
        </row>
        <row r="2431">
          <cell r="A2431" t="str">
            <v>001.18.16320</v>
          </cell>
          <cell r="B2431" t="str">
            <v>Junção de 45º  de ferro fundido tipo esgoto diam. 150x100 mm</v>
          </cell>
          <cell r="C2431" t="str">
            <v>UN</v>
          </cell>
          <cell r="D2431">
            <v>101.93689999999999</v>
          </cell>
        </row>
        <row r="2432">
          <cell r="A2432" t="str">
            <v>001.18.16340</v>
          </cell>
          <cell r="B2432" t="str">
            <v>Junção de 45º  de ferro fundido tipo esgoto diam  150x150 mm</v>
          </cell>
          <cell r="C2432" t="str">
            <v>UN</v>
          </cell>
          <cell r="D2432">
            <v>122.5731</v>
          </cell>
        </row>
        <row r="2433">
          <cell r="A2433" t="str">
            <v>001.18.16360</v>
          </cell>
          <cell r="B2433" t="str">
            <v>Junção dupla de 45º de ferro fundido tipo esgoto diam. 100x100 mm</v>
          </cell>
          <cell r="C2433" t="str">
            <v>UN</v>
          </cell>
          <cell r="D2433">
            <v>81.119900000000001</v>
          </cell>
        </row>
        <row r="2434">
          <cell r="A2434" t="str">
            <v>001.18.16380</v>
          </cell>
          <cell r="B2434" t="str">
            <v>Luva bipartida  de ferro fundido tipo esgoto diam. 150 mm</v>
          </cell>
          <cell r="C2434" t="str">
            <v>UN</v>
          </cell>
          <cell r="D2434">
            <v>63.1965</v>
          </cell>
        </row>
        <row r="2435">
          <cell r="A2435" t="str">
            <v>001.18.16400</v>
          </cell>
          <cell r="B2435" t="str">
            <v>Luva bipartida  de ferro fundido tipo esgoto diam. 100 mm</v>
          </cell>
          <cell r="C2435" t="str">
            <v>UN</v>
          </cell>
          <cell r="D2435">
            <v>38.095799999999997</v>
          </cell>
        </row>
        <row r="2436">
          <cell r="A2436" t="str">
            <v>001.18.16420</v>
          </cell>
          <cell r="B2436" t="str">
            <v>Luva bipartida  de ferro fundido tipo esgoto diam. 75  mm</v>
          </cell>
          <cell r="C2436" t="str">
            <v>UN</v>
          </cell>
          <cell r="D2436">
            <v>30.702400000000001</v>
          </cell>
        </row>
        <row r="2437">
          <cell r="A2437" t="str">
            <v>001.18.16440</v>
          </cell>
          <cell r="B2437" t="str">
            <v>Luva bipartida  de ferro fundido tipo esgoto diam. 50  mm</v>
          </cell>
          <cell r="C2437" t="str">
            <v>UN</v>
          </cell>
          <cell r="D2437">
            <v>22.130600000000001</v>
          </cell>
        </row>
        <row r="2438">
          <cell r="A2438" t="str">
            <v>001.18.16460</v>
          </cell>
          <cell r="B2438" t="str">
            <v>Fornecimento e instalação de placa cega de ferro fundido tipo esgoto diam.150 mm</v>
          </cell>
          <cell r="C2438" t="str">
            <v>UN</v>
          </cell>
          <cell r="D2438">
            <v>36.133400000000002</v>
          </cell>
        </row>
        <row r="2439">
          <cell r="A2439" t="str">
            <v>001.18.16480</v>
          </cell>
          <cell r="B2439" t="str">
            <v>Fornecimento e instalação de placa cega de ferro fundido tipo esgoto diam.100 mm</v>
          </cell>
          <cell r="C2439" t="str">
            <v>UN</v>
          </cell>
          <cell r="D2439">
            <v>21.876999999999999</v>
          </cell>
        </row>
        <row r="2440">
          <cell r="A2440" t="str">
            <v>001.18.16500</v>
          </cell>
          <cell r="B2440" t="str">
            <v>Fornecimento e instalação de placa cega de ferro fundido tipo esgoto diam. 75  mm</v>
          </cell>
          <cell r="C2440" t="str">
            <v>UN</v>
          </cell>
          <cell r="D2440">
            <v>18.817299999999999</v>
          </cell>
        </row>
        <row r="2441">
          <cell r="A2441" t="str">
            <v>001.18.16520</v>
          </cell>
          <cell r="B2441" t="str">
            <v>Fornecimento e instalação de placa cega de ferro fundido tipo esgoto diam. 50  mm</v>
          </cell>
          <cell r="C2441" t="str">
            <v>UN</v>
          </cell>
          <cell r="D2441">
            <v>12.9061</v>
          </cell>
        </row>
        <row r="2442">
          <cell r="A2442" t="str">
            <v>001.18.16540</v>
          </cell>
          <cell r="B2442" t="str">
            <v>Fornecimento e instalação de joelho de 45º de ferro fundido tipo esgoto  diam. 150 mm</v>
          </cell>
          <cell r="C2442" t="str">
            <v>UN</v>
          </cell>
          <cell r="D2442">
            <v>65.796499999999995</v>
          </cell>
        </row>
        <row r="2443">
          <cell r="A2443" t="str">
            <v>001.18.16560</v>
          </cell>
          <cell r="B2443" t="str">
            <v>Fornecimento e instalação de joelho de 45º de ferro fundido tipo esgoto  diam. 100 mm</v>
          </cell>
          <cell r="C2443" t="str">
            <v>UN</v>
          </cell>
          <cell r="D2443">
            <v>41.855800000000002</v>
          </cell>
        </row>
        <row r="2444">
          <cell r="A2444" t="str">
            <v>001.18.16580</v>
          </cell>
          <cell r="B2444" t="str">
            <v>Fornecimento e instalação de joleho de 45º de ferro fundido tipo esgoto  diam.  75  mm</v>
          </cell>
          <cell r="C2444" t="str">
            <v>UN</v>
          </cell>
          <cell r="D2444">
            <v>30.840599999999998</v>
          </cell>
        </row>
        <row r="2445">
          <cell r="A2445" t="str">
            <v>001.18.16600</v>
          </cell>
          <cell r="B2445" t="str">
            <v>Fornecimento e instalação de joelho de 45º de ferro fundido tipo esgoto  diam.  50  mm</v>
          </cell>
          <cell r="C2445" t="str">
            <v>UN</v>
          </cell>
          <cell r="D2445">
            <v>24.352399999999999</v>
          </cell>
        </row>
        <row r="2446">
          <cell r="A2446" t="str">
            <v>001.18.16620</v>
          </cell>
          <cell r="B2446" t="str">
            <v>Fornecimento e instalação de bucha de redução de ferro fundido tipo esgoto diam. 150x100 mm</v>
          </cell>
          <cell r="C2446" t="str">
            <v>UN</v>
          </cell>
          <cell r="D2446">
            <v>48.129399999999997</v>
          </cell>
        </row>
        <row r="2447">
          <cell r="A2447" t="str">
            <v>001.18.16640</v>
          </cell>
          <cell r="B2447" t="str">
            <v>Fornecimento e instalação de bucha de redução de ferro fundido tipo esgoto diam. 100x75  mm</v>
          </cell>
          <cell r="C2447" t="str">
            <v>UN</v>
          </cell>
          <cell r="D2447">
            <v>24.4129</v>
          </cell>
        </row>
        <row r="2448">
          <cell r="A2448" t="str">
            <v>001.18.16660</v>
          </cell>
          <cell r="B2448" t="str">
            <v>Fornecimento e instalação de bucha de redução de ferro fundido tipo esgoto diam. 75x50   mm</v>
          </cell>
          <cell r="C2448" t="str">
            <v>UN</v>
          </cell>
          <cell r="D2448">
            <v>15.606999999999999</v>
          </cell>
        </row>
        <row r="2449">
          <cell r="A2449" t="str">
            <v>001.18.16680</v>
          </cell>
          <cell r="B2449" t="str">
            <v>Fornecimento e instalação de tee sanitário de ferro fundido tipo esgoto diam.150x100 mm</v>
          </cell>
          <cell r="C2449" t="str">
            <v>UN</v>
          </cell>
          <cell r="D2449">
            <v>83.498800000000003</v>
          </cell>
        </row>
        <row r="2450">
          <cell r="A2450" t="str">
            <v>001.18.16700</v>
          </cell>
          <cell r="B2450" t="str">
            <v>Fornecimento e instalação de tee sanitário de ferro fundido tipo esgoto diam.100x100 mm</v>
          </cell>
          <cell r="C2450" t="str">
            <v>UN</v>
          </cell>
          <cell r="D2450">
            <v>64.459900000000005</v>
          </cell>
        </row>
        <row r="2451">
          <cell r="A2451" t="str">
            <v>001.18.16720</v>
          </cell>
          <cell r="B2451" t="str">
            <v>Fornecimento e instalação de tee sanitário de ferro fundido tipo esgoto diam. 75x100 mm</v>
          </cell>
          <cell r="C2451" t="str">
            <v>UN</v>
          </cell>
          <cell r="D2451">
            <v>53.167499999999997</v>
          </cell>
        </row>
        <row r="2452">
          <cell r="A2452" t="str">
            <v>001.18.16740</v>
          </cell>
          <cell r="B2452" t="str">
            <v>Fornecimento e instalação de tee sanitário de ferro fundido tipo esgoto diam. 50x100 mm</v>
          </cell>
          <cell r="C2452" t="str">
            <v>UN</v>
          </cell>
          <cell r="D2452">
            <v>51.602899999999998</v>
          </cell>
        </row>
        <row r="2453">
          <cell r="A2453" t="str">
            <v>001.18.16760</v>
          </cell>
          <cell r="B2453" t="str">
            <v>Fornecimento e instalação de tee sanitário de ferro fundido tipo esgoto diam. 75x75   mm</v>
          </cell>
          <cell r="C2453" t="str">
            <v>UN</v>
          </cell>
          <cell r="D2453">
            <v>47.917999999999999</v>
          </cell>
        </row>
        <row r="2454">
          <cell r="A2454" t="str">
            <v>001.18.16780</v>
          </cell>
          <cell r="B2454" t="str">
            <v>Fornecimento e instalação de tee sanitário de ferro fundido tipo esgoto diam. 75x50   mm</v>
          </cell>
          <cell r="C2454" t="str">
            <v>UN</v>
          </cell>
          <cell r="D2454">
            <v>40.425699999999999</v>
          </cell>
        </row>
        <row r="2455">
          <cell r="A2455" t="str">
            <v>001.18.16800</v>
          </cell>
          <cell r="B2455" t="str">
            <v>Fornecimento e instalação de tee sanitário de ferro fundido tipo esgoto diam. 50x50   mm</v>
          </cell>
          <cell r="C2455" t="str">
            <v>UN</v>
          </cell>
          <cell r="D2455">
            <v>32.525700000000001</v>
          </cell>
        </row>
        <row r="2456">
          <cell r="A2456" t="str">
            <v>001.18.16820</v>
          </cell>
          <cell r="B2456" t="str">
            <v>Execução de caixa de inspeção em alvenaria de tijolos maciço de 1/2 vez revestida com argamassa de cimento e areia 1:3 com impermeabilizante e tampa de concreto armado (e=0.07 m) conf. det. n. 15 dop 20 x 20 x 20 cm</v>
          </cell>
          <cell r="C2456" t="str">
            <v>UN</v>
          </cell>
          <cell r="D2456">
            <v>22.7745</v>
          </cell>
        </row>
        <row r="2457">
          <cell r="A2457" t="str">
            <v>001.18.16840</v>
          </cell>
          <cell r="B2457" t="str">
            <v>Execução de caixa de inspeção em alvenaria de tijolos maciço de 1/2 vez revestida com argamassa de cimento e areia 1:3 com impermeabilizante e tampa de concreto armado (e=0.07 m) conf. det. n. 15 dop 30 x 30 x 20 cm</v>
          </cell>
          <cell r="C2457" t="str">
            <v>UN</v>
          </cell>
          <cell r="D2457">
            <v>39.125500000000002</v>
          </cell>
        </row>
        <row r="2458">
          <cell r="A2458" t="str">
            <v>001.18.16860</v>
          </cell>
          <cell r="B2458" t="str">
            <v>Execução de caixa de inspeção em alvenaria de tijolos maciço de 1/2 vez revestida com argamassa de cimento e areia 1:3 com impermeabilizante e tampa de concreto armado (e=0.07 m) conf. det. n. 15 dop 40 x 40 x 30 cm</v>
          </cell>
          <cell r="C2458" t="str">
            <v>UN</v>
          </cell>
          <cell r="D2458">
            <v>53.394300000000001</v>
          </cell>
        </row>
        <row r="2459">
          <cell r="A2459" t="str">
            <v>001.18.16880</v>
          </cell>
          <cell r="B2459" t="str">
            <v>Execução de caixa de inspeção em alvenaria de tijolos maciço de 1/2 vez revestida com argamassa de cimento e areia 1:3 com impermeabilizante e tampa de concreto armado (e=0.07 m) conf. det. n. 15 dop 50 x 50 x 30 cm</v>
          </cell>
          <cell r="C2459" t="str">
            <v>UN</v>
          </cell>
          <cell r="D2459">
            <v>65.128699999999995</v>
          </cell>
        </row>
        <row r="2460">
          <cell r="A2460" t="str">
            <v>001.18.16900</v>
          </cell>
          <cell r="B2460" t="str">
            <v>Execução de caixa de inspeção em alvenaria de tijolos maciço de 1/2 vez revestida com argamassa de cimento e areia 1:3 com impermeabilizante e tampa de concreto armado (e=0.07 m) conf. det. n. 15 dop 50 x 50 x 40 cm</v>
          </cell>
          <cell r="C2460" t="str">
            <v>UN</v>
          </cell>
          <cell r="D2460">
            <v>69.978999999999999</v>
          </cell>
        </row>
        <row r="2461">
          <cell r="A2461" t="str">
            <v>001.18.16920</v>
          </cell>
          <cell r="B2461" t="str">
            <v>Execução de caixa de inspeção em alvenaria de tijolos maciço de 1/2 vez revestida com argamassa de cimento e areia 1:3 com impermeabilizante e tampa de concreto armado (e=0.07 m) conf. det. n. 15 dop 60 x 60 x 50 cm</v>
          </cell>
          <cell r="C2461" t="str">
            <v>UN</v>
          </cell>
          <cell r="D2461">
            <v>95.400899999999993</v>
          </cell>
        </row>
        <row r="2462">
          <cell r="A2462" t="str">
            <v>001.18.16940</v>
          </cell>
          <cell r="B2462" t="str">
            <v>Execução de caixa de inspeção em alvenaria de tijolos maciço de 1/2 vez revestida com argamassa de cimento e areia 1:3 com impermeabilizante e tampa de concreto armado (e=0.07 m) conf. det. n. 15 dop 70 x 70 x 50 cm</v>
          </cell>
          <cell r="C2462" t="str">
            <v>UN</v>
          </cell>
          <cell r="D2462">
            <v>110.96420000000001</v>
          </cell>
        </row>
        <row r="2463">
          <cell r="A2463" t="str">
            <v>001.18.16960</v>
          </cell>
          <cell r="B2463" t="str">
            <v>Execução de caixa de inspeção em alvenaria de tijolos maciço de 1/2 vez revestida com argamassa de cimento e areia 1:3 com impermeabilizante e tampa de concreto armado (e=0.07 m) conf. det. n. 15 dop 80 x 80 x 60 cm</v>
          </cell>
          <cell r="C2463" t="str">
            <v>UN</v>
          </cell>
          <cell r="D2463">
            <v>141.27549999999999</v>
          </cell>
        </row>
        <row r="2464">
          <cell r="A2464" t="str">
            <v>001.18.16980</v>
          </cell>
          <cell r="B2464" t="str">
            <v>Execução de caixa de inspeção em alvenaria de tijolos maciço de 1/2 vez revestida com argamassa de cimento e areia 1:3 com impermeabilizante e tampa de concreto armado (e=0.07 m) conf. det. n. 15 dop 100 x 100 x 100 cm</v>
          </cell>
          <cell r="C2464" t="str">
            <v>UN</v>
          </cell>
          <cell r="D2464">
            <v>233.61449999999999</v>
          </cell>
        </row>
        <row r="2465">
          <cell r="A2465" t="str">
            <v>001.18.17000</v>
          </cell>
          <cell r="B2465" t="str">
            <v>Execução de caixa de gordura diâmetro 300 mm x 500 mm de altura livre conf.det.nº14 dop</v>
          </cell>
          <cell r="C2465" t="str">
            <v>UN</v>
          </cell>
          <cell r="D2465">
            <v>69.629199999999997</v>
          </cell>
        </row>
        <row r="2466">
          <cell r="A2466" t="str">
            <v>001.18.17020</v>
          </cell>
          <cell r="B2466" t="str">
            <v>Execução de caixa de gordura diâmetro 150 mm</v>
          </cell>
          <cell r="C2466" t="str">
            <v>UN</v>
          </cell>
          <cell r="D2466">
            <v>37.523299999999999</v>
          </cell>
        </row>
        <row r="2467">
          <cell r="A2467" t="str">
            <v>001.18.17040</v>
          </cell>
          <cell r="B2467" t="str">
            <v>Execução de caixa de gordura de pvc(cx43)c/tampa de alumínio 250x230x75mm</v>
          </cell>
          <cell r="C2467" t="str">
            <v>UN</v>
          </cell>
          <cell r="D2467">
            <v>55.006599999999999</v>
          </cell>
        </row>
        <row r="2468">
          <cell r="A2468" t="str">
            <v>001.18.17060</v>
          </cell>
          <cell r="B2468" t="str">
            <v>Execução de caixa de gordura de pvc (cx43)c/tampa de pvc 250x230x75mm</v>
          </cell>
          <cell r="C2468" t="str">
            <v>UN</v>
          </cell>
          <cell r="D2468">
            <v>21.7866</v>
          </cell>
        </row>
        <row r="2469">
          <cell r="A2469" t="str">
            <v>001.18.17080</v>
          </cell>
          <cell r="B2469" t="str">
            <v>Execução de fossa séptica conf. det. n. 8 dop 1.60 x 0.80 x 1.50 m</v>
          </cell>
          <cell r="C2469" t="str">
            <v>UN</v>
          </cell>
          <cell r="D2469">
            <v>916.51620000000003</v>
          </cell>
        </row>
        <row r="2470">
          <cell r="A2470" t="str">
            <v>001.18.17100</v>
          </cell>
          <cell r="B2470" t="str">
            <v>Execução de fossa séptica conf. det. n. 2.50 x 1.15 x 1.50 m</v>
          </cell>
          <cell r="C2470" t="str">
            <v>UN</v>
          </cell>
          <cell r="D2470">
            <v>1466.0567000000001</v>
          </cell>
        </row>
        <row r="2471">
          <cell r="A2471" t="str">
            <v>001.18.17120</v>
          </cell>
          <cell r="B2471" t="str">
            <v>Execução de fossa séptica conf. det. n. 2.80 x 1.40 x 1.50 m</v>
          </cell>
          <cell r="C2471" t="str">
            <v>UN</v>
          </cell>
          <cell r="D2471">
            <v>1685.2429</v>
          </cell>
        </row>
        <row r="2472">
          <cell r="A2472" t="str">
            <v>001.18.17140</v>
          </cell>
          <cell r="B2472" t="str">
            <v>Execução de fossa séptica conf. det. n. 3.20 x 1.60 x 1.80 m</v>
          </cell>
          <cell r="C2472" t="str">
            <v>UN</v>
          </cell>
          <cell r="D2472">
            <v>2243.0356999999999</v>
          </cell>
        </row>
        <row r="2473">
          <cell r="A2473" t="str">
            <v>001.18.17160</v>
          </cell>
          <cell r="B2473" t="str">
            <v>Execução de fossa séptica conf. det. n. 3.50 x 1.75 x 1.80 m</v>
          </cell>
          <cell r="C2473" t="str">
            <v>UN</v>
          </cell>
          <cell r="D2473">
            <v>2557.8733999999999</v>
          </cell>
        </row>
        <row r="2474">
          <cell r="A2474" t="str">
            <v>001.18.17180</v>
          </cell>
          <cell r="B2474" t="str">
            <v>Execução de fossa séptica conf. det. n. 3.80 x 1.90 x 1.80 m</v>
          </cell>
          <cell r="C2474" t="str">
            <v>UN</v>
          </cell>
          <cell r="D2474">
            <v>2756.7292000000002</v>
          </cell>
        </row>
        <row r="2475">
          <cell r="A2475" t="str">
            <v>001.18.17200</v>
          </cell>
          <cell r="B2475" t="str">
            <v>Execução de fossa séptica conf. det. n. 4.00 x 2.00 x 1.80 m</v>
          </cell>
          <cell r="C2475" t="str">
            <v>UN</v>
          </cell>
          <cell r="D2475">
            <v>2980.3249999999998</v>
          </cell>
        </row>
        <row r="2476">
          <cell r="A2476" t="str">
            <v>001.18.17220</v>
          </cell>
          <cell r="B2476" t="str">
            <v>Execução de sumidouro conf. det. n. 12 dop diâmetro 1.50 m e profundidade 1.50 m</v>
          </cell>
          <cell r="C2476" t="str">
            <v>UN</v>
          </cell>
          <cell r="D2476">
            <v>542.82820000000004</v>
          </cell>
        </row>
        <row r="2477">
          <cell r="A2477" t="str">
            <v>001.18.17240</v>
          </cell>
          <cell r="B2477" t="str">
            <v>Execução de sumidouro conf. det. n. 12 dop diâmetro 1.50 e prof. 2.00 m</v>
          </cell>
          <cell r="C2477" t="str">
            <v>UN</v>
          </cell>
          <cell r="D2477">
            <v>621.49950000000001</v>
          </cell>
        </row>
        <row r="2478">
          <cell r="A2478" t="str">
            <v>001.18.17260</v>
          </cell>
          <cell r="B2478" t="str">
            <v>Execução de sumidouro conf. det. n. 12 dop diâmetro 1.50 e prof. 3.00 m</v>
          </cell>
          <cell r="C2478" t="str">
            <v>UN</v>
          </cell>
          <cell r="D2478">
            <v>792.70230000000004</v>
          </cell>
        </row>
        <row r="2479">
          <cell r="A2479" t="str">
            <v>001.18.17280</v>
          </cell>
          <cell r="B2479" t="str">
            <v>Execução de sumidouro conf. det. n. 12 dop diâmetro 2.00 m e prof. 2.00 m</v>
          </cell>
          <cell r="C2479" t="str">
            <v>UN</v>
          </cell>
          <cell r="D2479">
            <v>923.41049999999996</v>
          </cell>
        </row>
        <row r="2480">
          <cell r="A2480" t="str">
            <v>001.18.17300</v>
          </cell>
          <cell r="B2480" t="str">
            <v>Execução de sumidouro conf. det. n. 12 dop diâmetro 2.00 m e prof. 3.00m</v>
          </cell>
          <cell r="C2480" t="str">
            <v>UN</v>
          </cell>
          <cell r="D2480">
            <v>1161.7868000000001</v>
          </cell>
        </row>
        <row r="2481">
          <cell r="A2481" t="str">
            <v>001.18.17320</v>
          </cell>
          <cell r="B2481" t="str">
            <v>Execução de sumidouro conf. det. n. 12 dop diâmetro 2.00 e prof. 3.20 m</v>
          </cell>
          <cell r="C2481" t="str">
            <v>UN</v>
          </cell>
          <cell r="D2481">
            <v>1209.8548000000001</v>
          </cell>
        </row>
        <row r="2482">
          <cell r="A2482" t="str">
            <v>001.18.17340</v>
          </cell>
          <cell r="B2482" t="str">
            <v>Execução de sumidouro conf. det. n. 12 dop diâmetro 2.00 m e prof. 4.15 m</v>
          </cell>
          <cell r="C2482" t="str">
            <v>UN</v>
          </cell>
          <cell r="D2482">
            <v>1436.5802000000001</v>
          </cell>
        </row>
        <row r="2483">
          <cell r="A2483" t="str">
            <v>001.18.17360</v>
          </cell>
          <cell r="B2483" t="str">
            <v>Execução de sumidouro conf. det. n. 12 dop diâmetro 2.00 m e prof. 4.50 m</v>
          </cell>
          <cell r="C2483" t="str">
            <v>UN</v>
          </cell>
          <cell r="D2483">
            <v>1520.3245999999999</v>
          </cell>
        </row>
        <row r="2484">
          <cell r="A2484" t="str">
            <v>001.18.17380</v>
          </cell>
          <cell r="B2484" t="str">
            <v>Execução de sumidouro conf. det. n. 12 dop diâmetro 3.00 m e prof. 3.30 m</v>
          </cell>
          <cell r="C2484" t="str">
            <v>UN</v>
          </cell>
          <cell r="D2484">
            <v>2205.6950000000002</v>
          </cell>
        </row>
        <row r="2485">
          <cell r="A2485" t="str">
            <v>001.18.17400</v>
          </cell>
          <cell r="B2485" t="str">
            <v>Execução de filtro anaeróbico d = 2,20 m, conforme detalhe do dvop</v>
          </cell>
          <cell r="C2485" t="str">
            <v>UN</v>
          </cell>
          <cell r="D2485">
            <v>7692.9817000000003</v>
          </cell>
        </row>
        <row r="2486">
          <cell r="A2486" t="str">
            <v>001.18.17420</v>
          </cell>
          <cell r="B2486" t="str">
            <v>Fornecimento e aplicação de brita nr. 4</v>
          </cell>
          <cell r="C2486" t="str">
            <v>M3</v>
          </cell>
          <cell r="D2486">
            <v>62.571800000000003</v>
          </cell>
        </row>
        <row r="2487">
          <cell r="A2487" t="str">
            <v>001.18.17440</v>
          </cell>
          <cell r="B2487" t="str">
            <v>Execução de vala de infiltração com seção trapezoidal (base menor=0,50 m, base maior = 1,00 m), contendo camadas de brita nº 04 (0,20 m e 0,30 m) areia grossa( 0,50 m) e aterro ( 0,50m), inclusive 2 (dois) tubos de pvc perfurados p/ dreno - 100 mm, conf</v>
          </cell>
          <cell r="C2487" t="str">
            <v>ML</v>
          </cell>
          <cell r="D2487">
            <v>70.42</v>
          </cell>
        </row>
        <row r="2488">
          <cell r="A2488" t="str">
            <v>001.18.17460</v>
          </cell>
          <cell r="B2488" t="str">
            <v>Fornecimento de camada filtrante de areia 0.30 m e pedra 0.60 m (seixo rolado) apiloado s/ escavação</v>
          </cell>
          <cell r="C2488" t="str">
            <v>ML</v>
          </cell>
          <cell r="D2488">
            <v>50.232199999999999</v>
          </cell>
        </row>
        <row r="2489">
          <cell r="A2489" t="str">
            <v>001.18.17480</v>
          </cell>
          <cell r="B2489" t="str">
            <v>Fornecimento de dreno em pedra (cascalho) seccao trapezoidal base maior 60 cm base menor 30 cm e altura 50 cm incl escavação</v>
          </cell>
          <cell r="C2489" t="str">
            <v>ML</v>
          </cell>
          <cell r="D2489">
            <v>8.5206999999999997</v>
          </cell>
        </row>
        <row r="2490">
          <cell r="A2490" t="str">
            <v>001.18.17500</v>
          </cell>
          <cell r="B2490" t="str">
            <v>Fornecimento de dreno com secao trapezoidal (base menor = 0,50m, base maior = 1,0m e altura de 1,50m), em camadas de brita nº 2 e 4 e areia grossa inclusive tubo de pvc perfurado d=1,50 mm, conf. det. do dvop</v>
          </cell>
          <cell r="C2490" t="str">
            <v>ML</v>
          </cell>
          <cell r="D2490">
            <v>80.168999999999997</v>
          </cell>
        </row>
        <row r="2491">
          <cell r="A2491" t="str">
            <v>001.18.17520</v>
          </cell>
          <cell r="B2491" t="str">
            <v>Fornecimento e Instalação de Calha condutor (redondo ou retangular) e rufo em chapa galvanizada n.26 corte 25 cm</v>
          </cell>
          <cell r="C2491" t="str">
            <v>ML</v>
          </cell>
          <cell r="D2491">
            <v>14.2499</v>
          </cell>
        </row>
        <row r="2492">
          <cell r="A2492" t="str">
            <v>001.18.17540</v>
          </cell>
          <cell r="B2492" t="str">
            <v>Fornecimento e Instalação de Calha condutor (redondo ou retangular) e rufo em chapa galvanizada n.26 corte 40 cm</v>
          </cell>
          <cell r="C2492" t="str">
            <v>ML</v>
          </cell>
          <cell r="D2492">
            <v>19.180700000000002</v>
          </cell>
        </row>
        <row r="2493">
          <cell r="A2493" t="str">
            <v>001.18.17560</v>
          </cell>
          <cell r="B2493" t="str">
            <v>Fornecimento e Instalação de Calha condutor (redondo ou retangular) e rufo em chapa n. 24 corte 25 cm</v>
          </cell>
          <cell r="C2493" t="str">
            <v>ML</v>
          </cell>
          <cell r="D2493">
            <v>15.558</v>
          </cell>
        </row>
        <row r="2494">
          <cell r="A2494" t="str">
            <v>001.18.17580</v>
          </cell>
          <cell r="B2494" t="str">
            <v>Fornecimento e Instalação de Calha condutor (redondo ou retangular) e rufo em chapa n. 24 corte 30 cm</v>
          </cell>
          <cell r="C2494" t="str">
            <v>ML</v>
          </cell>
          <cell r="D2494">
            <v>16.896999999999998</v>
          </cell>
        </row>
        <row r="2495">
          <cell r="A2495" t="str">
            <v>001.18.17600</v>
          </cell>
          <cell r="B2495" t="str">
            <v>Fornecimento e Instalação de Calha condutor (redondo ou retangular) e rufo em chapa n. 24 corte 40 cm</v>
          </cell>
          <cell r="C2495" t="str">
            <v>ML</v>
          </cell>
          <cell r="D2495">
            <v>18.022500000000001</v>
          </cell>
        </row>
        <row r="2496">
          <cell r="A2496" t="str">
            <v>001.18.17620</v>
          </cell>
          <cell r="B2496" t="str">
            <v>Fornecimento e Instalação de Calha condutor (redondo ou retangular) e rufo em chapa n. 24 corte 50 cm</v>
          </cell>
          <cell r="C2496" t="str">
            <v>ML</v>
          </cell>
          <cell r="D2496">
            <v>22.132200000000001</v>
          </cell>
        </row>
        <row r="2497">
          <cell r="A2497" t="str">
            <v>001.18.17640</v>
          </cell>
          <cell r="B2497" t="str">
            <v>Fornecimento e Instalação de Calha condutor (redondo ou retangular) e rufo em chapa n. 24 corte 120 cm</v>
          </cell>
          <cell r="C2497" t="str">
            <v>M</v>
          </cell>
          <cell r="D2497">
            <v>20.301300000000001</v>
          </cell>
        </row>
        <row r="2498">
          <cell r="A2498" t="str">
            <v>001.18.17660</v>
          </cell>
          <cell r="B2498" t="str">
            <v>Fornecimento e instalação de extintor de incêndio tipo manual com suporte de parede, água pressurizada 10 litros</v>
          </cell>
          <cell r="C2498" t="str">
            <v>UN</v>
          </cell>
          <cell r="D2498">
            <v>53</v>
          </cell>
        </row>
        <row r="2499">
          <cell r="A2499" t="str">
            <v>001.18.17680</v>
          </cell>
          <cell r="B2499" t="str">
            <v>Fornecimento e instalação de extintor de incêndio tipo manual com suporte de parede, co2 - gas carbonico 6 kg</v>
          </cell>
          <cell r="C2499" t="str">
            <v>UN</v>
          </cell>
          <cell r="D2499">
            <v>178</v>
          </cell>
        </row>
        <row r="2500">
          <cell r="A2500" t="str">
            <v>001.18.17700</v>
          </cell>
          <cell r="B2500" t="str">
            <v>Fornecimento e instalação de extintor de incêndio tipo manual com suporte de parede, pó químico seco 4 kg</v>
          </cell>
          <cell r="C2500" t="str">
            <v>UN</v>
          </cell>
          <cell r="D2500">
            <v>55</v>
          </cell>
        </row>
        <row r="2501">
          <cell r="A2501" t="str">
            <v>001.18.17720</v>
          </cell>
          <cell r="B2501" t="str">
            <v>Fornecimento e instalação de tubo de aço galvanizado - classe média - tipo manesmann diâm. 63 mm</v>
          </cell>
          <cell r="C2501" t="str">
            <v>M</v>
          </cell>
          <cell r="D2501">
            <v>36.841999999999999</v>
          </cell>
        </row>
        <row r="2502">
          <cell r="A2502" t="str">
            <v>001.18.17740</v>
          </cell>
          <cell r="B2502" t="str">
            <v>Fornecimento e instalação de tubo de aço galvanizado - classe média - tipo manesmann diâm. 75 mm</v>
          </cell>
          <cell r="C2502" t="str">
            <v>M</v>
          </cell>
          <cell r="D2502">
            <v>41.195300000000003</v>
          </cell>
        </row>
        <row r="2503">
          <cell r="A2503" t="str">
            <v>001.18.17760</v>
          </cell>
          <cell r="B2503" t="str">
            <v>Fornecimento e instalação de luva c/ rosca - classe 10 - tipo tupyou similar diâm. 63 mm</v>
          </cell>
          <cell r="C2503" t="str">
            <v>UN</v>
          </cell>
          <cell r="D2503">
            <v>19.082899999999999</v>
          </cell>
        </row>
        <row r="2504">
          <cell r="A2504" t="str">
            <v>001.18.17780</v>
          </cell>
          <cell r="B2504" t="str">
            <v>Fornecimento e instalação de luva c/ rosca - classe 10 - tipo tupyou similar diâm. 75 mm</v>
          </cell>
          <cell r="C2504" t="str">
            <v>UN</v>
          </cell>
          <cell r="D2504">
            <v>26.994499999999999</v>
          </cell>
        </row>
        <row r="2505">
          <cell r="A2505" t="str">
            <v>001.18.17800</v>
          </cell>
          <cell r="B2505" t="str">
            <v>Fornecimento e instalação de joelho 90º aço galvanizado - tupy ou similar diâm. 63 mm</v>
          </cell>
          <cell r="C2505" t="str">
            <v>UN</v>
          </cell>
          <cell r="D2505">
            <v>30.532900000000001</v>
          </cell>
        </row>
        <row r="2506">
          <cell r="A2506" t="str">
            <v>001.18.17820</v>
          </cell>
          <cell r="B2506" t="str">
            <v>Fornecimento e instalação de joelho 90º aço galvanizado - tupy ou similar diâm. 75 mm</v>
          </cell>
          <cell r="C2506" t="str">
            <v>UN</v>
          </cell>
          <cell r="D2506">
            <v>34.044499999999999</v>
          </cell>
        </row>
        <row r="2507">
          <cell r="A2507" t="str">
            <v>001.18.17840</v>
          </cell>
          <cell r="B2507" t="str">
            <v>Fornecimento e instalação de tee aço galvanizado - tupyou similar diâm. 63 mm</v>
          </cell>
          <cell r="C2507" t="str">
            <v>UN</v>
          </cell>
          <cell r="D2507">
            <v>30.5945</v>
          </cell>
        </row>
        <row r="2508">
          <cell r="A2508" t="str">
            <v>001.18.17860</v>
          </cell>
          <cell r="B2508" t="str">
            <v>Fornecimento e instalação de flanges aço galvanizado - tupy ou similar diâm. 75 mm</v>
          </cell>
          <cell r="C2508" t="str">
            <v>UN</v>
          </cell>
          <cell r="D2508">
            <v>24.564499999999999</v>
          </cell>
        </row>
        <row r="2509">
          <cell r="A2509" t="str">
            <v>001.18.17880</v>
          </cell>
          <cell r="B2509" t="str">
            <v>Fornecimento e instalação de niple duplo de aço galvanizado - tupy ou similar diâm. 63 mm</v>
          </cell>
          <cell r="C2509" t="str">
            <v>UN</v>
          </cell>
          <cell r="D2509">
            <v>14.5329</v>
          </cell>
        </row>
        <row r="2510">
          <cell r="A2510" t="str">
            <v>001.18.17900</v>
          </cell>
          <cell r="B2510" t="str">
            <v>Fornecimento e instalação de niple duplo de aço galvanizado - tupy ou similar diâm. 75 mm</v>
          </cell>
          <cell r="C2510" t="str">
            <v>UN</v>
          </cell>
          <cell r="D2510">
            <v>20.394500000000001</v>
          </cell>
        </row>
        <row r="2511">
          <cell r="A2511" t="str">
            <v>001.18.17920</v>
          </cell>
          <cell r="B2511" t="str">
            <v>Fornecimento e instalação de luva de união c/ assento em bronze - tupy ou similar diâm. 63 mm</v>
          </cell>
          <cell r="C2511" t="str">
            <v>UN</v>
          </cell>
          <cell r="D2511">
            <v>38.044499999999999</v>
          </cell>
        </row>
        <row r="2512">
          <cell r="A2512" t="str">
            <v>001.18.17940</v>
          </cell>
          <cell r="B2512" t="str">
            <v>Fornecimento e instalação de luva de união c/ assento em bronze - tupy ou similar diâm. 75 mm</v>
          </cell>
          <cell r="C2512" t="str">
            <v>UN</v>
          </cell>
          <cell r="D2512">
            <v>47.106400000000001</v>
          </cell>
        </row>
        <row r="2513">
          <cell r="A2513" t="str">
            <v>001.18.17960</v>
          </cell>
          <cell r="B2513" t="str">
            <v>Fornecimento e instalação de registro de gaveta em bronze - acabamento bruto - niágara  ou similar diâm.63 mm</v>
          </cell>
          <cell r="C2513" t="str">
            <v>UN</v>
          </cell>
          <cell r="D2513">
            <v>93.832099999999997</v>
          </cell>
        </row>
        <row r="2514">
          <cell r="A2514" t="str">
            <v>001.18.17980</v>
          </cell>
          <cell r="B2514" t="str">
            <v>Fornecimento e instalação de registro de gaveta em bronze - acabamento bruto - niágara  ou similar diâm.75 mm</v>
          </cell>
          <cell r="C2514" t="str">
            <v>UN</v>
          </cell>
          <cell r="D2514">
            <v>147.52789999999999</v>
          </cell>
        </row>
        <row r="2515">
          <cell r="A2515" t="str">
            <v>001.18.18000</v>
          </cell>
          <cell r="B2515" t="str">
            <v>Fornecimento e instalação de válvula de retenção - aço galvanizado tupy classe 150 4 portinhola diâm.63 mm</v>
          </cell>
          <cell r="C2515" t="str">
            <v>UN</v>
          </cell>
          <cell r="D2515">
            <v>116.6521</v>
          </cell>
        </row>
        <row r="2516">
          <cell r="A2516" t="str">
            <v>001.18.18020</v>
          </cell>
          <cell r="B2516" t="str">
            <v>Fornecimento e instalação de válvula globo angular  - classe 150  diâm. 63 mm</v>
          </cell>
          <cell r="C2516" t="str">
            <v>UN</v>
          </cell>
          <cell r="D2516">
            <v>72.882099999999994</v>
          </cell>
        </row>
        <row r="2517">
          <cell r="A2517" t="str">
            <v>001.18.18040</v>
          </cell>
          <cell r="B2517" t="str">
            <v>Fornecimento e instalação de engate rápido """"""""store"""""""" c/ red. ferro galvanizado diâm. 63 mm x 35 mm</v>
          </cell>
          <cell r="C2517" t="str">
            <v>UN</v>
          </cell>
          <cell r="D2517">
            <v>10.8911</v>
          </cell>
        </row>
        <row r="2518">
          <cell r="A2518" t="str">
            <v>001.18.18060</v>
          </cell>
          <cell r="B2518" t="str">
            <v>Fornecimento e instalaçao de hidrante de recalque composto de caixa da alvenaria, registro globo angular 45º - 2 1/2"""""""" e tampa de fºfº 40 x 60 cm</v>
          </cell>
          <cell r="C2518" t="str">
            <v>UN</v>
          </cell>
          <cell r="D2518">
            <v>201.74969999999999</v>
          </cell>
        </row>
        <row r="2519">
          <cell r="A2519" t="str">
            <v>001.18.18080</v>
          </cell>
          <cell r="B2519" t="str">
            <v>Fornecimento e instalação de hidrante de recalque composto de caixa de alvenaria, registro globo angular 45º - 1 1/2"""""""" e tampa de fºfº 80x60 cm</v>
          </cell>
          <cell r="C2519" t="str">
            <v>UN</v>
          </cell>
          <cell r="D2519">
            <v>325.25369999999998</v>
          </cell>
        </row>
        <row r="2520">
          <cell r="A2520" t="str">
            <v>001.18.18100</v>
          </cell>
          <cell r="B2520" t="str">
            <v>Fornecimento e instalação de mangueira fibra sintética pura tipo i graud - tipo parsh ou similar com adaptador para esguicho diâm. 1 1/2 pol</v>
          </cell>
          <cell r="C2520" t="str">
            <v>UN</v>
          </cell>
          <cell r="D2520">
            <v>180.47329999999999</v>
          </cell>
        </row>
        <row r="2521">
          <cell r="A2521" t="str">
            <v>001.18.18120</v>
          </cell>
          <cell r="B2521" t="str">
            <v>Fornecimento e instalação de armário em chapa de aço-com ventilação adequada - visor c/ inspeção c/ inscrição incêndio, cesto interno p/ abrigo da mangueira e esguicho tipo """"""""bucha spiero"""""""" ou similar 72x50x18 cm</v>
          </cell>
          <cell r="C2521" t="str">
            <v>UN</v>
          </cell>
          <cell r="D2521">
            <v>109.47329999999999</v>
          </cell>
        </row>
        <row r="2522">
          <cell r="A2522" t="str">
            <v>001.18.18140</v>
          </cell>
          <cell r="B2522" t="str">
            <v>Fornecimento e instalação de bomba de incêndio - 4 cv/220v -1.800 rpm/60 hz - hm = 20 mca q=600l/min</v>
          </cell>
          <cell r="C2522" t="str">
            <v>UN</v>
          </cell>
          <cell r="D2522">
            <v>862.94659999999999</v>
          </cell>
        </row>
        <row r="2523">
          <cell r="A2523" t="str">
            <v>001.18.18160</v>
          </cell>
          <cell r="B2523" t="str">
            <v>Execução de caixa de alvenaria para abrigar bomba dosadora de cloro</v>
          </cell>
          <cell r="C2523" t="str">
            <v>UN</v>
          </cell>
          <cell r="D2523">
            <v>113.4735</v>
          </cell>
        </row>
        <row r="2524">
          <cell r="A2524" t="str">
            <v>001.18.18180</v>
          </cell>
          <cell r="B2524" t="str">
            <v>Fornecimento e instalação de bomba dosadora de cloro mod.10, v=2,05 l/h</v>
          </cell>
          <cell r="C2524" t="str">
            <v>UN</v>
          </cell>
          <cell r="D2524">
            <v>643.6694</v>
          </cell>
        </row>
        <row r="2525">
          <cell r="A2525" t="str">
            <v>001.18.18200</v>
          </cell>
          <cell r="B2525" t="str">
            <v>Fornecimento e instalação bomba dosadora de cloro mod. v - 1,5 com vazao maxima de 1,5 l/h de injetronic ou similar</v>
          </cell>
          <cell r="C2525" t="str">
            <v>UN</v>
          </cell>
          <cell r="D2525">
            <v>670.47329999999999</v>
          </cell>
        </row>
        <row r="2526">
          <cell r="A2526" t="str">
            <v>001.18.18220</v>
          </cell>
          <cell r="B2526" t="str">
            <v>Fornecimento e instalação de bomba submersa 400w diâmetro 3/4""""""""</v>
          </cell>
          <cell r="C2526" t="str">
            <v>UN</v>
          </cell>
          <cell r="D2526">
            <v>195.23660000000001</v>
          </cell>
        </row>
        <row r="2527">
          <cell r="A2527" t="str">
            <v>001.18.18240</v>
          </cell>
          <cell r="B2527" t="str">
            <v>Válvula  de pé com crivo de pvc tipo rosqueável 3/4 pol</v>
          </cell>
          <cell r="C2527" t="str">
            <v>UN</v>
          </cell>
          <cell r="D2527">
            <v>15.013</v>
          </cell>
        </row>
        <row r="2528">
          <cell r="A2528" t="str">
            <v>001.18.18260</v>
          </cell>
          <cell r="B2528" t="str">
            <v>Válvula  de pé com crivo de pvc tipo rosqueável 1 pol</v>
          </cell>
          <cell r="C2528" t="str">
            <v>UN</v>
          </cell>
          <cell r="D2528">
            <v>17.383800000000001</v>
          </cell>
        </row>
        <row r="2529">
          <cell r="A2529" t="str">
            <v>001.18.18280</v>
          </cell>
          <cell r="B2529" t="str">
            <v>Válvula  de pé com crivo de pvc tipo rosqueável 1 1/4 pol</v>
          </cell>
          <cell r="C2529" t="str">
            <v>UN</v>
          </cell>
          <cell r="D2529">
            <v>22.461300000000001</v>
          </cell>
        </row>
        <row r="2530">
          <cell r="A2530" t="str">
            <v>001.18.18300</v>
          </cell>
          <cell r="B2530" t="str">
            <v>Válvula de pé com crivo de pvc tipo rosqueável 1 1/2 pol</v>
          </cell>
          <cell r="C2530" t="str">
            <v>UN</v>
          </cell>
          <cell r="D2530">
            <v>22.0657</v>
          </cell>
        </row>
        <row r="2531">
          <cell r="A2531" t="str">
            <v>001.18.18320</v>
          </cell>
          <cell r="B2531" t="str">
            <v>Válvula de pé c/ crivo de bronze tipo rosqueável 3/4 pol</v>
          </cell>
          <cell r="C2531" t="str">
            <v>UN</v>
          </cell>
          <cell r="D2531">
            <v>16.573</v>
          </cell>
        </row>
        <row r="2532">
          <cell r="A2532" t="str">
            <v>001.18.18340</v>
          </cell>
          <cell r="B2532" t="str">
            <v>Válvula de pé c/ crivo de bronze tipo rosqueável 1 pol</v>
          </cell>
          <cell r="C2532" t="str">
            <v>UN</v>
          </cell>
          <cell r="D2532">
            <v>18.4238</v>
          </cell>
        </row>
        <row r="2533">
          <cell r="A2533" t="str">
            <v>001.18.18360</v>
          </cell>
          <cell r="B2533" t="str">
            <v>Válvula de pé c/ crivo de bronze tipo rosqueável 1 1/2 pol</v>
          </cell>
          <cell r="C2533" t="str">
            <v>UN</v>
          </cell>
          <cell r="D2533">
            <v>26.351700000000001</v>
          </cell>
        </row>
        <row r="2534">
          <cell r="A2534" t="str">
            <v>001.18.18380</v>
          </cell>
          <cell r="B2534" t="str">
            <v>Válvula de pé c/ crivo de bronze tipo rosqueável 2 pol</v>
          </cell>
          <cell r="C2534" t="str">
            <v>UN</v>
          </cell>
          <cell r="D2534">
            <v>35.9621</v>
          </cell>
        </row>
        <row r="2535">
          <cell r="A2535" t="str">
            <v>001.18.18400</v>
          </cell>
          <cell r="B2535" t="str">
            <v>Válvula de pé c/ crivo de bronze tipo rosqueável 2 1/2 pol</v>
          </cell>
          <cell r="C2535" t="str">
            <v>UN</v>
          </cell>
          <cell r="D2535">
            <v>53.337499999999999</v>
          </cell>
        </row>
        <row r="2536">
          <cell r="A2536" t="str">
            <v>001.18.18420</v>
          </cell>
          <cell r="B2536" t="str">
            <v>Válvula de retenção de bronze tipo rosqueável tipo vertical 3/4 pol</v>
          </cell>
          <cell r="C2536" t="str">
            <v>UN</v>
          </cell>
          <cell r="D2536">
            <v>17.143000000000001</v>
          </cell>
        </row>
        <row r="2537">
          <cell r="A2537" t="str">
            <v>001.18.18440</v>
          </cell>
          <cell r="B2537" t="str">
            <v>Válvula de retenção de bronze tipo rosqueável tipo vertical 1 pol</v>
          </cell>
          <cell r="C2537" t="str">
            <v>UN</v>
          </cell>
          <cell r="D2537">
            <v>21.623799999999999</v>
          </cell>
        </row>
        <row r="2538">
          <cell r="A2538" t="str">
            <v>001.18.18460</v>
          </cell>
          <cell r="B2538" t="str">
            <v>Válvula de retenção de bronze tipo rosqueável tipo vertical 1 1/2 pol</v>
          </cell>
          <cell r="C2538" t="str">
            <v>UN</v>
          </cell>
          <cell r="D2538">
            <v>29.851700000000001</v>
          </cell>
        </row>
        <row r="2539">
          <cell r="A2539" t="str">
            <v>001.18.18480</v>
          </cell>
          <cell r="B2539" t="str">
            <v>Válvula de retenção de bronze tipo rosqueável tipo vertical 2 pol</v>
          </cell>
          <cell r="C2539" t="str">
            <v>UN</v>
          </cell>
          <cell r="D2539">
            <v>35.882100000000001</v>
          </cell>
        </row>
        <row r="2540">
          <cell r="A2540" t="str">
            <v>001.18.18500</v>
          </cell>
          <cell r="B2540" t="str">
            <v>Válvula de retenção de bronze tipo rosqueável tipo vertical 2 1/2 pol</v>
          </cell>
          <cell r="C2540" t="str">
            <v>UN</v>
          </cell>
          <cell r="D2540">
            <v>64.777500000000003</v>
          </cell>
        </row>
        <row r="2541">
          <cell r="A2541" t="str">
            <v>001.18.18520</v>
          </cell>
          <cell r="B2541" t="str">
            <v>Válvula de retenção de bronze tipo rosqueável tipo horizontal 3/4 pol</v>
          </cell>
          <cell r="C2541" t="str">
            <v>UN</v>
          </cell>
          <cell r="D2541">
            <v>29.603000000000002</v>
          </cell>
        </row>
        <row r="2542">
          <cell r="A2542" t="str">
            <v>001.18.18540</v>
          </cell>
          <cell r="B2542" t="str">
            <v>Válvula de retenção de bronze tipo rosqueável tipo horizontal 1 pol</v>
          </cell>
          <cell r="C2542" t="str">
            <v>UN</v>
          </cell>
          <cell r="D2542">
            <v>37.623800000000003</v>
          </cell>
        </row>
        <row r="2543">
          <cell r="A2543" t="str">
            <v>001.18.18560</v>
          </cell>
          <cell r="B2543" t="str">
            <v>Válvula de retenção de bronze tipo rosqueável tipo horizontal 1 1/2 pol</v>
          </cell>
          <cell r="C2543" t="str">
            <v>UN</v>
          </cell>
          <cell r="D2543">
            <v>54.5017</v>
          </cell>
        </row>
        <row r="2544">
          <cell r="A2544" t="str">
            <v>001.18.18580</v>
          </cell>
          <cell r="B2544" t="str">
            <v>Válvula de retenção de bronze tipo rosqueável tipo horizontal 2 pol</v>
          </cell>
          <cell r="C2544" t="str">
            <v>UN</v>
          </cell>
          <cell r="D2544">
            <v>68.382099999999994</v>
          </cell>
        </row>
        <row r="2545">
          <cell r="A2545" t="str">
            <v>001.18.18600</v>
          </cell>
          <cell r="B2545" t="str">
            <v>Válvula de retenção de bronze tipo rosqueável tipo horizontal 2 1/2 pol</v>
          </cell>
          <cell r="C2545" t="str">
            <v>UN</v>
          </cell>
          <cell r="D2545">
            <v>119.7675</v>
          </cell>
        </row>
        <row r="2546">
          <cell r="A2546" t="str">
            <v>001.18.18620</v>
          </cell>
          <cell r="B2546" t="str">
            <v>Fornecimento, assentamento e rejuntamento de tubos de concreto com armação simples 1000 mm</v>
          </cell>
          <cell r="C2546" t="str">
            <v>ML</v>
          </cell>
          <cell r="D2546">
            <v>153.16970000000001</v>
          </cell>
        </row>
        <row r="2547">
          <cell r="A2547" t="str">
            <v>001.18.18640</v>
          </cell>
          <cell r="B2547" t="str">
            <v>Fornecimento, assentamento e rejuntamento de tubos de concreto com armação simples  800 mm</v>
          </cell>
          <cell r="C2547" t="str">
            <v>ML</v>
          </cell>
          <cell r="D2547">
            <v>111.8449</v>
          </cell>
        </row>
        <row r="2548">
          <cell r="A2548" t="str">
            <v>001.18.18660</v>
          </cell>
          <cell r="B2548" t="str">
            <v>Fornecimento, assentamento e rejuntamento de tubos de concreto com armação simples  600 mm</v>
          </cell>
          <cell r="C2548" t="str">
            <v>ML</v>
          </cell>
          <cell r="D2548">
            <v>84.959599999999995</v>
          </cell>
        </row>
        <row r="2549">
          <cell r="A2549" t="str">
            <v>001.18.18680</v>
          </cell>
          <cell r="B2549" t="str">
            <v>Fornecimento, assentamento e rejuntamento de tubos de concreto com armação simples  400 mm</v>
          </cell>
          <cell r="C2549" t="str">
            <v>ML</v>
          </cell>
          <cell r="D2549">
            <v>44.826799999999999</v>
          </cell>
        </row>
        <row r="2550">
          <cell r="A2550" t="str">
            <v>001.18.18700</v>
          </cell>
          <cell r="B2550" t="str">
            <v>Fornecimento, assentamento e rejuntamento de tubos de concreto com armação dupla 1000 mm</v>
          </cell>
          <cell r="C2550" t="str">
            <v>ML</v>
          </cell>
          <cell r="D2550">
            <v>188.16970000000001</v>
          </cell>
        </row>
        <row r="2551">
          <cell r="A2551" t="str">
            <v>001.18.18720</v>
          </cell>
          <cell r="B2551" t="str">
            <v>Fornecimento, assentamento e rejuntamento de tubos de concreto com armação dupla  800 mm</v>
          </cell>
          <cell r="C2551" t="str">
            <v>ML</v>
          </cell>
          <cell r="D2551">
            <v>135.8449</v>
          </cell>
        </row>
        <row r="2552">
          <cell r="A2552" t="str">
            <v>001.18.18740</v>
          </cell>
          <cell r="B2552" t="str">
            <v>Fornecimento, assentamento e rejuntamento de tubos de concreto sem armação  600 mm</v>
          </cell>
          <cell r="C2552" t="str">
            <v>ML</v>
          </cell>
          <cell r="D2552">
            <v>66.193399999999997</v>
          </cell>
        </row>
        <row r="2553">
          <cell r="A2553" t="str">
            <v>001.18.18760</v>
          </cell>
          <cell r="B2553" t="str">
            <v>Fornecimento, assentamento e rejuntamento de tubos de concreto sem armação  500 mm</v>
          </cell>
          <cell r="C2553" t="str">
            <v>ML</v>
          </cell>
          <cell r="D2553">
            <v>48.988999999999997</v>
          </cell>
        </row>
        <row r="2554">
          <cell r="A2554" t="str">
            <v>001.18.18780</v>
          </cell>
          <cell r="B2554" t="str">
            <v>Fornecimento, assentamento e rejuntamento de tubos de concreto sem armação  400 mm</v>
          </cell>
          <cell r="C2554" t="str">
            <v>ML</v>
          </cell>
          <cell r="D2554">
            <v>34.826799999999999</v>
          </cell>
        </row>
        <row r="2555">
          <cell r="A2555" t="str">
            <v>001.18.18800</v>
          </cell>
          <cell r="B2555" t="str">
            <v>Fornecimento, assentamento e rejuntamento de tubos de concreto sem armação  350 mm</v>
          </cell>
          <cell r="C2555" t="str">
            <v>ML</v>
          </cell>
          <cell r="D2555">
            <v>26.326799999999999</v>
          </cell>
        </row>
        <row r="2556">
          <cell r="A2556" t="str">
            <v>001.18.18820</v>
          </cell>
          <cell r="B2556" t="str">
            <v>Fornecimento, assentamento e rejuntamento de tubos de concreto sem armação  300 mm</v>
          </cell>
          <cell r="C2556" t="str">
            <v>ML</v>
          </cell>
          <cell r="D2556">
            <v>21.933299999999999</v>
          </cell>
        </row>
        <row r="2557">
          <cell r="A2557" t="str">
            <v>001.18.18840</v>
          </cell>
          <cell r="B2557" t="str">
            <v>Fornecimento, assentamento e rejuntamento de tubos de concreto sem armação  250 mm</v>
          </cell>
          <cell r="C2557" t="str">
            <v>ML</v>
          </cell>
          <cell r="D2557">
            <v>20.933299999999999</v>
          </cell>
        </row>
        <row r="2558">
          <cell r="A2558" t="str">
            <v>001.18.18860</v>
          </cell>
          <cell r="B2558" t="str">
            <v>Fornecimento, assentamento e rejuntamento de tubos de concreto sem armação  200 mm</v>
          </cell>
          <cell r="C2558" t="str">
            <v>ML</v>
          </cell>
          <cell r="D2558">
            <v>16.712299999999999</v>
          </cell>
        </row>
        <row r="2559">
          <cell r="A2559" t="str">
            <v>001.18.18880</v>
          </cell>
          <cell r="B2559" t="str">
            <v>Fornecimento, assentamento e rejuntamento de tubos de concreto sem armação  150 mm</v>
          </cell>
          <cell r="C2559" t="str">
            <v>ML</v>
          </cell>
          <cell r="D2559">
            <v>14.712300000000001</v>
          </cell>
        </row>
        <row r="2560">
          <cell r="A2560" t="str">
            <v>001.18.18900</v>
          </cell>
          <cell r="B2560" t="str">
            <v>Fornecimento, assentamento e rejuntamento de tubos de concreto sem armação  100 mm</v>
          </cell>
          <cell r="C2560" t="str">
            <v>ML</v>
          </cell>
          <cell r="D2560">
            <v>11.6637</v>
          </cell>
        </row>
        <row r="2561">
          <cell r="A2561" t="str">
            <v>001.18.18920</v>
          </cell>
          <cell r="B2561" t="str">
            <v>Fornecimento, assentamento e rejuntamento de tubo de concreto poroso mf 400 mm</v>
          </cell>
          <cell r="C2561" t="str">
            <v>ML</v>
          </cell>
          <cell r="D2561">
            <v>38.326799999999999</v>
          </cell>
        </row>
        <row r="2562">
          <cell r="A2562" t="str">
            <v>001.18.18940</v>
          </cell>
          <cell r="B2562" t="str">
            <v>Fornecimento, assentamento e rejuntamento de tubo de concreto poroso mf 350 mm</v>
          </cell>
          <cell r="C2562" t="str">
            <v>ML</v>
          </cell>
          <cell r="D2562">
            <v>28.326799999999999</v>
          </cell>
        </row>
        <row r="2563">
          <cell r="A2563" t="str">
            <v>001.18.18960</v>
          </cell>
          <cell r="B2563" t="str">
            <v>Fornecimento, assentamento e rejuntamento de tubo de concreto poroso mf 300 mm</v>
          </cell>
          <cell r="C2563" t="str">
            <v>ML</v>
          </cell>
          <cell r="D2563">
            <v>19.188600000000001</v>
          </cell>
        </row>
        <row r="2564">
          <cell r="A2564" t="str">
            <v>001.18.18980</v>
          </cell>
          <cell r="B2564" t="str">
            <v>Fornecimento, assentamento e rejuntamento de tubo de concreto poroso mf 250 mm</v>
          </cell>
          <cell r="C2564" t="str">
            <v>ML</v>
          </cell>
          <cell r="D2564">
            <v>22.433299999999999</v>
          </cell>
        </row>
        <row r="2565">
          <cell r="A2565" t="str">
            <v>001.18.19000</v>
          </cell>
          <cell r="B2565" t="str">
            <v>Fornecimento, assentamento e rejuntamento de tubo de concreto poroso mf 200 mm</v>
          </cell>
          <cell r="C2565" t="str">
            <v>ML</v>
          </cell>
          <cell r="D2565">
            <v>16.912299999999998</v>
          </cell>
        </row>
        <row r="2566">
          <cell r="A2566" t="str">
            <v>001.18.19020</v>
          </cell>
          <cell r="B2566" t="str">
            <v>Fornecimento, assentamento e rejuntamento de tubo de concreto poroso mf 150 mm</v>
          </cell>
          <cell r="C2566" t="str">
            <v>ML</v>
          </cell>
          <cell r="D2566">
            <v>16.912299999999998</v>
          </cell>
        </row>
        <row r="2567">
          <cell r="A2567" t="str">
            <v>001.18.19040</v>
          </cell>
          <cell r="B2567" t="str">
            <v>Fornecimento, assentamento e rejuntamento de tubo de concreto poroso mf 100 mm</v>
          </cell>
          <cell r="C2567" t="str">
            <v>ML</v>
          </cell>
          <cell r="D2567">
            <v>16.063700000000001</v>
          </cell>
        </row>
        <row r="2568">
          <cell r="A2568" t="str">
            <v>001.18.19060</v>
          </cell>
          <cell r="B2568" t="str">
            <v>Execução de poço de visita conf. det. do dop n.4 120x120x50 cm</v>
          </cell>
          <cell r="C2568" t="str">
            <v>UN</v>
          </cell>
          <cell r="D2568">
            <v>704.99540000000002</v>
          </cell>
        </row>
        <row r="2569">
          <cell r="A2569" t="str">
            <v>001.18.19080</v>
          </cell>
          <cell r="B2569" t="str">
            <v>Execução de poço de visita conf. det. do dop n.4 120x120x70 cm</v>
          </cell>
          <cell r="C2569" t="str">
            <v>UN</v>
          </cell>
          <cell r="D2569">
            <v>789.27530000000002</v>
          </cell>
        </row>
        <row r="2570">
          <cell r="A2570" t="str">
            <v>001.18.19100</v>
          </cell>
          <cell r="B2570" t="str">
            <v>Execução de poço de visita conf. det. do dop n.4 120x120x105 cm</v>
          </cell>
          <cell r="C2570" t="str">
            <v>UN</v>
          </cell>
          <cell r="D2570">
            <v>942.50360000000001</v>
          </cell>
        </row>
        <row r="2571">
          <cell r="A2571" t="str">
            <v>001.18.19120</v>
          </cell>
          <cell r="B2571" t="str">
            <v>Execução de poço de visita conf. det. do dop n.4 120x120x120 cm</v>
          </cell>
          <cell r="C2571" t="str">
            <v>UN</v>
          </cell>
          <cell r="D2571">
            <v>994.17240000000004</v>
          </cell>
        </row>
        <row r="2572">
          <cell r="A2572" t="str">
            <v>001.18.19140</v>
          </cell>
          <cell r="B2572" t="str">
            <v>Execução de poço de visita conf. det. do dop n.4 120x120x140 cm</v>
          </cell>
          <cell r="C2572" t="str">
            <v>UN</v>
          </cell>
          <cell r="D2572">
            <v>1426.3733999999999</v>
          </cell>
        </row>
        <row r="2573">
          <cell r="A2573" t="str">
            <v>001.18.19160</v>
          </cell>
          <cell r="B2573" t="str">
            <v>Execução de poço de visita conf. det. do dop n.4 120x120x190 cm</v>
          </cell>
          <cell r="C2573" t="str">
            <v>UN</v>
          </cell>
          <cell r="D2573">
            <v>1341.2546</v>
          </cell>
        </row>
        <row r="2574">
          <cell r="A2574" t="str">
            <v>001.18.19180</v>
          </cell>
          <cell r="B2574" t="str">
            <v>Execução de caixa de passagem conf. det. n7 do dop 30 x 30 x 30 cm</v>
          </cell>
          <cell r="C2574" t="str">
            <v>UN</v>
          </cell>
          <cell r="D2574">
            <v>37.726100000000002</v>
          </cell>
        </row>
        <row r="2575">
          <cell r="A2575" t="str">
            <v>001.18.19200</v>
          </cell>
          <cell r="B2575" t="str">
            <v>Execução de caixa de passagem conf. det. n7 do dop 40 x 40 x 40 cm</v>
          </cell>
          <cell r="C2575" t="str">
            <v>UN</v>
          </cell>
          <cell r="D2575">
            <v>56.820099999999996</v>
          </cell>
        </row>
        <row r="2576">
          <cell r="A2576" t="str">
            <v>001.18.19220</v>
          </cell>
          <cell r="B2576" t="str">
            <v>Execução de caixa de passagem conf. det. n7 do dop 50 x 50 x 50 cm</v>
          </cell>
          <cell r="C2576" t="str">
            <v>UN</v>
          </cell>
          <cell r="D2576">
            <v>81.509399999999999</v>
          </cell>
        </row>
        <row r="2577">
          <cell r="A2577" t="str">
            <v>001.18.19240</v>
          </cell>
          <cell r="B2577" t="str">
            <v>Execução de caixa de passagem conf. det. n7 do dop 60 x 60 x 60 cm</v>
          </cell>
          <cell r="C2577" t="str">
            <v>UN</v>
          </cell>
          <cell r="D2577">
            <v>108.3801</v>
          </cell>
        </row>
        <row r="2578">
          <cell r="A2578" t="str">
            <v>001.18.19260</v>
          </cell>
          <cell r="B2578" t="str">
            <v>Execução de caixa de passagem conf. det. n7 do dop 70 x 70 x 70 cm</v>
          </cell>
          <cell r="C2578" t="str">
            <v>UN</v>
          </cell>
          <cell r="D2578">
            <v>111.428</v>
          </cell>
        </row>
        <row r="2579">
          <cell r="A2579" t="str">
            <v>001.18.19280</v>
          </cell>
          <cell r="B2579" t="str">
            <v>Execução de caixa de passagem conf. det. n7 do dop 80 x 80 x 80 cm</v>
          </cell>
          <cell r="C2579" t="str">
            <v>UN</v>
          </cell>
          <cell r="D2579">
            <v>141.32990000000001</v>
          </cell>
        </row>
        <row r="2580">
          <cell r="A2580" t="str">
            <v>001.18.19300</v>
          </cell>
          <cell r="B2580" t="str">
            <v>Execução de caixa de passagem conf. det. n7 do dop 90 x 90 x 90 cm</v>
          </cell>
          <cell r="C2580" t="str">
            <v>UN</v>
          </cell>
          <cell r="D2580">
            <v>234.3383</v>
          </cell>
        </row>
        <row r="2581">
          <cell r="A2581" t="str">
            <v>001.18.19320</v>
          </cell>
          <cell r="B2581" t="str">
            <v>Execução de caixa de passagem conf. det. n7 do dop 100 x 100 x 100 cm</v>
          </cell>
          <cell r="C2581" t="str">
            <v>UN</v>
          </cell>
          <cell r="D2581">
            <v>233.61449999999999</v>
          </cell>
        </row>
        <row r="2582">
          <cell r="A2582" t="str">
            <v>001.18.19340</v>
          </cell>
          <cell r="B2582" t="str">
            <v>Execução de caixa de passagem conf. det. n7 do dop 100 x 100 x 120 cm</v>
          </cell>
          <cell r="C2582" t="str">
            <v>UND</v>
          </cell>
          <cell r="D2582">
            <v>321.45440000000002</v>
          </cell>
        </row>
        <row r="2583">
          <cell r="A2583" t="str">
            <v>001.18.19360</v>
          </cell>
          <cell r="B2583" t="str">
            <v>Execução de caixa de passagem conf. det. n7 do dop 110 x 0.60 x 0.60 cm</v>
          </cell>
          <cell r="C2583" t="str">
            <v>UN</v>
          </cell>
          <cell r="D2583">
            <v>10.5106</v>
          </cell>
        </row>
        <row r="2584">
          <cell r="A2584" t="str">
            <v>001.18.19380</v>
          </cell>
          <cell r="B2584" t="str">
            <v>Execução de caixa de areia dimensões 50 x 50 x 50 cm</v>
          </cell>
          <cell r="C2584" t="str">
            <v>UN</v>
          </cell>
          <cell r="D2584">
            <v>81.509399999999999</v>
          </cell>
        </row>
        <row r="2585">
          <cell r="A2585" t="str">
            <v>001.18.19400</v>
          </cell>
          <cell r="B2585" t="str">
            <v>Fornecimento e assentamento de grelha de ferro para caixa de passagem conf. det n.5 dop dim. 60 x 60 cm</v>
          </cell>
          <cell r="C2585" t="str">
            <v>UN</v>
          </cell>
          <cell r="D2585">
            <v>454.45699999999999</v>
          </cell>
        </row>
        <row r="2586">
          <cell r="A2586" t="str">
            <v>001.18.19420</v>
          </cell>
          <cell r="B2586" t="str">
            <v>Fornecimento e assentamento de grelha de ferro para caixa de passagem conf. det n.5 dop dim. 100 x 100 cm</v>
          </cell>
          <cell r="C2586" t="str">
            <v>UN</v>
          </cell>
          <cell r="D2586">
            <v>748.97360000000003</v>
          </cell>
        </row>
        <row r="2587">
          <cell r="A2587" t="str">
            <v>001.18.19440</v>
          </cell>
          <cell r="B2587" t="str">
            <v>Fornecimento e assentamento de grelha de ferro para caixa de passagem conf. det. n.5a dop. dim. 60 x 60 cm</v>
          </cell>
          <cell r="C2587" t="str">
            <v>UN</v>
          </cell>
          <cell r="D2587">
            <v>285.70699999999999</v>
          </cell>
        </row>
        <row r="2588">
          <cell r="A2588" t="str">
            <v>001.18.19460</v>
          </cell>
          <cell r="B2588" t="str">
            <v>Fornecimento e assentamento de grelha de ferro para caixa de passagem conf. det. n.5a dop. dim. 100 x 100 cm</v>
          </cell>
          <cell r="C2588" t="str">
            <v>UN</v>
          </cell>
          <cell r="D2588">
            <v>473.34859999999998</v>
          </cell>
        </row>
        <row r="2589">
          <cell r="A2589" t="str">
            <v>001.18.19480</v>
          </cell>
          <cell r="B2589" t="str">
            <v>Fornecimento e assentamento de grelha de ferro para canaleta conf. det. n.6 dop largura 0.56 m</v>
          </cell>
          <cell r="C2589" t="str">
            <v>ML</v>
          </cell>
          <cell r="D2589">
            <v>172.40350000000001</v>
          </cell>
        </row>
        <row r="2590">
          <cell r="A2590" t="str">
            <v>001.18.19500</v>
          </cell>
          <cell r="B2590" t="str">
            <v>Execução de canaleta para talude em concreto simples traço 1:4:8 com 8 cm espessura conf. det. n.32 e 33</v>
          </cell>
          <cell r="C2590" t="str">
            <v>ML</v>
          </cell>
          <cell r="D2590">
            <v>27.349699999999999</v>
          </cell>
        </row>
        <row r="2591">
          <cell r="A2591" t="str">
            <v>001.18.19520</v>
          </cell>
          <cell r="B2591" t="str">
            <v>Execução de canaleta de tijolo maciço 1/2 vez l=0,30 m inclusive grelha de ferro</v>
          </cell>
          <cell r="C2591" t="str">
            <v>ML</v>
          </cell>
          <cell r="D2591">
            <v>72.253500000000003</v>
          </cell>
        </row>
        <row r="2592">
          <cell r="A2592" t="str">
            <v>001.18.19540</v>
          </cell>
          <cell r="B2592" t="str">
            <v>Fornecimento e instalação de aspersor ou irrigador para jardim de metal - diamentro 3/4""""""""</v>
          </cell>
          <cell r="C2592" t="str">
            <v>UN</v>
          </cell>
          <cell r="D2592">
            <v>15</v>
          </cell>
        </row>
        <row r="2593">
          <cell r="A2593" t="str">
            <v>001.19</v>
          </cell>
          <cell r="B2593" t="str">
            <v>LIMPEZA</v>
          </cell>
          <cell r="D2593">
            <v>20.278600000000001</v>
          </cell>
        </row>
        <row r="2594">
          <cell r="A2594" t="str">
            <v>001.19.00020</v>
          </cell>
          <cell r="B2594" t="str">
            <v>Limpeza geral da obra</v>
          </cell>
          <cell r="C2594" t="str">
            <v>M2</v>
          </cell>
          <cell r="D2594">
            <v>1.9152</v>
          </cell>
        </row>
        <row r="2595">
          <cell r="A2595" t="str">
            <v>001.19.00040</v>
          </cell>
          <cell r="B2595" t="str">
            <v>Execução de limpeza geral da obra com retirada de entulhos</v>
          </cell>
          <cell r="C2595" t="str">
            <v>M2</v>
          </cell>
          <cell r="D2595">
            <v>1.9152</v>
          </cell>
        </row>
        <row r="2596">
          <cell r="A2596" t="str">
            <v>001.19.00060</v>
          </cell>
          <cell r="B2596" t="str">
            <v>Execução de Retirada de entulho em Caçamba inclusive Carga Manual distância até 30 mts</v>
          </cell>
          <cell r="C2596" t="str">
            <v>m3</v>
          </cell>
          <cell r="D2596">
            <v>16.4482</v>
          </cell>
        </row>
      </sheetData>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Solum"/>
      <sheetName val="Plan2"/>
      <sheetName val="Plan3"/>
      <sheetName val="cobertura quadra"/>
      <sheetName val="CRON REF"/>
    </sheetNames>
    <sheetDataSet>
      <sheetData sheetId="0" refreshError="1">
        <row r="3">
          <cell r="A3" t="str">
            <v>Obra :001 -  001</v>
          </cell>
        </row>
        <row r="4">
          <cell r="A4" t="str">
            <v xml:space="preserve">Total da Planilha - </v>
          </cell>
          <cell r="B4" t="str">
            <v>364.742,2448</v>
          </cell>
        </row>
        <row r="5">
          <cell r="A5" t="str">
            <v>Cód. Tarefa</v>
          </cell>
          <cell r="B5" t="str">
            <v>Descrição</v>
          </cell>
          <cell r="C5" t="str">
            <v>Unidade</v>
          </cell>
          <cell r="D5" t="str">
            <v>Valor Unitário</v>
          </cell>
        </row>
        <row r="6">
          <cell r="A6" t="str">
            <v>001</v>
          </cell>
          <cell r="B6" t="str">
            <v>BOLETIM DE REFERÊNCIA DE PREÇOS - ABRIL 2005</v>
          </cell>
          <cell r="D6">
            <v>364742.24479999999</v>
          </cell>
        </row>
        <row r="7">
          <cell r="A7" t="str">
            <v>001.01</v>
          </cell>
          <cell r="B7" t="str">
            <v>DEMOLIÇÃO E RETIRADA</v>
          </cell>
          <cell r="D7">
            <v>1590.6348</v>
          </cell>
        </row>
        <row r="8">
          <cell r="A8" t="str">
            <v>001.01.00020</v>
          </cell>
          <cell r="B8" t="str">
            <v>Demolição de cobertura construída c/telha de barro ou cerâmica</v>
          </cell>
          <cell r="C8" t="str">
            <v>M2</v>
          </cell>
          <cell r="D8">
            <v>2.6091000000000002</v>
          </cell>
        </row>
        <row r="9">
          <cell r="A9" t="str">
            <v>001.01.00040</v>
          </cell>
          <cell r="B9" t="str">
            <v>Demolição de cobertura construída c/telha de cimento amianto, alumínio, plastico e ferro galvanizado</v>
          </cell>
          <cell r="C9" t="str">
            <v>M2</v>
          </cell>
          <cell r="D9">
            <v>1.0871999999999999</v>
          </cell>
        </row>
        <row r="10">
          <cell r="A10" t="str">
            <v>001.01.00060</v>
          </cell>
          <cell r="B10" t="str">
            <v>Demolição de madeiramento de telhado constituído por tesouras (telha de barro)</v>
          </cell>
          <cell r="C10" t="str">
            <v>M2</v>
          </cell>
          <cell r="D10">
            <v>3.9278</v>
          </cell>
        </row>
        <row r="11">
          <cell r="A11" t="str">
            <v>001.01.00080</v>
          </cell>
          <cell r="B11" t="str">
            <v>Demolição de madeiramento de telhado constituído por tesouras (telha de cimento aminato e alumínio)</v>
          </cell>
          <cell r="C11" t="str">
            <v>M2</v>
          </cell>
          <cell r="D11">
            <v>3.3856999999999999</v>
          </cell>
        </row>
        <row r="12">
          <cell r="A12" t="str">
            <v>001.01.00100</v>
          </cell>
          <cell r="B12" t="str">
            <v>Demolição de madeiramento de telhado tipo pontaletados (telhas de barro)</v>
          </cell>
          <cell r="C12" t="str">
            <v>M2</v>
          </cell>
          <cell r="D12">
            <v>2.9251</v>
          </cell>
        </row>
        <row r="13">
          <cell r="A13" t="str">
            <v>001.01.00120</v>
          </cell>
          <cell r="B13" t="str">
            <v>Demolição de madeiramento de telhado tipo pontaletados (telhas de cimento aminato ou alumínio)</v>
          </cell>
          <cell r="C13" t="str">
            <v>M2</v>
          </cell>
          <cell r="D13">
            <v>2.9251</v>
          </cell>
        </row>
        <row r="14">
          <cell r="A14" t="str">
            <v>001.01.00130</v>
          </cell>
          <cell r="B14" t="str">
            <v>Demolição de Ripamento em Cobertura Barro ou Cerâmica</v>
          </cell>
          <cell r="C14" t="str">
            <v>m2</v>
          </cell>
          <cell r="D14">
            <v>0.19040000000000001</v>
          </cell>
        </row>
        <row r="15">
          <cell r="A15" t="str">
            <v>001.01.00140</v>
          </cell>
          <cell r="B15" t="str">
            <v>Demolição de estrutura de ferro  para  telhados</v>
          </cell>
          <cell r="C15" t="str">
            <v>M2</v>
          </cell>
          <cell r="D15">
            <v>8.0597999999999992</v>
          </cell>
        </row>
        <row r="16">
          <cell r="A16" t="str">
            <v>001.01.00160</v>
          </cell>
          <cell r="B16" t="str">
            <v>Retirada de cobertura de madeira - caibros e vigas</v>
          </cell>
          <cell r="C16" t="str">
            <v>ML</v>
          </cell>
          <cell r="D16">
            <v>0.20039999999999999</v>
          </cell>
        </row>
        <row r="17">
          <cell r="A17" t="str">
            <v>001.01.00180</v>
          </cell>
          <cell r="B17" t="str">
            <v>Retirada de cobertura de madeira - ripas</v>
          </cell>
          <cell r="C17" t="str">
            <v>ML</v>
          </cell>
          <cell r="D17">
            <v>0.1002</v>
          </cell>
        </row>
        <row r="18">
          <cell r="A18" t="str">
            <v>001.01.00200</v>
          </cell>
          <cell r="B18" t="str">
            <v>Retirada de cobertura em telhas de barro s/aproveitamento das cumeeiras e espigões</v>
          </cell>
          <cell r="C18" t="str">
            <v>UN</v>
          </cell>
          <cell r="D18">
            <v>0.27660000000000001</v>
          </cell>
        </row>
        <row r="19">
          <cell r="A19" t="str">
            <v>001.01.00220</v>
          </cell>
          <cell r="B19" t="str">
            <v>Retirada de cobertura em telhas de cimento aminato, alumínio, plástico ou ferro galvanizado</v>
          </cell>
          <cell r="C19" t="str">
            <v>UN</v>
          </cell>
          <cell r="D19">
            <v>3.6886000000000001</v>
          </cell>
        </row>
        <row r="20">
          <cell r="A20" t="str">
            <v>001.01.00240</v>
          </cell>
          <cell r="B20" t="str">
            <v>Retirada de cobertura em telhas cerãmicas ( plan , colonial , francesa , etc. )</v>
          </cell>
          <cell r="C20" t="str">
            <v>M2</v>
          </cell>
          <cell r="D20">
            <v>2.4449999999999998</v>
          </cell>
        </row>
        <row r="21">
          <cell r="A21" t="str">
            <v>001.01.00260</v>
          </cell>
          <cell r="B21" t="str">
            <v>Retirada de cobertura em telhas de cimento aminato, alumínio, plástico e c.g.</v>
          </cell>
          <cell r="C21" t="str">
            <v>M2</v>
          </cell>
          <cell r="D21">
            <v>1.3028999999999999</v>
          </cell>
        </row>
        <row r="22">
          <cell r="A22" t="str">
            <v>001.01.00280</v>
          </cell>
          <cell r="B22" t="str">
            <v>Retirada de madeiramento de telhado constituído por tesouras (telha de barro)</v>
          </cell>
          <cell r="C22" t="str">
            <v>M2</v>
          </cell>
          <cell r="D22">
            <v>3.0061</v>
          </cell>
        </row>
        <row r="23">
          <cell r="A23" t="str">
            <v>001.01.00300</v>
          </cell>
          <cell r="B23" t="str">
            <v>Retirada de madeiramento de telhado constituído por tesouras (telha de cimento amianto ou alumínio)</v>
          </cell>
          <cell r="C23" t="str">
            <v>M2</v>
          </cell>
          <cell r="D23">
            <v>2.5051000000000001</v>
          </cell>
        </row>
        <row r="24">
          <cell r="A24" t="str">
            <v>001.01.00320</v>
          </cell>
          <cell r="B24" t="str">
            <v>Retirada de madeiramento de telhado tipo pontaletados (telhas de barro)</v>
          </cell>
          <cell r="C24" t="str">
            <v>M2</v>
          </cell>
          <cell r="D24">
            <v>2.004</v>
          </cell>
        </row>
        <row r="25">
          <cell r="A25" t="str">
            <v>001.01.00340</v>
          </cell>
          <cell r="B25" t="str">
            <v>Retirada de madeiramento de telhado tipo pontaletados (telhas de cimento amianto ou alumínio)</v>
          </cell>
          <cell r="C25" t="str">
            <v>M2</v>
          </cell>
          <cell r="D25">
            <v>1.8036000000000001</v>
          </cell>
        </row>
        <row r="26">
          <cell r="A26" t="str">
            <v>001.01.00360</v>
          </cell>
          <cell r="B26" t="str">
            <v>Retirada de calhas e rufos metálicos</v>
          </cell>
          <cell r="C26" t="str">
            <v>M2</v>
          </cell>
          <cell r="D26">
            <v>3.0522</v>
          </cell>
        </row>
        <row r="27">
          <cell r="A27" t="str">
            <v>001.01.00380</v>
          </cell>
          <cell r="B27" t="str">
            <v>Demolição de revestimento de argamassa de cal e areia (inclusive emboço)</v>
          </cell>
          <cell r="C27" t="str">
            <v>M2</v>
          </cell>
          <cell r="D27">
            <v>1.9035</v>
          </cell>
        </row>
        <row r="28">
          <cell r="A28" t="str">
            <v>001.01.00400</v>
          </cell>
          <cell r="B28" t="str">
            <v>Demolição de revestimento de argamassa mista (inclusive emboço)</v>
          </cell>
          <cell r="C28" t="str">
            <v>M2</v>
          </cell>
          <cell r="D28">
            <v>2.8553000000000002</v>
          </cell>
        </row>
        <row r="29">
          <cell r="A29" t="str">
            <v>001.01.00420</v>
          </cell>
          <cell r="B29" t="str">
            <v>Demolição de revestimento de argamassa de cimento e areia (inclusive emboço)</v>
          </cell>
          <cell r="C29" t="str">
            <v>M2</v>
          </cell>
          <cell r="D29">
            <v>7.3181000000000003</v>
          </cell>
        </row>
        <row r="30">
          <cell r="A30" t="str">
            <v>001.01.00440</v>
          </cell>
          <cell r="B30" t="str">
            <v>Demolição de azulejos pastilas ladrilhos cerâmicos ou base de gres (inclusive emboço)</v>
          </cell>
          <cell r="C30" t="str">
            <v>M2</v>
          </cell>
          <cell r="D30">
            <v>7.0641999999999996</v>
          </cell>
        </row>
        <row r="31">
          <cell r="A31" t="str">
            <v>001.01.00460</v>
          </cell>
          <cell r="B31" t="str">
            <v>Demolição de mármore, pedra ou granito (inclusive emboço)</v>
          </cell>
          <cell r="C31" t="str">
            <v>M2</v>
          </cell>
          <cell r="D31">
            <v>7.0641999999999996</v>
          </cell>
        </row>
        <row r="32">
          <cell r="A32" t="str">
            <v>001.01.00480</v>
          </cell>
          <cell r="B32" t="str">
            <v>Demolição de quadro negro</v>
          </cell>
          <cell r="C32" t="str">
            <v>M2</v>
          </cell>
          <cell r="D32">
            <v>7.0641999999999996</v>
          </cell>
        </row>
        <row r="33">
          <cell r="A33" t="str">
            <v>001.01.00500</v>
          </cell>
          <cell r="B33" t="str">
            <v>Retirada de revestimento com mármore, pedra ou granito (inclusive emboço)</v>
          </cell>
          <cell r="C33" t="str">
            <v>M2</v>
          </cell>
          <cell r="D33">
            <v>6.5143000000000004</v>
          </cell>
        </row>
        <row r="34">
          <cell r="A34" t="str">
            <v>001.01.00520</v>
          </cell>
          <cell r="B34" t="str">
            <v>Demolição de forro de estuque (inclusive entarugamento de madeira)</v>
          </cell>
          <cell r="C34" t="str">
            <v>M2</v>
          </cell>
          <cell r="D34">
            <v>2.0588000000000002</v>
          </cell>
        </row>
        <row r="35">
          <cell r="A35" t="str">
            <v>001.01.00540</v>
          </cell>
          <cell r="B35" t="str">
            <v>Demolição de forro de madeira ou de gesso (incluso entarugamento)</v>
          </cell>
          <cell r="C35" t="str">
            <v>M2</v>
          </cell>
          <cell r="D35">
            <v>1.7394000000000001</v>
          </cell>
        </row>
        <row r="36">
          <cell r="A36" t="str">
            <v>001.01.00560</v>
          </cell>
          <cell r="B36" t="str">
            <v>Demolição somente das tábuas ou chapas de madeira ou de gesso</v>
          </cell>
          <cell r="C36" t="str">
            <v>M2</v>
          </cell>
          <cell r="D36">
            <v>2.6091000000000002</v>
          </cell>
        </row>
        <row r="37">
          <cell r="A37" t="str">
            <v>001.01.00580</v>
          </cell>
          <cell r="B37" t="str">
            <v>Demolição de lambris de madeira inclusive entarugamento</v>
          </cell>
          <cell r="C37" t="str">
            <v>M2</v>
          </cell>
          <cell r="D37">
            <v>7.0641999999999996</v>
          </cell>
        </row>
        <row r="38">
          <cell r="A38" t="str">
            <v>001.01.00600</v>
          </cell>
          <cell r="B38" t="str">
            <v>Demolição somente de chapas ou placas de lambris ou madeira</v>
          </cell>
          <cell r="C38" t="str">
            <v>M2</v>
          </cell>
          <cell r="D38">
            <v>4.3993000000000002</v>
          </cell>
        </row>
        <row r="39">
          <cell r="A39" t="str">
            <v>001.01.00620</v>
          </cell>
          <cell r="B39" t="str">
            <v>Retirada de todo o forro inclusive vigas e sarrafos</v>
          </cell>
          <cell r="C39" t="str">
            <v>M2</v>
          </cell>
          <cell r="D39">
            <v>9.2608999999999995</v>
          </cell>
        </row>
        <row r="40">
          <cell r="A40" t="str">
            <v>001.01.00640</v>
          </cell>
          <cell r="B40" t="str">
            <v>Retirada de todos os lambris inclusive caibros e sarrafos</v>
          </cell>
          <cell r="C40" t="str">
            <v>M2</v>
          </cell>
          <cell r="D40">
            <v>9.2608999999999995</v>
          </cell>
        </row>
        <row r="41">
          <cell r="A41" t="str">
            <v>001.01.00660</v>
          </cell>
          <cell r="B41" t="str">
            <v>Demolição de alvenaria de tijolos maciços</v>
          </cell>
          <cell r="C41" t="str">
            <v>M3</v>
          </cell>
          <cell r="D41">
            <v>17.935300000000002</v>
          </cell>
        </row>
        <row r="42">
          <cell r="A42" t="str">
            <v>001.01.00680</v>
          </cell>
          <cell r="B42" t="str">
            <v>Retirada de alvenaria de tijolos maciços</v>
          </cell>
          <cell r="C42" t="str">
            <v>M3</v>
          </cell>
          <cell r="D42">
            <v>33.967100000000002</v>
          </cell>
        </row>
        <row r="43">
          <cell r="A43" t="str">
            <v>001.01.00700</v>
          </cell>
          <cell r="B43" t="str">
            <v>Demolição de alvenaria de tijolos cerâmicos</v>
          </cell>
          <cell r="C43" t="str">
            <v>M3</v>
          </cell>
          <cell r="D43">
            <v>13.045400000000001</v>
          </cell>
        </row>
        <row r="44">
          <cell r="A44" t="str">
            <v>001.01.00720</v>
          </cell>
          <cell r="B44" t="str">
            <v>Demolição de alvenaria de blocos de concreto</v>
          </cell>
          <cell r="C44" t="str">
            <v>M3</v>
          </cell>
          <cell r="D44">
            <v>13.045400000000001</v>
          </cell>
        </row>
        <row r="45">
          <cell r="A45" t="str">
            <v>001.01.00740</v>
          </cell>
          <cell r="B45" t="str">
            <v>Retirada de alvenaria de blocos de concreto</v>
          </cell>
          <cell r="C45" t="str">
            <v>M3</v>
          </cell>
          <cell r="D45">
            <v>26.090800000000002</v>
          </cell>
        </row>
        <row r="46">
          <cell r="A46" t="str">
            <v>001.01.00760</v>
          </cell>
          <cell r="B46" t="str">
            <v>Demolição de alvenaria de pedra</v>
          </cell>
          <cell r="C46" t="str">
            <v>M3</v>
          </cell>
          <cell r="D46">
            <v>33.1633</v>
          </cell>
        </row>
        <row r="47">
          <cell r="A47" t="str">
            <v>001.01.00780</v>
          </cell>
          <cell r="B47" t="str">
            <v>Retirada de alvenaria de pedra</v>
          </cell>
          <cell r="C47" t="str">
            <v>M3</v>
          </cell>
          <cell r="D47">
            <v>37.511800000000001</v>
          </cell>
        </row>
        <row r="48">
          <cell r="A48" t="str">
            <v>001.01.00800</v>
          </cell>
          <cell r="B48" t="str">
            <v>Demolição de alvenaria de placas de concreto celular</v>
          </cell>
          <cell r="C48" t="str">
            <v>M3</v>
          </cell>
          <cell r="D48">
            <v>7.6139999999999999</v>
          </cell>
        </row>
        <row r="49">
          <cell r="A49" t="str">
            <v>001.01.00820</v>
          </cell>
          <cell r="B49" t="str">
            <v>Retirada de alvenaria de placas de concreto celular</v>
          </cell>
          <cell r="C49" t="str">
            <v>M3</v>
          </cell>
          <cell r="D49">
            <v>13.028600000000001</v>
          </cell>
        </row>
        <row r="50">
          <cell r="A50" t="str">
            <v>001.01.00840</v>
          </cell>
          <cell r="B50" t="str">
            <v>Demolição de alvenaria de adobo</v>
          </cell>
          <cell r="C50" t="str">
            <v>M3</v>
          </cell>
          <cell r="D50">
            <v>19.035</v>
          </cell>
        </row>
        <row r="51">
          <cell r="A51" t="str">
            <v>001.01.00860</v>
          </cell>
          <cell r="B51" t="str">
            <v>Demolição de elemento vazado</v>
          </cell>
          <cell r="C51" t="str">
            <v>M2</v>
          </cell>
          <cell r="D51">
            <v>24.4664</v>
          </cell>
        </row>
        <row r="52">
          <cell r="A52" t="str">
            <v>001.01.00880</v>
          </cell>
          <cell r="B52" t="str">
            <v>Demolição inclusive entarugamento de paredes divisórias de tábuas e chapas</v>
          </cell>
          <cell r="C52" t="str">
            <v>M2</v>
          </cell>
          <cell r="D52">
            <v>3.8069999999999999</v>
          </cell>
        </row>
        <row r="53">
          <cell r="A53" t="str">
            <v>001.01.00900</v>
          </cell>
          <cell r="B53" t="str">
            <v>Demolição apenas das tábuas ou chapas das paredes divisórias</v>
          </cell>
          <cell r="C53" t="str">
            <v>M2</v>
          </cell>
          <cell r="D53">
            <v>2.6648999999999998</v>
          </cell>
        </row>
        <row r="54">
          <cell r="A54" t="str">
            <v>001.01.00920</v>
          </cell>
          <cell r="B54" t="str">
            <v>Retirada de divisória tipo naval</v>
          </cell>
          <cell r="C54" t="str">
            <v>m2</v>
          </cell>
          <cell r="D54">
            <v>1.5227999999999999</v>
          </cell>
        </row>
        <row r="55">
          <cell r="A55" t="str">
            <v>001.01.00940</v>
          </cell>
          <cell r="B55" t="str">
            <v>Demolição de alvenaria de fundação de tijolos maciços inclusive escavações necessárias</v>
          </cell>
          <cell r="C55" t="str">
            <v>M3</v>
          </cell>
          <cell r="D55">
            <v>67.934200000000004</v>
          </cell>
        </row>
        <row r="56">
          <cell r="A56" t="str">
            <v>001.01.00960</v>
          </cell>
          <cell r="B56" t="str">
            <v>Demolição de alvenaria de fundações de pedra</v>
          </cell>
          <cell r="C56" t="str">
            <v>M3</v>
          </cell>
          <cell r="D56">
            <v>34.262999999999998</v>
          </cell>
        </row>
        <row r="57">
          <cell r="A57" t="str">
            <v>001.01.00980</v>
          </cell>
          <cell r="B57" t="str">
            <v>Demolição de concreto simples em fundação</v>
          </cell>
          <cell r="C57" t="str">
            <v>M3</v>
          </cell>
          <cell r="D57">
            <v>58.915799999999997</v>
          </cell>
        </row>
        <row r="58">
          <cell r="A58" t="str">
            <v>001.01.01000</v>
          </cell>
          <cell r="B58" t="str">
            <v>Demolição de concreto armado em fundações</v>
          </cell>
          <cell r="C58" t="str">
            <v>M3</v>
          </cell>
          <cell r="D58">
            <v>150.42070000000001</v>
          </cell>
        </row>
        <row r="59">
          <cell r="A59" t="str">
            <v>001.01.01020</v>
          </cell>
          <cell r="B59" t="str">
            <v>Demolição de concreto simples acima do embasamento</v>
          </cell>
          <cell r="C59" t="str">
            <v>M3</v>
          </cell>
          <cell r="D59">
            <v>48.915999999999997</v>
          </cell>
        </row>
        <row r="60">
          <cell r="A60" t="str">
            <v>001.01.01040</v>
          </cell>
          <cell r="B60" t="str">
            <v>Demolição de concreto armado acima do embasamento</v>
          </cell>
          <cell r="C60" t="str">
            <v>M3</v>
          </cell>
          <cell r="D60">
            <v>135.1079</v>
          </cell>
        </row>
        <row r="61">
          <cell r="A61" t="str">
            <v>001.01.01042</v>
          </cell>
          <cell r="B61" t="str">
            <v>Rasgo em piso de concreto simples 7.00 x 7.00 cm para passagem de tubulação, utilizando máquina corta piso manual com disco diamantado</v>
          </cell>
          <cell r="C61" t="str">
            <v>ml</v>
          </cell>
          <cell r="D61">
            <v>3.4912999999999998</v>
          </cell>
        </row>
        <row r="62">
          <cell r="A62" t="str">
            <v>001.01.01045</v>
          </cell>
          <cell r="B62" t="str">
            <v>Rasgo em piso de concreto simples 10.00 x 7.00 cm para passagem de tubulação, utilizando máquina corta piso manual com disco diamantado</v>
          </cell>
          <cell r="C62" t="str">
            <v>ml</v>
          </cell>
          <cell r="D62">
            <v>4.4429999999999996</v>
          </cell>
        </row>
        <row r="63">
          <cell r="A63" t="str">
            <v>001.01.01050</v>
          </cell>
          <cell r="B63" t="str">
            <v>Rasgo em piso de concreto simples 15.00 x 7.00 cm para passagem de tubulação, utilizando máquina corta piso manual com disco diamantado</v>
          </cell>
          <cell r="C63" t="str">
            <v>ml</v>
          </cell>
          <cell r="D63">
            <v>6.3464999999999998</v>
          </cell>
        </row>
        <row r="64">
          <cell r="A64" t="str">
            <v>001.01.01060</v>
          </cell>
          <cell r="B64" t="str">
            <v>Demolição de assoalhos de tábuas incl.rodapés e cordões</v>
          </cell>
          <cell r="C64" t="str">
            <v>M2</v>
          </cell>
          <cell r="D64">
            <v>6.8522999999999996</v>
          </cell>
        </row>
        <row r="65">
          <cell r="A65" t="str">
            <v>001.01.01080</v>
          </cell>
          <cell r="B65" t="str">
            <v>Demolição de assoalhos de tábuas apenas das tábuas</v>
          </cell>
          <cell r="C65" t="str">
            <v>M2</v>
          </cell>
          <cell r="D65">
            <v>2.7408999999999999</v>
          </cell>
        </row>
        <row r="66">
          <cell r="A66" t="str">
            <v>001.01.01100</v>
          </cell>
          <cell r="B66" t="str">
            <v>Retirada de todo piso assoalho de tábuas inclusive vigamento de peróba</v>
          </cell>
          <cell r="C66" t="str">
            <v>M2</v>
          </cell>
          <cell r="D66">
            <v>11.176299999999999</v>
          </cell>
        </row>
        <row r="67">
          <cell r="A67" t="str">
            <v>001.01.01120</v>
          </cell>
          <cell r="B67" t="str">
            <v>Demolição de pisos de tacos madeira inclusive argamassa de assentamento</v>
          </cell>
          <cell r="C67" t="str">
            <v>M2</v>
          </cell>
          <cell r="D67">
            <v>8.3957999999999995</v>
          </cell>
        </row>
        <row r="68">
          <cell r="A68" t="str">
            <v>001.01.01140</v>
          </cell>
          <cell r="B68" t="str">
            <v>Retirada de pisos de tacos madeira inclusive argamassa de assentamento</v>
          </cell>
          <cell r="C68" t="str">
            <v>M2</v>
          </cell>
          <cell r="D68">
            <v>10.020200000000001</v>
          </cell>
        </row>
        <row r="69">
          <cell r="A69" t="str">
            <v>001.01.01160</v>
          </cell>
          <cell r="B69" t="str">
            <v>Demolição de rodapé de madeira</v>
          </cell>
          <cell r="C69" t="str">
            <v>ML</v>
          </cell>
          <cell r="D69">
            <v>0.30459999999999998</v>
          </cell>
        </row>
        <row r="70">
          <cell r="A70" t="str">
            <v>001.01.01180</v>
          </cell>
          <cell r="B70" t="str">
            <v>Retirada de rodapé de madeira</v>
          </cell>
          <cell r="C70" t="str">
            <v>ML</v>
          </cell>
          <cell r="D70">
            <v>0.48730000000000001</v>
          </cell>
        </row>
        <row r="71">
          <cell r="A71" t="str">
            <v>001.01.01200</v>
          </cell>
          <cell r="B71" t="str">
            <v>Demolição de pisos de ladrilhos em geral</v>
          </cell>
          <cell r="C71" t="str">
            <v>M2</v>
          </cell>
          <cell r="D71">
            <v>3.0438999999999998</v>
          </cell>
        </row>
        <row r="72">
          <cell r="A72" t="str">
            <v>001.01.01220</v>
          </cell>
          <cell r="B72" t="str">
            <v>Demolição de ladrilhos em geral sobre base ou lastro de concreto</v>
          </cell>
          <cell r="C72" t="str">
            <v>M2</v>
          </cell>
          <cell r="D72">
            <v>6.0877999999999997</v>
          </cell>
        </row>
        <row r="73">
          <cell r="A73" t="str">
            <v>001.01.01240</v>
          </cell>
          <cell r="B73" t="str">
            <v>Demolição de pisos de granilite ou cimentado</v>
          </cell>
          <cell r="C73" t="str">
            <v>M2</v>
          </cell>
          <cell r="D73">
            <v>1.1307</v>
          </cell>
        </row>
        <row r="74">
          <cell r="A74" t="str">
            <v>001.01.01260</v>
          </cell>
          <cell r="B74" t="str">
            <v>Retirada de pavimentação em paralelepípedo</v>
          </cell>
          <cell r="C74" t="str">
            <v>M2</v>
          </cell>
          <cell r="D74">
            <v>3.4788000000000001</v>
          </cell>
        </row>
        <row r="75">
          <cell r="A75" t="str">
            <v>001.01.01280</v>
          </cell>
          <cell r="B75" t="str">
            <v>Demolição de pavimentação asfáltica p/processo manual</v>
          </cell>
          <cell r="C75" t="str">
            <v>M2</v>
          </cell>
          <cell r="D75">
            <v>5.7104999999999997</v>
          </cell>
        </row>
        <row r="76">
          <cell r="A76" t="str">
            <v>001.01.01300</v>
          </cell>
          <cell r="B76" t="str">
            <v>Demolição de pisos cimentados sobre base ou lastro concreto</v>
          </cell>
          <cell r="C76" t="str">
            <v>M2</v>
          </cell>
          <cell r="D76">
            <v>5.6529999999999996</v>
          </cell>
        </row>
        <row r="77">
          <cell r="A77" t="str">
            <v>001.01.01320</v>
          </cell>
          <cell r="B77" t="str">
            <v>Demolição de lastro de concreto</v>
          </cell>
          <cell r="C77" t="str">
            <v>M2</v>
          </cell>
          <cell r="D77">
            <v>3.0438999999999998</v>
          </cell>
        </row>
        <row r="78">
          <cell r="A78" t="str">
            <v>001.01.01340</v>
          </cell>
          <cell r="B78" t="str">
            <v>Retirada de vidros inteiros</v>
          </cell>
          <cell r="C78" t="str">
            <v>M2</v>
          </cell>
          <cell r="D78">
            <v>2.3028</v>
          </cell>
        </row>
        <row r="79">
          <cell r="A79" t="str">
            <v>001.01.01360</v>
          </cell>
          <cell r="B79" t="str">
            <v>Retirada de esquadrias de madeira inclusive batente</v>
          </cell>
          <cell r="C79" t="str">
            <v>M2</v>
          </cell>
          <cell r="D79">
            <v>3.4788000000000001</v>
          </cell>
        </row>
        <row r="80">
          <cell r="A80" t="str">
            <v>001.01.01380</v>
          </cell>
          <cell r="B80" t="str">
            <v>Retirada de esquadrias metálicas</v>
          </cell>
          <cell r="C80" t="str">
            <v>M2</v>
          </cell>
          <cell r="D80">
            <v>4.5599999999999996</v>
          </cell>
        </row>
        <row r="81">
          <cell r="A81" t="str">
            <v>001.01.01400</v>
          </cell>
          <cell r="B81" t="str">
            <v>Retirada de fechaduras</v>
          </cell>
          <cell r="C81" t="str">
            <v>UN</v>
          </cell>
          <cell r="D81">
            <v>2.3028</v>
          </cell>
        </row>
        <row r="82">
          <cell r="A82" t="str">
            <v>001.01.01420</v>
          </cell>
          <cell r="B82" t="str">
            <v>Retirada de esquadria de madeira, somente as folhas</v>
          </cell>
          <cell r="C82" t="str">
            <v>M2</v>
          </cell>
          <cell r="D82">
            <v>1.5441</v>
          </cell>
        </row>
        <row r="83">
          <cell r="A83" t="str">
            <v>001.01.01440</v>
          </cell>
          <cell r="B83" t="str">
            <v>Retirada de aparelhos de louça ou ferro sanitário</v>
          </cell>
          <cell r="C83" t="str">
            <v>UN</v>
          </cell>
          <cell r="D83">
            <v>8.3524999999999991</v>
          </cell>
        </row>
        <row r="84">
          <cell r="A84" t="str">
            <v>001.01.01460</v>
          </cell>
          <cell r="B84" t="str">
            <v>Retirada de caixa dágua pré fabricada</v>
          </cell>
          <cell r="C84" t="str">
            <v>UN</v>
          </cell>
          <cell r="D84">
            <v>13.9208</v>
          </cell>
        </row>
        <row r="85">
          <cell r="A85" t="str">
            <v>001.01.01480</v>
          </cell>
          <cell r="B85" t="str">
            <v>Demolição de tubulação de ferro galvanizado até 2 pol</v>
          </cell>
          <cell r="C85" t="str">
            <v>ML</v>
          </cell>
          <cell r="D85">
            <v>1.6705000000000001</v>
          </cell>
        </row>
        <row r="86">
          <cell r="A86" t="str">
            <v>001.01.01500</v>
          </cell>
          <cell r="B86" t="str">
            <v>Demolição de tubulação de ferro galvanizado acima de 2 pol</v>
          </cell>
          <cell r="C86" t="str">
            <v>ML</v>
          </cell>
          <cell r="D86">
            <v>2.7841999999999998</v>
          </cell>
        </row>
        <row r="87">
          <cell r="A87" t="str">
            <v>001.01.01520</v>
          </cell>
          <cell r="B87" t="str">
            <v>Retirada de tubo de ferro galvanizado até 2 pol</v>
          </cell>
          <cell r="C87" t="str">
            <v>ML</v>
          </cell>
          <cell r="D87">
            <v>2.7841999999999998</v>
          </cell>
        </row>
        <row r="88">
          <cell r="A88" t="str">
            <v>001.01.01540</v>
          </cell>
          <cell r="B88" t="str">
            <v>Retirada de tubo de ferro galvanizado acima de 2 pol</v>
          </cell>
          <cell r="C88" t="str">
            <v>ML</v>
          </cell>
          <cell r="D88">
            <v>3.3410000000000002</v>
          </cell>
        </row>
        <row r="89">
          <cell r="A89" t="str">
            <v>001.01.01560</v>
          </cell>
          <cell r="B89" t="str">
            <v>Demolição de tubo de f.f.ate 3 pol</v>
          </cell>
          <cell r="C89" t="str">
            <v>ML</v>
          </cell>
          <cell r="D89">
            <v>1.6705000000000001</v>
          </cell>
        </row>
        <row r="90">
          <cell r="A90" t="str">
            <v>001.01.01580</v>
          </cell>
          <cell r="B90" t="str">
            <v>Demolição de tubo de f.f.acima 3 pol</v>
          </cell>
          <cell r="C90" t="str">
            <v>ML</v>
          </cell>
          <cell r="D90">
            <v>2.7841999999999998</v>
          </cell>
        </row>
        <row r="91">
          <cell r="A91" t="str">
            <v>001.01.01600</v>
          </cell>
          <cell r="B91" t="str">
            <v>Retirada de tubo de f.f.ate 3 pol</v>
          </cell>
          <cell r="C91" t="str">
            <v>ML</v>
          </cell>
          <cell r="D91">
            <v>2.7841999999999998</v>
          </cell>
        </row>
        <row r="92">
          <cell r="A92" t="str">
            <v>001.01.01620</v>
          </cell>
          <cell r="B92" t="str">
            <v>Retirada de tubo de f.f.acima de 3 pol</v>
          </cell>
          <cell r="C92" t="str">
            <v>ML</v>
          </cell>
          <cell r="D92">
            <v>3.3410000000000002</v>
          </cell>
        </row>
        <row r="93">
          <cell r="A93" t="str">
            <v>001.01.01640</v>
          </cell>
          <cell r="B93" t="str">
            <v>Demolição de tubo de barro ou c.a.ate 3 pol</v>
          </cell>
          <cell r="C93" t="str">
            <v>ML</v>
          </cell>
          <cell r="D93">
            <v>1.1136999999999999</v>
          </cell>
        </row>
        <row r="94">
          <cell r="A94" t="str">
            <v>001.01.01660</v>
          </cell>
          <cell r="B94" t="str">
            <v>Demolição de tubo de barro ou c.a.acima de 3 pol</v>
          </cell>
          <cell r="C94" t="str">
            <v>ML</v>
          </cell>
          <cell r="D94">
            <v>1.6705000000000001</v>
          </cell>
        </row>
        <row r="95">
          <cell r="A95" t="str">
            <v>001.01.01680</v>
          </cell>
          <cell r="B95" t="str">
            <v>Retirada de tubos de barro ou cimento amianto até 3 pol</v>
          </cell>
          <cell r="C95" t="str">
            <v>ML</v>
          </cell>
          <cell r="D95">
            <v>3.3410000000000002</v>
          </cell>
        </row>
        <row r="96">
          <cell r="A96" t="str">
            <v>001.01.01700</v>
          </cell>
          <cell r="B96" t="str">
            <v>Retirada de tubos de barro ou cimento amianto acima de 3 pol</v>
          </cell>
          <cell r="C96" t="str">
            <v>ML</v>
          </cell>
          <cell r="D96">
            <v>3.8978000000000002</v>
          </cell>
        </row>
        <row r="97">
          <cell r="A97" t="str">
            <v>001.01.01720</v>
          </cell>
          <cell r="B97" t="str">
            <v>Retirada de registro ate 2 pol</v>
          </cell>
          <cell r="C97" t="str">
            <v>UN</v>
          </cell>
          <cell r="D97">
            <v>6.1250999999999998</v>
          </cell>
        </row>
        <row r="98">
          <cell r="A98" t="str">
            <v>001.01.01740</v>
          </cell>
          <cell r="B98" t="str">
            <v>Retirada de calhas e condutores</v>
          </cell>
          <cell r="C98" t="str">
            <v>ML</v>
          </cell>
          <cell r="D98">
            <v>1.2209000000000001</v>
          </cell>
        </row>
        <row r="99">
          <cell r="A99" t="str">
            <v>001.01.01760</v>
          </cell>
          <cell r="B99" t="str">
            <v>Execução de desentupimento de esgoto</v>
          </cell>
          <cell r="C99" t="str">
            <v>ML</v>
          </cell>
          <cell r="D99">
            <v>2.0348000000000002</v>
          </cell>
        </row>
        <row r="100">
          <cell r="A100" t="str">
            <v>001.01.01780</v>
          </cell>
          <cell r="B100" t="str">
            <v>Retirada de caixa de descarga</v>
          </cell>
          <cell r="C100" t="str">
            <v>UN</v>
          </cell>
          <cell r="D100">
            <v>5.3921999999999999</v>
          </cell>
        </row>
        <row r="101">
          <cell r="A101" t="str">
            <v>001.01.01800</v>
          </cell>
          <cell r="B101" t="str">
            <v>Retirada de bancadas, balcões ou pias (aço,granilite,ardósia,etc)</v>
          </cell>
          <cell r="C101" t="str">
            <v>M2</v>
          </cell>
          <cell r="D101">
            <v>9.2216000000000005</v>
          </cell>
        </row>
        <row r="102">
          <cell r="A102" t="str">
            <v>001.01.01820</v>
          </cell>
          <cell r="B102" t="str">
            <v>Demolição de quadro de luz e força</v>
          </cell>
          <cell r="C102" t="str">
            <v>UN</v>
          </cell>
          <cell r="D102">
            <v>13.9208</v>
          </cell>
        </row>
        <row r="103">
          <cell r="A103" t="str">
            <v>001.01.01840</v>
          </cell>
          <cell r="B103" t="str">
            <v>Retirada de quadro de luz e força</v>
          </cell>
          <cell r="C103" t="str">
            <v>UN</v>
          </cell>
          <cell r="D103">
            <v>19.489100000000001</v>
          </cell>
        </row>
        <row r="104">
          <cell r="A104" t="str">
            <v>001.01.01860</v>
          </cell>
          <cell r="B104" t="str">
            <v>Retirada de aparelhos incandecentes</v>
          </cell>
          <cell r="C104" t="str">
            <v>UN</v>
          </cell>
          <cell r="D104">
            <v>0.55679999999999996</v>
          </cell>
        </row>
        <row r="105">
          <cell r="A105" t="str">
            <v>001.01.01880</v>
          </cell>
          <cell r="B105" t="str">
            <v>Retirada de aparelhos fluorescentes</v>
          </cell>
          <cell r="C105" t="str">
            <v>UN</v>
          </cell>
          <cell r="D105">
            <v>2.2273000000000001</v>
          </cell>
        </row>
        <row r="106">
          <cell r="A106" t="str">
            <v>001.01.01900</v>
          </cell>
          <cell r="B106" t="str">
            <v>Demolição de tubulação elétrica ate 2.00 pol</v>
          </cell>
          <cell r="C106" t="str">
            <v>ML</v>
          </cell>
          <cell r="D106">
            <v>1.6705000000000001</v>
          </cell>
        </row>
        <row r="107">
          <cell r="A107" t="str">
            <v>001.01.01920</v>
          </cell>
          <cell r="B107" t="str">
            <v>Demolição de tubulação elétrica acima de 2.00 pol</v>
          </cell>
          <cell r="C107" t="str">
            <v>ML</v>
          </cell>
          <cell r="D107">
            <v>2.7841999999999998</v>
          </cell>
        </row>
        <row r="108">
          <cell r="A108" t="str">
            <v>001.01.01940</v>
          </cell>
          <cell r="B108" t="str">
            <v>Retirada de fiação (até cabo n.2 awg)</v>
          </cell>
          <cell r="C108" t="str">
            <v>ML</v>
          </cell>
          <cell r="D108">
            <v>0.1114</v>
          </cell>
        </row>
        <row r="109">
          <cell r="A109" t="str">
            <v>001.01.01960</v>
          </cell>
          <cell r="B109" t="str">
            <v>Retirada de fiação (do cabo 1/0 ate 4/0 awg)</v>
          </cell>
          <cell r="C109" t="str">
            <v>ML</v>
          </cell>
          <cell r="D109">
            <v>0.22270000000000001</v>
          </cell>
        </row>
        <row r="110">
          <cell r="A110" t="str">
            <v>001.01.01980</v>
          </cell>
          <cell r="B110" t="str">
            <v>Retirada de interruptores, tomadas, campainhas, etc. (inclusive, condutores e caixas)</v>
          </cell>
          <cell r="C110" t="str">
            <v>UN</v>
          </cell>
          <cell r="D110">
            <v>0.1114</v>
          </cell>
        </row>
        <row r="111">
          <cell r="A111" t="str">
            <v>001.01.02000</v>
          </cell>
          <cell r="B111" t="str">
            <v>Retirada de postes de madeira ou concreto ate 11.00 m</v>
          </cell>
          <cell r="C111" t="str">
            <v>UN</v>
          </cell>
          <cell r="D111">
            <v>17.455300000000001</v>
          </cell>
        </row>
        <row r="112">
          <cell r="A112" t="str">
            <v>001.01.02020</v>
          </cell>
          <cell r="B112" t="str">
            <v>Retirada de arruelas</v>
          </cell>
          <cell r="C112" t="str">
            <v>UN</v>
          </cell>
          <cell r="D112">
            <v>0.1114</v>
          </cell>
        </row>
        <row r="113">
          <cell r="A113" t="str">
            <v>001.01.02040</v>
          </cell>
          <cell r="B113" t="str">
            <v>Retirada de cruzeta de madeira</v>
          </cell>
          <cell r="C113" t="str">
            <v>UN</v>
          </cell>
          <cell r="D113">
            <v>0.27839999999999998</v>
          </cell>
        </row>
        <row r="114">
          <cell r="A114" t="str">
            <v>001.01.02060</v>
          </cell>
          <cell r="B114" t="str">
            <v>Retirada de isoladores</v>
          </cell>
          <cell r="C114" t="str">
            <v>UN</v>
          </cell>
          <cell r="D114">
            <v>0.55679999999999996</v>
          </cell>
        </row>
        <row r="115">
          <cell r="A115" t="str">
            <v>001.01.02080</v>
          </cell>
          <cell r="B115" t="str">
            <v>Retirada de mão francesa</v>
          </cell>
          <cell r="C115" t="str">
            <v>UN</v>
          </cell>
          <cell r="D115">
            <v>0.55679999999999996</v>
          </cell>
        </row>
        <row r="116">
          <cell r="A116" t="str">
            <v>001.01.02100</v>
          </cell>
          <cell r="B116" t="str">
            <v>Retirada de parafuso máquina ou francês</v>
          </cell>
          <cell r="C116" t="str">
            <v>UN</v>
          </cell>
          <cell r="D116">
            <v>0.55679999999999996</v>
          </cell>
        </row>
        <row r="117">
          <cell r="A117" t="str">
            <v>001.01.02120</v>
          </cell>
          <cell r="B117" t="str">
            <v>Retirada de pino p/isolador de 15 kv</v>
          </cell>
          <cell r="C117" t="str">
            <v>UN</v>
          </cell>
          <cell r="D117">
            <v>0.83520000000000005</v>
          </cell>
        </row>
        <row r="118">
          <cell r="A118" t="str">
            <v>001.01.02140</v>
          </cell>
          <cell r="B118" t="str">
            <v>Retirada de disjuntor monofásico, bifásico ou trifásico de 15 a até 200 a</v>
          </cell>
          <cell r="C118" t="str">
            <v>UN</v>
          </cell>
          <cell r="D118">
            <v>1.0174000000000001</v>
          </cell>
        </row>
        <row r="119">
          <cell r="A119" t="str">
            <v>001.01.02160</v>
          </cell>
          <cell r="B119" t="str">
            <v>Retirada de chave trifásica com fusíveis de 30a até 200a</v>
          </cell>
          <cell r="C119" t="str">
            <v>UN</v>
          </cell>
          <cell r="D119">
            <v>3.0522</v>
          </cell>
        </row>
        <row r="120">
          <cell r="A120" t="str">
            <v>001.01.02180</v>
          </cell>
          <cell r="B120" t="str">
            <v>Retirada de ventilador de teto completo</v>
          </cell>
          <cell r="C120" t="str">
            <v>UN</v>
          </cell>
          <cell r="D120">
            <v>1.526</v>
          </cell>
        </row>
        <row r="121">
          <cell r="A121" t="str">
            <v>001.01.02200</v>
          </cell>
          <cell r="B121" t="str">
            <v>Retirada de refletor com lâmpada</v>
          </cell>
          <cell r="C121" t="str">
            <v>UN</v>
          </cell>
          <cell r="D121">
            <v>1.526</v>
          </cell>
        </row>
        <row r="122">
          <cell r="A122" t="str">
            <v>001.01.02220</v>
          </cell>
          <cell r="B122" t="str">
            <v>Remanejamento de fancoils</v>
          </cell>
          <cell r="C122" t="str">
            <v>UN</v>
          </cell>
          <cell r="D122">
            <v>80.161600000000007</v>
          </cell>
        </row>
        <row r="123">
          <cell r="A123" t="str">
            <v>001.01.02240</v>
          </cell>
          <cell r="B123" t="str">
            <v>Retirada c/ remoção de transformador de at/bt-15 kv 75 a 150 kva</v>
          </cell>
          <cell r="C123" t="str">
            <v>UN</v>
          </cell>
          <cell r="D123">
            <v>199.11799999999999</v>
          </cell>
        </row>
        <row r="124">
          <cell r="A124" t="str">
            <v>001.01.02260</v>
          </cell>
          <cell r="B124" t="str">
            <v>Retirada com remoção de grupo motor-gerador de 60 a 250 kva</v>
          </cell>
          <cell r="C124" t="str">
            <v>UN</v>
          </cell>
          <cell r="D124">
            <v>199.11799999999999</v>
          </cell>
        </row>
        <row r="125">
          <cell r="A125" t="str">
            <v>001.01.02280</v>
          </cell>
          <cell r="B125" t="str">
            <v>Remoção de pintura a cal</v>
          </cell>
          <cell r="C125" t="str">
            <v>M2</v>
          </cell>
          <cell r="D125">
            <v>0.81220000000000003</v>
          </cell>
        </row>
        <row r="126">
          <cell r="A126" t="str">
            <v>001.01.02300</v>
          </cell>
          <cell r="B126" t="str">
            <v>Remoção de pintura a gesso cola ou base de látex (pva)</v>
          </cell>
          <cell r="C126" t="str">
            <v>M2</v>
          </cell>
          <cell r="D126">
            <v>1.0829</v>
          </cell>
        </row>
        <row r="127">
          <cell r="A127" t="str">
            <v>001.01.02320</v>
          </cell>
          <cell r="B127" t="str">
            <v>Remoção de pintura a óleo esmalte verniz ou grafite</v>
          </cell>
          <cell r="C127" t="str">
            <v>M2</v>
          </cell>
          <cell r="D127">
            <v>2.0588000000000002</v>
          </cell>
        </row>
        <row r="128">
          <cell r="A128" t="str">
            <v>001.01.02340</v>
          </cell>
          <cell r="B128" t="str">
            <v>Raspagem e lixamento de pintura a óleo esmalte verniz ou grafite</v>
          </cell>
          <cell r="C128" t="str">
            <v>M2</v>
          </cell>
          <cell r="D128">
            <v>1.5441</v>
          </cell>
        </row>
        <row r="129">
          <cell r="A129" t="str">
            <v>001.02</v>
          </cell>
          <cell r="B129" t="str">
            <v>SERVIÇOS PRELIMINARES</v>
          </cell>
          <cell r="D129">
            <v>3235.6857</v>
          </cell>
        </row>
        <row r="130">
          <cell r="A130" t="str">
            <v>001.02.00020</v>
          </cell>
          <cell r="B130" t="str">
            <v>Execução de Corte e destocamento inclusive remoção de árvore de pequeno porte com diâmetro até 15 cm</v>
          </cell>
          <cell r="C130" t="str">
            <v>un</v>
          </cell>
          <cell r="D130">
            <v>19.833600000000001</v>
          </cell>
        </row>
        <row r="131">
          <cell r="A131" t="str">
            <v>001.02.00040</v>
          </cell>
          <cell r="B131" t="str">
            <v>Execução de Corte e destocamento inclusive remoção de árvore de médio porte com diâmetro até 25 cm</v>
          </cell>
          <cell r="C131" t="str">
            <v>UN</v>
          </cell>
          <cell r="D131">
            <v>25.9434</v>
          </cell>
        </row>
        <row r="132">
          <cell r="A132" t="str">
            <v>001.02.00060</v>
          </cell>
          <cell r="B132" t="str">
            <v>Execução de Corte e destocamento de árvore de grande porte com diâmetro médio de 50 cm</v>
          </cell>
          <cell r="C132" t="str">
            <v>un</v>
          </cell>
          <cell r="D132">
            <v>115.05800000000001</v>
          </cell>
        </row>
        <row r="133">
          <cell r="A133" t="str">
            <v>001.02.00080</v>
          </cell>
          <cell r="B133" t="str">
            <v>Execução de Roçado em capoeirão c/empilhamento e queima de resíduos</v>
          </cell>
          <cell r="C133" t="str">
            <v>M2</v>
          </cell>
          <cell r="D133">
            <v>0.27450000000000002</v>
          </cell>
        </row>
        <row r="134">
          <cell r="A134" t="str">
            <v>001.02.00100</v>
          </cell>
          <cell r="B134" t="str">
            <v>Execução de Capinação de terreno inclusive retirada (bota fora)</v>
          </cell>
          <cell r="C134" t="str">
            <v>M2</v>
          </cell>
          <cell r="D134">
            <v>0.38069999999999998</v>
          </cell>
        </row>
        <row r="135">
          <cell r="A135" t="str">
            <v>001.02.00120</v>
          </cell>
          <cell r="B135" t="str">
            <v>Execução de Limpeza do terreno c/ retirada dos entulhos e queima dos mesmos</v>
          </cell>
          <cell r="C135" t="str">
            <v>M2</v>
          </cell>
          <cell r="D135">
            <v>0.30459999999999998</v>
          </cell>
        </row>
        <row r="136">
          <cell r="A136" t="str">
            <v>001.02.00160</v>
          </cell>
          <cell r="B136" t="str">
            <v>Fornecimento e Instalação de Tapume em chapa de madeira compensada 6.00 mm de espessura</v>
          </cell>
          <cell r="C136" t="str">
            <v>m2</v>
          </cell>
          <cell r="D136">
            <v>17.754799999999999</v>
          </cell>
        </row>
        <row r="137">
          <cell r="A137" t="str">
            <v>001.02.00180</v>
          </cell>
          <cell r="B137" t="str">
            <v>Fornecimento e Instalação de Tapume em Chapa Metálica e Fixado em Pilar de Madeira, com Parafusos Auto-Atarrachante,conf. det. SINFRA ( 8 Reaproveitamentos)</v>
          </cell>
          <cell r="C137" t="str">
            <v>ml</v>
          </cell>
          <cell r="D137">
            <v>20.6296</v>
          </cell>
        </row>
        <row r="138">
          <cell r="A138" t="str">
            <v>001.02.00200</v>
          </cell>
          <cell r="B138" t="str">
            <v>Execução de barracão de obra para alojamento</v>
          </cell>
          <cell r="C138" t="str">
            <v>m2</v>
          </cell>
          <cell r="D138">
            <v>65.298699999999997</v>
          </cell>
        </row>
        <row r="139">
          <cell r="A139" t="str">
            <v>001.02.00220</v>
          </cell>
          <cell r="B139" t="str">
            <v>Execução de barracão de obra para depósito ou refeitório</v>
          </cell>
          <cell r="C139" t="str">
            <v>m2</v>
          </cell>
          <cell r="D139">
            <v>62.970100000000002</v>
          </cell>
        </row>
        <row r="140">
          <cell r="A140" t="str">
            <v>001.02.00310</v>
          </cell>
          <cell r="B140" t="str">
            <v>Instalações Provisórias em Estrutura Metálica Tipo Conteiner (Almoxarifado, Depósito, Escritório, Ferramentaria, etc.) dim. 1.50x1.80x3.00 mts</v>
          </cell>
          <cell r="C140" t="str">
            <v>mês</v>
          </cell>
          <cell r="D140">
            <v>180</v>
          </cell>
        </row>
        <row r="141">
          <cell r="A141" t="str">
            <v>001.02.00320</v>
          </cell>
          <cell r="B141" t="str">
            <v>Execução de instalação provisória de água e esgoto</v>
          </cell>
          <cell r="C141" t="str">
            <v>UN</v>
          </cell>
          <cell r="D141">
            <v>769.67160000000001</v>
          </cell>
        </row>
        <row r="142">
          <cell r="A142" t="str">
            <v>001.02.00340</v>
          </cell>
          <cell r="B142" t="str">
            <v>Execução de instalação provisória de luz e força</v>
          </cell>
          <cell r="C142" t="str">
            <v>UN</v>
          </cell>
          <cell r="D142">
            <v>866.22799999999995</v>
          </cell>
        </row>
        <row r="143">
          <cell r="A143" t="str">
            <v>001.02.00380</v>
          </cell>
          <cell r="B143" t="str">
            <v>Fornecimento e instalação de placa de obra,de 5,00x3,00m,conforme detalhe da seet</v>
          </cell>
          <cell r="C143" t="str">
            <v>UN</v>
          </cell>
          <cell r="D143">
            <v>1009.9981</v>
          </cell>
        </row>
        <row r="144">
          <cell r="A144" t="str">
            <v>001.02.00400</v>
          </cell>
          <cell r="B144" t="str">
            <v>Fornecimento e instalação de placa de obra</v>
          </cell>
          <cell r="C144" t="str">
            <v>M2</v>
          </cell>
          <cell r="D144">
            <v>73.5017</v>
          </cell>
        </row>
        <row r="145">
          <cell r="A145" t="str">
            <v>001.02.00420</v>
          </cell>
          <cell r="B145" t="str">
            <v>Execução de locação da obra c/aparelhos topográficos p/medição considerar as faces externas das paredes</v>
          </cell>
          <cell r="C145" t="str">
            <v>M2</v>
          </cell>
          <cell r="D145">
            <v>1.2089000000000001</v>
          </cell>
        </row>
        <row r="146">
          <cell r="A146" t="str">
            <v>001.02.00440</v>
          </cell>
          <cell r="B146" t="str">
            <v>Execução de locação da obra c/tábuas corridas p/medição considerar as faces externas das paredes</v>
          </cell>
          <cell r="C146" t="str">
            <v>M2</v>
          </cell>
          <cell r="D146">
            <v>2.7069999999999999</v>
          </cell>
        </row>
        <row r="147">
          <cell r="A147" t="str">
            <v>001.02.00460</v>
          </cell>
          <cell r="B147" t="str">
            <v>Locação de linhas estaqueadas de 20 em 20 m para construção de muro, sem nivelamento</v>
          </cell>
          <cell r="C147" t="str">
            <v>ml</v>
          </cell>
          <cell r="D147">
            <v>1.5085999999999999</v>
          </cell>
        </row>
        <row r="148">
          <cell r="A148" t="str">
            <v>001.02.00480</v>
          </cell>
          <cell r="B148" t="str">
            <v>Locação de linhas estaqueadas de 20 em 20 m para construção de muro, com nivelamento</v>
          </cell>
          <cell r="C148" t="str">
            <v>ml</v>
          </cell>
          <cell r="D148">
            <v>2.4138000000000002</v>
          </cell>
        </row>
        <row r="149">
          <cell r="A149" t="str">
            <v>001.03</v>
          </cell>
          <cell r="B149" t="str">
            <v>MOVIMENTO DE TERRA</v>
          </cell>
          <cell r="D149">
            <v>268.12540000000001</v>
          </cell>
        </row>
        <row r="150">
          <cell r="A150" t="str">
            <v>001.03.00020</v>
          </cell>
          <cell r="B150" t="str">
            <v>Escavação manual de vala profund. até 2 mts em solo de 1ª categoria -   qualquer que seja o teor de umidade que apresente</v>
          </cell>
          <cell r="C150" t="str">
            <v>m3</v>
          </cell>
          <cell r="D150">
            <v>15.228</v>
          </cell>
        </row>
        <row r="151">
          <cell r="A151" t="str">
            <v>001.03.00030</v>
          </cell>
          <cell r="B151" t="str">
            <v>Escavação manual de vala profund. de 2 a 4 mts em solo de 1ª categoria -  qualquer que seja o teor de umidade que apresente</v>
          </cell>
          <cell r="C151" t="str">
            <v>m3</v>
          </cell>
          <cell r="D151">
            <v>17.131499999999999</v>
          </cell>
        </row>
        <row r="152">
          <cell r="A152" t="str">
            <v>001.03.00040</v>
          </cell>
          <cell r="B152" t="str">
            <v>Escavação manual em terra compacta ate 1,50m em material de primeira catergoria</v>
          </cell>
          <cell r="C152" t="str">
            <v>M3</v>
          </cell>
          <cell r="D152">
            <v>10.659599999999999</v>
          </cell>
        </row>
        <row r="153">
          <cell r="A153" t="str">
            <v>001.03.00060</v>
          </cell>
          <cell r="B153" t="str">
            <v>Escavação manual em terra compacta de 1,50 ate 4,00 m</v>
          </cell>
          <cell r="C153" t="str">
            <v>M3</v>
          </cell>
          <cell r="D153">
            <v>19.035</v>
          </cell>
        </row>
        <row r="154">
          <cell r="A154" t="str">
            <v>001.03.00080</v>
          </cell>
          <cell r="B154" t="str">
            <v>Escavação manual em terra dura ate 1,50m de profundidade</v>
          </cell>
          <cell r="C154" t="str">
            <v>M3</v>
          </cell>
          <cell r="D154">
            <v>13.7052</v>
          </cell>
        </row>
        <row r="155">
          <cell r="A155" t="str">
            <v>001.03.00100</v>
          </cell>
          <cell r="B155" t="str">
            <v>Escavação manual em terra dura de 1,50 a 4,00m de profundidade</v>
          </cell>
          <cell r="C155" t="str">
            <v>M3</v>
          </cell>
          <cell r="D155">
            <v>22.841999999999999</v>
          </cell>
        </row>
        <row r="156">
          <cell r="A156" t="str">
            <v>001.03.00110</v>
          </cell>
          <cell r="B156" t="str">
            <v>Reaterro manual de valas c/o proprio material escavado incl.serviços de apiloamento com masso de 30 kg</v>
          </cell>
          <cell r="C156" t="str">
            <v>m3</v>
          </cell>
          <cell r="D156">
            <v>7.4237000000000002</v>
          </cell>
        </row>
        <row r="157">
          <cell r="A157" t="str">
            <v>001.03.00120</v>
          </cell>
          <cell r="B157" t="str">
            <v>Reaterro manual de valas c/o proprio material escavado incl.serviços de apiloamento com masso de 30 kg a 60 kg</v>
          </cell>
          <cell r="C157" t="str">
            <v>m3</v>
          </cell>
          <cell r="D157">
            <v>8.1851000000000003</v>
          </cell>
        </row>
        <row r="158">
          <cell r="A158" t="str">
            <v>001.03.00130</v>
          </cell>
          <cell r="B158" t="str">
            <v>Reaterro Mecanizado de Vala Empregando Compactador  de Placa Vibratória Movido à Diesel VPY 1750</v>
          </cell>
          <cell r="C158" t="str">
            <v>m3</v>
          </cell>
          <cell r="D158">
            <v>1.2639</v>
          </cell>
        </row>
        <row r="159">
          <cell r="A159" t="str">
            <v>001.03.00140</v>
          </cell>
          <cell r="B159" t="str">
            <v>Aterro interno entre baldrames em camada de 20 cm, utilizando compactador mecânico (tipo sapo mecânico), incluindo transporte e espalhamento do material</v>
          </cell>
          <cell r="C159" t="str">
            <v>m3</v>
          </cell>
          <cell r="D159">
            <v>15.5708</v>
          </cell>
        </row>
        <row r="160">
          <cell r="A160" t="str">
            <v>001.03.00200</v>
          </cell>
          <cell r="B160" t="str">
            <v>Apiloamento de fundo de valas ou cavas com masso ate 30 kg</v>
          </cell>
          <cell r="C160" t="str">
            <v>M2</v>
          </cell>
          <cell r="D160">
            <v>4.3780999999999999</v>
          </cell>
        </row>
        <row r="161">
          <cell r="A161" t="str">
            <v>001.03.00220</v>
          </cell>
          <cell r="B161" t="str">
            <v>Apiloamento de fundo de valas ou cavas com masso de 30 a 60 kg</v>
          </cell>
          <cell r="C161" t="str">
            <v>M2</v>
          </cell>
          <cell r="D161">
            <v>6.4718999999999998</v>
          </cell>
        </row>
        <row r="162">
          <cell r="A162" t="str">
            <v>001.03.00240</v>
          </cell>
          <cell r="B162" t="str">
            <v>Espalhamento manual de terra descarregada</v>
          </cell>
          <cell r="C162" t="str">
            <v>m3</v>
          </cell>
          <cell r="D162">
            <v>1.5227999999999999</v>
          </cell>
        </row>
        <row r="163">
          <cell r="A163" t="str">
            <v>001.03.00280</v>
          </cell>
          <cell r="B163" t="str">
            <v>Aquisição de material para aterro (material de base ou subbase)</v>
          </cell>
          <cell r="C163" t="str">
            <v>m3</v>
          </cell>
          <cell r="D163">
            <v>7.03</v>
          </cell>
        </row>
        <row r="164">
          <cell r="A164" t="str">
            <v>001.03.00300</v>
          </cell>
          <cell r="B164" t="str">
            <v>Escavação manual a céu aberto para tubulões</v>
          </cell>
          <cell r="C164" t="str">
            <v>M3</v>
          </cell>
          <cell r="D164">
            <v>67.300799999999995</v>
          </cell>
        </row>
        <row r="165">
          <cell r="A165" t="str">
            <v>001.03.00310</v>
          </cell>
          <cell r="B165" t="str">
            <v>Escavação Mecanizada Com Perfuratriz com Diâmetro Médio de Perfuração de 80 cm</v>
          </cell>
          <cell r="C165" t="str">
            <v>ml</v>
          </cell>
          <cell r="D165">
            <v>8.5</v>
          </cell>
        </row>
        <row r="166">
          <cell r="A166" t="str">
            <v>001.03.00340</v>
          </cell>
          <cell r="B166" t="str">
            <v>Movimento de terra c/ corte e aterro compensado e c/ volume de corte excedente compensado manual em terreno mole</v>
          </cell>
          <cell r="C166" t="str">
            <v>M3</v>
          </cell>
          <cell r="D166">
            <v>9.5175000000000001</v>
          </cell>
        </row>
        <row r="167">
          <cell r="A167" t="str">
            <v>001.03.00360</v>
          </cell>
          <cell r="B167" t="str">
            <v>Movimento de terra c/ corte e aterro compensado e c/ volume de corte excedente compensado manual em terreno duro</v>
          </cell>
          <cell r="C167" t="str">
            <v>M3</v>
          </cell>
          <cell r="D167">
            <v>11.420999999999999</v>
          </cell>
        </row>
        <row r="168">
          <cell r="A168" t="str">
            <v>001.03.00380</v>
          </cell>
          <cell r="B168" t="str">
            <v>Movimento de terra c/ corte e aterro compensado e c/ volume de aterro por empréstimo volume compensado manual em terreno mole</v>
          </cell>
          <cell r="C168" t="str">
            <v>M3</v>
          </cell>
          <cell r="D168">
            <v>9.5175000000000001</v>
          </cell>
        </row>
        <row r="169">
          <cell r="A169" t="str">
            <v>001.03.00400</v>
          </cell>
          <cell r="B169" t="str">
            <v>Movimento de terra c/ corte e aterro compensado e c/ volume de aterro por empréstimo volume compensado manual em terreno duro</v>
          </cell>
          <cell r="C169" t="str">
            <v>M3</v>
          </cell>
          <cell r="D169">
            <v>11.420999999999999</v>
          </cell>
        </row>
        <row r="170">
          <cell r="A170" t="str">
            <v>001.04</v>
          </cell>
          <cell r="B170" t="str">
            <v>FUNDAÇÕES</v>
          </cell>
          <cell r="D170">
            <v>6408.5231000000003</v>
          </cell>
        </row>
        <row r="171">
          <cell r="A171" t="str">
            <v>001.04.00020</v>
          </cell>
          <cell r="B171" t="str">
            <v>Fornecimento, Lançamento e Aplicação de Lastro de Concreto c/ betoneira em fundações 1:5:10 c/167 kg cim/m3</v>
          </cell>
          <cell r="C171" t="str">
            <v>m3</v>
          </cell>
          <cell r="D171">
            <v>156.33449999999999</v>
          </cell>
        </row>
        <row r="172">
          <cell r="A172" t="str">
            <v>001.04.00105</v>
          </cell>
          <cell r="B172" t="str">
            <v>Fornecimento, confecção, transporte e aplicação de concreto 10 Mpa (241 kgcimento/m3),em fundações, virado na obra, composto por cimento portland CP 32 F, areia lavada tipo média a grossa, seixo rolado, e equipamentos.</v>
          </cell>
          <cell r="C172" t="str">
            <v>m3</v>
          </cell>
          <cell r="D172">
            <v>170.2595</v>
          </cell>
        </row>
        <row r="173">
          <cell r="A173" t="str">
            <v>001.04.00106</v>
          </cell>
          <cell r="B173" t="str">
            <v>Fornecimento, confecção, transporte e aplicação de concreto 13,5 Mpa (268 kgcimento/m3) em fundações, virado na obra, composto por cimento portland CP 32 F, areia lavada tipo média a grossa, seixo rolado, e equipamentos.</v>
          </cell>
          <cell r="C173" t="str">
            <v>m3</v>
          </cell>
          <cell r="D173">
            <v>177.58349999999999</v>
          </cell>
        </row>
        <row r="174">
          <cell r="A174" t="str">
            <v>001.04.00107</v>
          </cell>
          <cell r="B174" t="str">
            <v>Fornecimento, confecção, transporte e aplicação de concreto 15 Mpa (280 kgcimento/m3),em fundações, virado na obra, composto por cimento portland CP 32 F, areia lavada tipo média a grossa, seixo rolado, e equipamentos.</v>
          </cell>
          <cell r="C174" t="str">
            <v>m3</v>
          </cell>
          <cell r="D174">
            <v>174.21950000000001</v>
          </cell>
        </row>
        <row r="175">
          <cell r="A175" t="str">
            <v>001.04.00108</v>
          </cell>
          <cell r="B175" t="str">
            <v>Fornecimento, confecção, transporte e aplicação de concreto 18 Mpa (305 kgcimento/m3) em fundações, virado na obra, composto por cimento portland CP 32 F, areia lavada tipo média a grossa, seixo rolado, e equipamentos.</v>
          </cell>
          <cell r="C175" t="str">
            <v>m3</v>
          </cell>
          <cell r="D175">
            <v>187.62350000000001</v>
          </cell>
        </row>
        <row r="176">
          <cell r="A176" t="str">
            <v>001.04.00109</v>
          </cell>
          <cell r="B176" t="str">
            <v>Fornecimento, confecção, transporte e aplicação de concreto 20 Mpa (322 kgcimento/m3) em fundações, virado na obra, composto por cimento portland CP 32 F, areia lavada tipo média a grossa, seixo rolado, e equipamentos.</v>
          </cell>
          <cell r="C176" t="str">
            <v>m3</v>
          </cell>
          <cell r="D176">
            <v>201.55289999999999</v>
          </cell>
        </row>
        <row r="177">
          <cell r="A177" t="str">
            <v>001.04.00110</v>
          </cell>
          <cell r="B177" t="str">
            <v>Fornecimento, confecção, transporte e aplicação de concreto 21 Mpa (331 kgcimento/m3) em fundações, virado na obra, composto por cimento portland CP 32 F, areia lavada tipo média a grossa, seixo rolado, e equipamentos.</v>
          </cell>
          <cell r="C177" t="str">
            <v>m3</v>
          </cell>
          <cell r="D177">
            <v>188.06649999999999</v>
          </cell>
        </row>
        <row r="178">
          <cell r="A178" t="str">
            <v>001.04.00111</v>
          </cell>
          <cell r="B178" t="str">
            <v>Fornecimento, confecção, transporte e aplicação de concreto 25 Mpa (367 kgcimento/m3) em fundações, virado na obra, composto por cimento portland CP 32 F, areia lavada tipo média a grossa, seixo rolado, e equipamentos.</v>
          </cell>
          <cell r="C178" t="str">
            <v>m3</v>
          </cell>
          <cell r="D178">
            <v>197.83949999999999</v>
          </cell>
        </row>
        <row r="179">
          <cell r="A179" t="str">
            <v>001.04.00205</v>
          </cell>
          <cell r="B179" t="str">
            <v>Fornecimento, confecção, transporte e aplicação de concreto 10 Mpa (241 kgcimento/m3),em fundações, virado na obra, composto por cimento portland CP 32 F, areia lavada tipo média a grossa, pedra granitica britada, e equipamentos.</v>
          </cell>
          <cell r="C179" t="str">
            <v>m3</v>
          </cell>
          <cell r="D179">
            <v>179.58090000000001</v>
          </cell>
        </row>
        <row r="180">
          <cell r="A180" t="str">
            <v>001.04.00206</v>
          </cell>
          <cell r="B180" t="str">
            <v>Fornecimento, confecção, transporte e aplicação de concreto 13,5 Mpa (268 kgcimento/m3) em fundações, virado na obra, composto por cimento portland CP 32 F, areia lavada tipo média a grossa, pedra granitica britada, e equipamentos.</v>
          </cell>
          <cell r="C180" t="str">
            <v>m3</v>
          </cell>
          <cell r="D180">
            <v>186.9049</v>
          </cell>
        </row>
        <row r="181">
          <cell r="A181" t="str">
            <v>001.04.00207</v>
          </cell>
          <cell r="B181" t="str">
            <v>Fornecimento, confecção, transporte e aplicação de concreto 15 Mpa (280 kgcimento/m3),em fundações, virado na obra, composto por cimento portland CP 32 F, areia lavada tipo média a grossa, pedra granitica britada, e equipamentos.</v>
          </cell>
          <cell r="C181" t="str">
            <v>m3</v>
          </cell>
          <cell r="D181">
            <v>190.1549</v>
          </cell>
        </row>
        <row r="182">
          <cell r="A182" t="str">
            <v>001.04.00208</v>
          </cell>
          <cell r="B182" t="str">
            <v>Fornecimento, confecção, transporte e aplicação de concreto 18 Mpa (305 kgcimento/m3) em fundações, virado na obra, composto por cimento portland CP 32 F, areia lavada tipo média a grossa, pedra granitica britada, e equipamentos.</v>
          </cell>
          <cell r="C182" t="str">
            <v>m3</v>
          </cell>
          <cell r="D182">
            <v>196.94489999999999</v>
          </cell>
        </row>
        <row r="183">
          <cell r="A183" t="str">
            <v>001.04.00209</v>
          </cell>
          <cell r="B183" t="str">
            <v>Fornecimento, confecção, transporte e aplicação de concreto 20 Mpa (322 kgcimento/m3) em fundações, virado na obra, composto por cimento portland CP 32 F, areia lavada tipo média a grossa, pedra granitica britada, e equipamentos.</v>
          </cell>
          <cell r="C183" t="str">
            <v>m3</v>
          </cell>
          <cell r="D183">
            <v>201.55289999999999</v>
          </cell>
        </row>
        <row r="184">
          <cell r="A184" t="str">
            <v>001.04.00210</v>
          </cell>
          <cell r="B184" t="str">
            <v>Fornecimento, confecção, transporte e aplicação de concreto 21 Mpa (331 kgcimento/m3) em fundações, virado na obra, composto por cimento portland CP 32 F, areia lavada tipo média a grossa, pedra granitica britada, e equipamentos.</v>
          </cell>
          <cell r="C184" t="str">
            <v>m3</v>
          </cell>
          <cell r="D184">
            <v>204.00190000000001</v>
          </cell>
        </row>
        <row r="185">
          <cell r="A185" t="str">
            <v>001.04.00211</v>
          </cell>
          <cell r="B185" t="str">
            <v>Fornecimento, confecção, transporte e aplicação de concreto 25 Mpa (367 kgcimento/m3) em fundações, virado na obra, composto por cimento portland CP 32 F, areia lavada tipo média a grossa, pedra granitica britada, e equipamentos.</v>
          </cell>
          <cell r="C185" t="str">
            <v>m3</v>
          </cell>
          <cell r="D185">
            <v>221.38890000000001</v>
          </cell>
        </row>
        <row r="186">
          <cell r="A186" t="str">
            <v>001.04.00220</v>
          </cell>
          <cell r="B186" t="str">
            <v>Fornecimento, Transporte, Lançamento e Aplicação de Concreto usinado em fundação Fck= 13,5 Mpa</v>
          </cell>
          <cell r="C186" t="str">
            <v>m3</v>
          </cell>
          <cell r="D186">
            <v>219.32470000000001</v>
          </cell>
        </row>
        <row r="187">
          <cell r="A187" t="str">
            <v>001.04.00240</v>
          </cell>
          <cell r="B187" t="str">
            <v>Fornecimento, Transporte, Lançamento e Aplicação de Concreto usinado em fundação, Fck=15 mpa</v>
          </cell>
          <cell r="C187" t="str">
            <v>m3</v>
          </cell>
          <cell r="D187">
            <v>230.87469999999999</v>
          </cell>
        </row>
        <row r="188">
          <cell r="A188" t="str">
            <v>001.04.00260</v>
          </cell>
          <cell r="B188" t="str">
            <v>Fornecimento, Transporte, Lançamento e Aplicação de Concreto usinado em fundação Fck= 18 Mpa</v>
          </cell>
          <cell r="C188" t="str">
            <v>m3</v>
          </cell>
          <cell r="D188">
            <v>236.12469999999999</v>
          </cell>
        </row>
        <row r="189">
          <cell r="A189" t="str">
            <v>001.04.00280</v>
          </cell>
          <cell r="B189" t="str">
            <v>Fornecimento, Transporte, Lançamento e Aplicação de Concreto usinado em fundação Fck= 20 mpa</v>
          </cell>
          <cell r="C189" t="str">
            <v>m3</v>
          </cell>
          <cell r="D189">
            <v>249.7747</v>
          </cell>
        </row>
        <row r="190">
          <cell r="A190" t="str">
            <v>001.04.00290</v>
          </cell>
          <cell r="B190" t="str">
            <v>Fornecimento, Transporte, Lançamento e Aplicação de Concreto usinado em fundação Fck= 25 mpa</v>
          </cell>
          <cell r="C190" t="str">
            <v>m3</v>
          </cell>
          <cell r="D190">
            <v>260.2747</v>
          </cell>
        </row>
        <row r="191">
          <cell r="A191" t="str">
            <v>001.04.00300</v>
          </cell>
          <cell r="B191" t="str">
            <v>Forma inclusive desforma comum de tábua para fundações sem reaproveitamento</v>
          </cell>
          <cell r="C191" t="str">
            <v>M2</v>
          </cell>
          <cell r="D191">
            <v>33.5563</v>
          </cell>
        </row>
        <row r="192">
          <cell r="A192" t="str">
            <v>001.04.00320</v>
          </cell>
          <cell r="B192" t="str">
            <v>Forma inclusive desforma comum de tábua para fundações c/ 01 reaproveitamento</v>
          </cell>
          <cell r="C192" t="str">
            <v>M2</v>
          </cell>
          <cell r="D192">
            <v>21.167300000000001</v>
          </cell>
        </row>
        <row r="193">
          <cell r="A193" t="str">
            <v>001.04.00340</v>
          </cell>
          <cell r="B193" t="str">
            <v>Forma inclusive desforma comum de tábua para fundações c/ 02 reaproveitamentos</v>
          </cell>
          <cell r="C193" t="str">
            <v>m2</v>
          </cell>
          <cell r="D193">
            <v>17.304300000000001</v>
          </cell>
        </row>
        <row r="194">
          <cell r="A194" t="str">
            <v>001.04.00360</v>
          </cell>
          <cell r="B194" t="str">
            <v>Forma inclusive desforma comum de tábua para fundações c/ 03 reaproveitamentos</v>
          </cell>
          <cell r="C194" t="str">
            <v>m2</v>
          </cell>
          <cell r="D194">
            <v>15.972799999999999</v>
          </cell>
        </row>
        <row r="195">
          <cell r="A195" t="str">
            <v>001.04.00365</v>
          </cell>
          <cell r="B195" t="str">
            <v>Forma inclusive desforma comum de tábua para fundações c/ 04 reaproveitamentos</v>
          </cell>
          <cell r="C195" t="str">
            <v>m2</v>
          </cell>
          <cell r="D195">
            <v>15.2928</v>
          </cell>
        </row>
        <row r="196">
          <cell r="A196" t="str">
            <v>001.04.00400</v>
          </cell>
          <cell r="B196" t="str">
            <v>Fornecimento e Aplicação de Aço CA 50</v>
          </cell>
          <cell r="C196" t="str">
            <v>KG</v>
          </cell>
          <cell r="D196">
            <v>4.6759000000000004</v>
          </cell>
        </row>
        <row r="197">
          <cell r="A197" t="str">
            <v>001.04.00420</v>
          </cell>
          <cell r="B197" t="str">
            <v>Fornecimento e Aplicação de Aço CA - 60</v>
          </cell>
          <cell r="C197" t="str">
            <v>KG</v>
          </cell>
          <cell r="D197">
            <v>5.2900999999999998</v>
          </cell>
        </row>
        <row r="198">
          <cell r="A198" t="str">
            <v>001.04.00440</v>
          </cell>
          <cell r="B198" t="str">
            <v>Concreto ciclópico com 30% de pedra de mão traço 1:4:8</v>
          </cell>
          <cell r="C198" t="str">
            <v>M3</v>
          </cell>
          <cell r="D198">
            <v>160.297</v>
          </cell>
        </row>
        <row r="199">
          <cell r="A199" t="str">
            <v>001.04.00460</v>
          </cell>
          <cell r="B199" t="str">
            <v>Concreto ciclópico com 30% de pedra de mão traço 1:3:6</v>
          </cell>
          <cell r="C199" t="str">
            <v>M3</v>
          </cell>
          <cell r="D199">
            <v>169.07249999999999</v>
          </cell>
        </row>
        <row r="200">
          <cell r="A200" t="str">
            <v>001.04.00480</v>
          </cell>
          <cell r="B200" t="str">
            <v>Execução de Alvenaria de fundação e embasamento em tijolo maciço assente c/  o traço 1:4:12, cimento, cal e areia</v>
          </cell>
          <cell r="C200" t="str">
            <v>M3</v>
          </cell>
          <cell r="D200">
            <v>169.40549999999999</v>
          </cell>
        </row>
        <row r="201">
          <cell r="A201" t="str">
            <v>001.04.00500</v>
          </cell>
          <cell r="B201" t="str">
            <v>Execução de Alvenaria de fundação e embasamento em tijolo maciço assente c/ o traço 1:3, cimento e areia</v>
          </cell>
          <cell r="C201" t="str">
            <v>M3</v>
          </cell>
          <cell r="D201">
            <v>224.51480000000001</v>
          </cell>
        </row>
        <row r="202">
          <cell r="A202" t="str">
            <v>001.04.00520</v>
          </cell>
          <cell r="B202" t="str">
            <v>Execução de Alvenaria de fundação e embasamento em tijolo maciço assente c/ o traço 1:4 cimento e areia</v>
          </cell>
          <cell r="C202" t="str">
            <v>M3</v>
          </cell>
          <cell r="D202">
            <v>216.3278</v>
          </cell>
        </row>
        <row r="203">
          <cell r="A203" t="str">
            <v>001.04.00540</v>
          </cell>
          <cell r="B203" t="str">
            <v>Execução de Alvenaria de fundação e embasamento em tijolo maciço assente c/ o traço 1:5 cimento e areia</v>
          </cell>
          <cell r="C203" t="str">
            <v>M3</v>
          </cell>
          <cell r="D203">
            <v>211.26150000000001</v>
          </cell>
        </row>
        <row r="204">
          <cell r="A204" t="str">
            <v>001.04.00560</v>
          </cell>
          <cell r="B204" t="str">
            <v>Execução de Alvenaria de fundação e embasamento em tijolo maiciço assente c/ argamassa 1:3 c/adição de vedacit a 2 kg p/saco de cimento</v>
          </cell>
          <cell r="C204" t="str">
            <v>M3</v>
          </cell>
          <cell r="D204">
            <v>236.77549999999999</v>
          </cell>
        </row>
        <row r="205">
          <cell r="A205" t="str">
            <v>001.04.00580</v>
          </cell>
          <cell r="B205" t="str">
            <v>Execução de Alvenaria de tijolo comum em espelho p/ cinta de fundação (forma), assente c/ argamassa de cimento e areia 1:3</v>
          </cell>
          <cell r="C205" t="str">
            <v>M2</v>
          </cell>
          <cell r="D205">
            <v>15.642200000000001</v>
          </cell>
        </row>
        <row r="206">
          <cell r="A206" t="str">
            <v>001.04.00600</v>
          </cell>
          <cell r="B206" t="str">
            <v>Execução de Alvenaria de tijolo comum em espelho p/ cinta de fundação (forma), assente c/ argamassa de cimento e areia 1:4</v>
          </cell>
          <cell r="C206" t="str">
            <v>M2</v>
          </cell>
          <cell r="D206">
            <v>15.440200000000001</v>
          </cell>
        </row>
        <row r="207">
          <cell r="A207" t="str">
            <v>001.04.00620</v>
          </cell>
          <cell r="B207" t="str">
            <v>Confecção e lançamento de concreto em tubulão a céu aberto empregando concreto fck 150 mpa</v>
          </cell>
          <cell r="C207" t="str">
            <v>M3</v>
          </cell>
          <cell r="D207">
            <v>207.76410000000001</v>
          </cell>
        </row>
        <row r="208">
          <cell r="A208" t="str">
            <v>001.04.00640</v>
          </cell>
          <cell r="B208" t="str">
            <v>Confecção e lançamento de concreto em tubulão a céu aberto empregando concreto pré-misturado fck 15 mpa</v>
          </cell>
          <cell r="C208" t="str">
            <v>M3</v>
          </cell>
          <cell r="D208">
            <v>228.97120000000001</v>
          </cell>
        </row>
        <row r="209">
          <cell r="A209" t="str">
            <v>001.04.00660</v>
          </cell>
          <cell r="B209" t="str">
            <v>Execução de Broca de concreto armado no traço 1:3:6 até 4 m profundidade e c/ diâmetro 20 cm (escavação manual)</v>
          </cell>
          <cell r="C209" t="str">
            <v>ml</v>
          </cell>
          <cell r="D209">
            <v>15.726100000000001</v>
          </cell>
        </row>
        <row r="210">
          <cell r="A210" t="str">
            <v>001.04.00680</v>
          </cell>
          <cell r="B210" t="str">
            <v>Execução de Broca de concreto armado no traço 1:3:6 até 4 m profundidade e c/ diâmetro 25 cm (escavação manual)</v>
          </cell>
          <cell r="C210" t="str">
            <v>ml</v>
          </cell>
          <cell r="D210">
            <v>23.283100000000001</v>
          </cell>
        </row>
        <row r="211">
          <cell r="A211" t="str">
            <v>001.04.00700</v>
          </cell>
          <cell r="B211" t="str">
            <v>Execução de Broca de concreto armado no traço 1:3:6 até 4 m profundidade e c/ diâmetro 30 cm (escavação manual)</v>
          </cell>
          <cell r="C211" t="str">
            <v>ml</v>
          </cell>
          <cell r="D211">
            <v>32.720700000000001</v>
          </cell>
        </row>
        <row r="212">
          <cell r="A212" t="str">
            <v>001.04.00720</v>
          </cell>
          <cell r="B212" t="str">
            <v>Execução de Broca de concreto armado no traço 1:3:6 de 4 m até 6 m de profundidade e c/ diâmetro 25 cm (escavação manual)</v>
          </cell>
          <cell r="C212" t="str">
            <v>ml</v>
          </cell>
          <cell r="D212">
            <v>25.244</v>
          </cell>
        </row>
        <row r="213">
          <cell r="A213" t="str">
            <v>001.04.00740</v>
          </cell>
          <cell r="B213" t="str">
            <v>Execução de Broca de concreto armado no traço 1:3:6 de 4 m até 6 m de profundidade e c/ diâmetro 30 cm (escavação manual)</v>
          </cell>
          <cell r="C213" t="str">
            <v>ml</v>
          </cell>
          <cell r="D213">
            <v>36.314799999999998</v>
          </cell>
        </row>
        <row r="214">
          <cell r="A214" t="str">
            <v>001.04.00760</v>
          </cell>
          <cell r="B214" t="str">
            <v>Fornecimento e Cravação de estaca de concreto fck=15 mpa moldada no local diâmetro 25 cm tipo """"straus""""</v>
          </cell>
          <cell r="C214" t="str">
            <v>M</v>
          </cell>
          <cell r="D214">
            <v>40.098199999999999</v>
          </cell>
        </row>
        <row r="215">
          <cell r="A215" t="str">
            <v>001.04.00780</v>
          </cell>
          <cell r="B215" t="str">
            <v>Fornecimento e Cravação de estaca de concreto fck=15 mpa moldada no local diâmetro 32 cm tipo """"straus""""</v>
          </cell>
          <cell r="C215" t="str">
            <v>M</v>
          </cell>
          <cell r="D215">
            <v>58.744199999999999</v>
          </cell>
        </row>
        <row r="216">
          <cell r="A216" t="str">
            <v>001.04.00790</v>
          </cell>
          <cell r="B216" t="str">
            <v>Fornecimento e Cravação de Estaca de Concreto Pré Moldada Dim. 17.50 x 17.50 cm - 20 T</v>
          </cell>
          <cell r="C216" t="str">
            <v>ml</v>
          </cell>
          <cell r="D216">
            <v>30.5</v>
          </cell>
        </row>
        <row r="217">
          <cell r="A217" t="str">
            <v>001.04.00800</v>
          </cell>
          <cell r="B217" t="str">
            <v>Fornecimento e Cravação de Estaca de Concreto Pré-Moldada Dim (26,5x26,5)cm - 30 T</v>
          </cell>
          <cell r="C217" t="str">
            <v>ml</v>
          </cell>
          <cell r="D217">
            <v>49.4</v>
          </cell>
        </row>
        <row r="218">
          <cell r="A218" t="str">
            <v>001.04.00820</v>
          </cell>
          <cell r="B218" t="str">
            <v>Fornecimento e Instalação de emenda em estaca pré-moldada de concreto</v>
          </cell>
          <cell r="C218" t="str">
            <v>UN</v>
          </cell>
          <cell r="D218">
            <v>20</v>
          </cell>
        </row>
        <row r="219">
          <cell r="A219" t="str">
            <v>001.04.00840</v>
          </cell>
          <cell r="B219" t="str">
            <v>Lastro de brita granítica apiloado manualmente</v>
          </cell>
          <cell r="C219" t="str">
            <v>m3</v>
          </cell>
          <cell r="D219">
            <v>46.764000000000003</v>
          </cell>
        </row>
        <row r="220">
          <cell r="A220" t="str">
            <v>001.04.00860</v>
          </cell>
          <cell r="B220" t="str">
            <v>Lastro de areia média a grossa apiloado manualmente</v>
          </cell>
          <cell r="C220" t="str">
            <v>m3</v>
          </cell>
          <cell r="D220">
            <v>30.614000000000001</v>
          </cell>
        </row>
        <row r="221">
          <cell r="A221" t="str">
            <v>001.05</v>
          </cell>
          <cell r="B221" t="str">
            <v>ESTRUTURA</v>
          </cell>
          <cell r="D221">
            <v>5099.8338000000003</v>
          </cell>
        </row>
        <row r="222">
          <cell r="A222" t="str">
            <v>001.05.00020</v>
          </cell>
          <cell r="B222" t="str">
            <v>Fornecimento, confecção, transporte e aplicação de concreto 15 Mpa (280 kgcimento/m3),em estrutura, virado na obra, composto por cimento portland CP 32 F, areia lavada tipo média a grossa, seixo rolado, e equipamentos.</v>
          </cell>
          <cell r="C222" t="str">
            <v>m3</v>
          </cell>
          <cell r="D222">
            <v>176.6679</v>
          </cell>
        </row>
        <row r="223">
          <cell r="A223" t="str">
            <v>001.05.00021</v>
          </cell>
          <cell r="B223" t="str">
            <v>Fornecimento, confecção, transporte e aplicação de concreto 18 Mpa (305 kgcimento/m3) em estrutura, virado na obra, composto por cimento portland CP 32 F, areia lavada tipo média a grossa, seixo rolado, e equipamentos.</v>
          </cell>
          <cell r="C223" t="str">
            <v>m3</v>
          </cell>
          <cell r="D223">
            <v>183.4579</v>
          </cell>
        </row>
        <row r="224">
          <cell r="A224" t="str">
            <v>001.05.00022</v>
          </cell>
          <cell r="B224" t="str">
            <v>Fornecimento, confecção, transporte e aplicação de concreto 20 Mpa (322 kgcimento/m3) em estrutura, virado na obra, composto por cimento portland CP 32 F, areia lavada tipo média a grossa, seixo rolado, e equipamentos.</v>
          </cell>
          <cell r="C224" t="str">
            <v>m3</v>
          </cell>
          <cell r="D224">
            <v>197.38730000000001</v>
          </cell>
        </row>
        <row r="225">
          <cell r="A225" t="str">
            <v>001.05.00023</v>
          </cell>
          <cell r="B225" t="str">
            <v>Fornecimento, confecção, transporte e aplicação de concreto 21 Mpa (331 kgcimento/m3) em estrutura, virado na obra, composto por cimento portland CP 32 F, areia lavada tipo média a grossa, seixo rolado, e equipamentos.</v>
          </cell>
          <cell r="C225" t="str">
            <v>m3</v>
          </cell>
          <cell r="D225">
            <v>190.51490000000001</v>
          </cell>
        </row>
        <row r="226">
          <cell r="A226" t="str">
            <v>001.05.00024</v>
          </cell>
          <cell r="B226" t="str">
            <v>Fornecimento, confecção, transporte e aplicação de concreto 25 Mpa (367 kgcimento/m3) em estrutura, virado na obra, composto por cimento portland CP 32 F, areia lavada tipo média a grossa, seixo rolado, e equipamentos.</v>
          </cell>
          <cell r="C226" t="str">
            <v>m3</v>
          </cell>
          <cell r="D226">
            <v>200.28790000000001</v>
          </cell>
        </row>
        <row r="227">
          <cell r="A227" t="str">
            <v>001.05.00030</v>
          </cell>
          <cell r="B227" t="str">
            <v>Fornecimento, confecção, transporte e aplicação de concreto 15 Mpa (280 kgcimento/m3),em estrutura, virado na obra, composto por cimento portland CP 32 F, areia lavada tipo média a grossa, pedra granitica britada, e equipamentos.</v>
          </cell>
          <cell r="C227" t="str">
            <v>m3</v>
          </cell>
          <cell r="D227">
            <v>185.98929999999999</v>
          </cell>
        </row>
        <row r="228">
          <cell r="A228" t="str">
            <v>001.05.00031</v>
          </cell>
          <cell r="B228" t="str">
            <v>Fornecimento, confecção, transporte e aplicação de concreto 18 Mpa (305 kgcimento/m3) em estrutura, virado na obra, composto por cimento portland CP 32 F, areia lavada tipo média a grossa, pedra granitica britada, e equipamentos.</v>
          </cell>
          <cell r="C228" t="str">
            <v>m3</v>
          </cell>
          <cell r="D228">
            <v>192.77930000000001</v>
          </cell>
        </row>
        <row r="229">
          <cell r="A229" t="str">
            <v>001.05.00032</v>
          </cell>
          <cell r="B229" t="str">
            <v>Fornecimento, confecção, transporte e aplicação de concreto 20 Mpa (322 kgcimento/m3) em estrutura, virado na obra, composto por cimento portland CP 32 F, areia lavada tipo média a grossa, pedra granitica britada, e equipamentos.</v>
          </cell>
          <cell r="C229" t="str">
            <v>m3</v>
          </cell>
          <cell r="D229">
            <v>197.38730000000001</v>
          </cell>
        </row>
        <row r="230">
          <cell r="A230" t="str">
            <v>001.05.00033</v>
          </cell>
          <cell r="B230" t="str">
            <v>Fornecimento, confecção, transporte e aplicação de concreto 21 Mpa (322 kgcimento/m3) em estrutura, virado na obra, composto por cimento portland CP 32 F, areia lavada tipo média a grossa, pedra granitica britada, e equipamentos.</v>
          </cell>
          <cell r="C230" t="str">
            <v>m3</v>
          </cell>
          <cell r="D230">
            <v>199.83629999999999</v>
          </cell>
        </row>
        <row r="231">
          <cell r="A231" t="str">
            <v>001.05.00034</v>
          </cell>
          <cell r="B231" t="str">
            <v>Fornecimento, confecção, transporte e aplicação de concreto 25 Mpa (367 kgcimento/m3) em estrutura, virado na obra, composto por cimento portland CP 32 F, areia lavada tipo média a grossa, pedra granitica britada, e equipamentos.</v>
          </cell>
          <cell r="C231" t="str">
            <v>m3</v>
          </cell>
          <cell r="D231">
            <v>217.22329999999999</v>
          </cell>
        </row>
        <row r="232">
          <cell r="A232" t="str">
            <v>001.05.00140</v>
          </cell>
          <cell r="B232" t="str">
            <v>Fornecimento, Transporte, Lançamento, Adensamento e Acabamento Manual de Concreto Usinado Fck= 13,50 Mpa, em Estrutura.</v>
          </cell>
          <cell r="C232" t="str">
            <v>m3</v>
          </cell>
          <cell r="D232">
            <v>215.1591</v>
          </cell>
        </row>
        <row r="233">
          <cell r="A233" t="str">
            <v>001.05.00160</v>
          </cell>
          <cell r="B233" t="str">
            <v>Fornecimento, Transporte, Lançamento, Adensamento e Acabamento Manual de Concreto Usinado Fck= 15 Mpa, em Estrutura.</v>
          </cell>
          <cell r="C233" t="str">
            <v>m3</v>
          </cell>
          <cell r="D233">
            <v>226.70910000000001</v>
          </cell>
        </row>
        <row r="234">
          <cell r="A234" t="str">
            <v>001.05.00180</v>
          </cell>
          <cell r="B234" t="str">
            <v>Fornecimento, Transporte, Lançamento, Adensamento e Acabamento Manual de Concreto Usinado Fck= 18 Mpa, em Estrutura.</v>
          </cell>
          <cell r="C234" t="str">
            <v>m3</v>
          </cell>
          <cell r="D234">
            <v>231.95910000000001</v>
          </cell>
        </row>
        <row r="235">
          <cell r="A235" t="str">
            <v>001.05.00200</v>
          </cell>
          <cell r="B235" t="str">
            <v>Fornecimento, Transporte, Lançamento, Adensamento e Acabamento Manual de Concreto Usinado Fck= 20 Mpa, em Estrutura.</v>
          </cell>
          <cell r="C235" t="str">
            <v>m3</v>
          </cell>
          <cell r="D235">
            <v>245.60910000000001</v>
          </cell>
        </row>
        <row r="236">
          <cell r="A236" t="str">
            <v>001.05.00220</v>
          </cell>
          <cell r="B236" t="str">
            <v>Fornecimento, Transporte, Lançamento, Adensamento e Acabamento Manual de Concreto Usinado Fck= 25 Mpa, em Estrutura.</v>
          </cell>
          <cell r="C236" t="str">
            <v>m3</v>
          </cell>
          <cell r="D236">
            <v>256.10910000000001</v>
          </cell>
        </row>
        <row r="237">
          <cell r="A237" t="str">
            <v>001.05.00230</v>
          </cell>
          <cell r="B237" t="str">
            <v>Fornecimento e Aplicação de Concreto em Estrutura Fck= 13,50 Mpa (não está incluso o bombeamento)</v>
          </cell>
          <cell r="C237" t="str">
            <v>m3</v>
          </cell>
          <cell r="D237">
            <v>198.78899999999999</v>
          </cell>
        </row>
        <row r="238">
          <cell r="A238" t="str">
            <v>001.05.00231</v>
          </cell>
          <cell r="B238" t="str">
            <v>Fornecimento e Aplicação de Concreto em Estrutura Fck= 15 Mpa (não está incluso o bombeamento)</v>
          </cell>
          <cell r="C238" t="str">
            <v>m3</v>
          </cell>
          <cell r="D238">
            <v>210.339</v>
          </cell>
        </row>
        <row r="239">
          <cell r="A239" t="str">
            <v>001.05.00232</v>
          </cell>
          <cell r="B239" t="str">
            <v>Fornecimento e Aplicação de Concreto em Estrutura Fck= 18 Mpa (não está incluso o bombeamento)</v>
          </cell>
          <cell r="C239" t="str">
            <v>m3</v>
          </cell>
          <cell r="D239">
            <v>215.589</v>
          </cell>
        </row>
        <row r="240">
          <cell r="A240" t="str">
            <v>001.05.00233</v>
          </cell>
          <cell r="B240" t="str">
            <v>Fornecimento e Aplicação de Concreto em Estrutura Fck= 20 Mpa (não está incluso o bombeamento)</v>
          </cell>
          <cell r="C240" t="str">
            <v>m3</v>
          </cell>
          <cell r="D240">
            <v>229.239</v>
          </cell>
        </row>
        <row r="241">
          <cell r="A241" t="str">
            <v>001.05.00234</v>
          </cell>
          <cell r="B241" t="str">
            <v>Fornecimento e Aplicação de Concreto em Estrutura Fck= 25 Mpa (não está incluso o bombeamento)</v>
          </cell>
          <cell r="C241" t="str">
            <v>m3</v>
          </cell>
          <cell r="D241">
            <v>239.739</v>
          </cell>
        </row>
        <row r="242">
          <cell r="A242" t="str">
            <v>001.05.00235</v>
          </cell>
          <cell r="B242" t="str">
            <v>Serviço de Bombeamento de Concreto em Estrutura</v>
          </cell>
          <cell r="C242" t="str">
            <v>m3</v>
          </cell>
          <cell r="D242">
            <v>20</v>
          </cell>
        </row>
        <row r="243">
          <cell r="A243" t="str">
            <v>001.05.00260</v>
          </cell>
          <cell r="B243" t="str">
            <v>Fornecimento e Aplicação de Aço  CA 50 em estrutura</v>
          </cell>
          <cell r="C243" t="str">
            <v>KG</v>
          </cell>
          <cell r="D243">
            <v>4.6759000000000004</v>
          </cell>
        </row>
        <row r="244">
          <cell r="A244" t="str">
            <v>001.05.00280</v>
          </cell>
          <cell r="B244" t="str">
            <v>Fornecimento e Aplicação de Aço CA 60 em estrutura</v>
          </cell>
          <cell r="C244" t="str">
            <v>KG</v>
          </cell>
          <cell r="D244">
            <v>5.2900999999999998</v>
          </cell>
        </row>
        <row r="245">
          <cell r="A245" t="str">
            <v>001.05.00300</v>
          </cell>
          <cell r="B245" t="str">
            <v>Fornecimento e Aplicação de Aço em tela soldada 4.20 mm com malha 15x15 cm - Q 92</v>
          </cell>
          <cell r="C245" t="str">
            <v>m2</v>
          </cell>
          <cell r="D245">
            <v>9.0431000000000008</v>
          </cell>
        </row>
        <row r="246">
          <cell r="A246" t="str">
            <v>001.05.00320</v>
          </cell>
          <cell r="B246" t="str">
            <v>Confecção e Montagem de Forma incl. desforma comum de tábua  sem reaproveitamento</v>
          </cell>
          <cell r="C246" t="str">
            <v>M2</v>
          </cell>
          <cell r="D246">
            <v>43.644599999999997</v>
          </cell>
        </row>
        <row r="247">
          <cell r="A247" t="str">
            <v>001.05.00340</v>
          </cell>
          <cell r="B247" t="str">
            <v>Confecção e Montagem de Forma incl. desforma comum de tábua com 01 reaproveitamento</v>
          </cell>
          <cell r="C247" t="str">
            <v>M2</v>
          </cell>
          <cell r="D247">
            <v>26.484300000000001</v>
          </cell>
        </row>
        <row r="248">
          <cell r="A248" t="str">
            <v>001.05.00360</v>
          </cell>
          <cell r="B248" t="str">
            <v>Confecção e Montagem de Forma incl. desforma comum de tábua com 02 reaproveitamentos</v>
          </cell>
          <cell r="C248" t="str">
            <v>m2</v>
          </cell>
          <cell r="D248">
            <v>21.256499999999999</v>
          </cell>
        </row>
        <row r="249">
          <cell r="A249" t="str">
            <v>001.05.00365</v>
          </cell>
          <cell r="B249" t="str">
            <v>Confecção e Montagem de Forma incl. desforma comum de tábua  com 03 reaproveitamentos</v>
          </cell>
          <cell r="C249" t="str">
            <v>m2</v>
          </cell>
          <cell r="D249">
            <v>17.490200000000002</v>
          </cell>
        </row>
        <row r="250">
          <cell r="A250" t="str">
            <v>001.05.00370</v>
          </cell>
          <cell r="B250" t="str">
            <v>Confecção e Montagem de Forma incl. desforma comum de tábua  com 04 reaproveitamentos</v>
          </cell>
          <cell r="C250" t="str">
            <v>m2</v>
          </cell>
          <cell r="D250">
            <v>15.7019</v>
          </cell>
        </row>
        <row r="251">
          <cell r="A251" t="str">
            <v>001.05.00420</v>
          </cell>
          <cell r="B251" t="str">
            <v>Confecção e Montagem de Forma especial em chapa de madeira compensada do tipo resinada c/ 12 mm de espessura sem reaproveitamento</v>
          </cell>
          <cell r="C251" t="str">
            <v>M2</v>
          </cell>
          <cell r="D251">
            <v>42.938099999999999</v>
          </cell>
        </row>
        <row r="252">
          <cell r="A252" t="str">
            <v>001.05.00440</v>
          </cell>
          <cell r="B252" t="str">
            <v>Confecção e Montagem de Forma especial em chapa de madeira compensada do tipo resinada c/ 12 mm de espessura com 01 reaproveitamento</v>
          </cell>
          <cell r="C252" t="str">
            <v>M2</v>
          </cell>
          <cell r="D252">
            <v>36.784999999999997</v>
          </cell>
        </row>
        <row r="253">
          <cell r="A253" t="str">
            <v>001.05.00460</v>
          </cell>
          <cell r="B253" t="str">
            <v>Confecção e Montagem de Forma especial em chapa de madeira compensada do tipo resinada c/ 12 mm de espessura com 02 reaproveitamento</v>
          </cell>
          <cell r="C253" t="str">
            <v>m2</v>
          </cell>
          <cell r="D253">
            <v>31.637499999999999</v>
          </cell>
        </row>
        <row r="254">
          <cell r="A254" t="str">
            <v>001.05.00480</v>
          </cell>
          <cell r="B254" t="str">
            <v>Confecção e Montagem de Forma especial em chapa de madeira compensada do tipo plastificada c/ 12 mm de espessura sem reaproveitamento</v>
          </cell>
          <cell r="C254" t="str">
            <v>M2</v>
          </cell>
          <cell r="D254">
            <v>54.3521</v>
          </cell>
        </row>
        <row r="255">
          <cell r="A255" t="str">
            <v>001.05.00500</v>
          </cell>
          <cell r="B255" t="str">
            <v>Confecção e Montagem de Forma especial em chapa de madeira compensada do tipo plastificada c/ 12 mm de espessura com 01 reaproveitamento</v>
          </cell>
          <cell r="C255" t="str">
            <v>M2</v>
          </cell>
          <cell r="D255">
            <v>42.829000000000001</v>
          </cell>
        </row>
        <row r="256">
          <cell r="A256" t="str">
            <v>001.05.00520</v>
          </cell>
          <cell r="B256" t="str">
            <v>Confecção e Montagem de Forma especial em chapa de madeira compensada do tipo plastificada c/ 12 mm de espessura com 02 reaproveitamento</v>
          </cell>
          <cell r="C256" t="str">
            <v>M2</v>
          </cell>
          <cell r="D256">
            <v>34.566899999999997</v>
          </cell>
        </row>
        <row r="257">
          <cell r="A257" t="str">
            <v>001.05.00540</v>
          </cell>
          <cell r="B257" t="str">
            <v>Confecção e Montagem de Forma especial em chapa de madeira compensada do tipo plastificada c/ 12 mm de espessura com 03 reaproveitamento</v>
          </cell>
          <cell r="C257" t="str">
            <v>M2</v>
          </cell>
          <cell r="D257">
            <v>29.206600000000002</v>
          </cell>
        </row>
        <row r="258">
          <cell r="A258" t="str">
            <v>001.05.00560</v>
          </cell>
          <cell r="B258" t="str">
            <v>Confecção e Montagem de Forma especial em chapa de madeira compensada do tipo plastificada c/ 12 mm de espessura com 04 reaproveitamento</v>
          </cell>
          <cell r="C258" t="str">
            <v>M2</v>
          </cell>
          <cell r="D258">
            <v>25.8553</v>
          </cell>
        </row>
        <row r="259">
          <cell r="A259" t="str">
            <v>001.05.00660</v>
          </cell>
          <cell r="B259" t="str">
            <v>Execução de Laje pré-fabricada para forro espacamento entre vigas de 41cm a espessura da lajota de 8.00 cm e capeamento de 2.00 cm, incl tela soldada CA 60 4.20 mm 15 x 15 cm</v>
          </cell>
          <cell r="C259" t="str">
            <v>m2</v>
          </cell>
          <cell r="D259">
            <v>40.811</v>
          </cell>
        </row>
        <row r="260">
          <cell r="A260" t="str">
            <v>001.05.00680</v>
          </cell>
          <cell r="B260" t="str">
            <v>Execução de Laje pré-fabricada para piso espaçamento entre vigas de 41 cm a espessura da lajota de 8.00 cm e capeamento de 4.00 cm, incl tela soldada CA 60 4.20 mm 15 x 15 cm</v>
          </cell>
          <cell r="C260" t="str">
            <v>m2</v>
          </cell>
          <cell r="D260">
            <v>45.497900000000001</v>
          </cell>
        </row>
        <row r="261">
          <cell r="A261" t="str">
            <v>001.05.00720</v>
          </cell>
          <cell r="B261" t="str">
            <v>Execução de pilar tipo sanduíche de madeira 6x12 cm, entarugado c/ madeira através de parafusos</v>
          </cell>
          <cell r="C261" t="str">
            <v>ml</v>
          </cell>
          <cell r="D261">
            <v>20.256599999999999</v>
          </cell>
        </row>
        <row r="262">
          <cell r="A262" t="str">
            <v>001.05.00820</v>
          </cell>
          <cell r="B262" t="str">
            <v>Fornecimento e Execução de Grauteamento de Estrutura de Concreto Pré Moldado traço 1:3 incl. SuperPlastificante</v>
          </cell>
          <cell r="C262" t="str">
            <v>m3</v>
          </cell>
          <cell r="D262">
            <v>320.73930000000001</v>
          </cell>
        </row>
        <row r="263">
          <cell r="A263" t="str">
            <v>001.06</v>
          </cell>
          <cell r="B263" t="str">
            <v>IMPERMEABILIZAÇÕES E TRATAMENTOS</v>
          </cell>
          <cell r="D263">
            <v>134.8614</v>
          </cell>
        </row>
        <row r="264">
          <cell r="A264" t="str">
            <v>001.06.00020</v>
          </cell>
          <cell r="B264" t="str">
            <v>Execução de descupinização</v>
          </cell>
          <cell r="C264" t="str">
            <v>M2</v>
          </cell>
          <cell r="D264">
            <v>0.83</v>
          </cell>
        </row>
        <row r="265">
          <cell r="A265" t="str">
            <v>001.06.00040</v>
          </cell>
          <cell r="B265" t="str">
            <v>Execução de imunização de madeiramento de cobertura ou forro de madeira com aplicação de pentox claro a uma demão</v>
          </cell>
          <cell r="C265" t="str">
            <v>M2</v>
          </cell>
          <cell r="D265">
            <v>1.6774</v>
          </cell>
        </row>
        <row r="266">
          <cell r="A266" t="str">
            <v>001.06.00060</v>
          </cell>
          <cell r="B266" t="str">
            <v>Execução de pintura c/neutrol 45 c/ 02 demãos</v>
          </cell>
          <cell r="C266" t="str">
            <v>M2</v>
          </cell>
          <cell r="D266">
            <v>4.4787999999999997</v>
          </cell>
        </row>
        <row r="267">
          <cell r="A267" t="str">
            <v>001.06.00080</v>
          </cell>
          <cell r="B267" t="str">
            <v>Fornecimento e Instalação de Lona Plástica Preta ( Encerado)</v>
          </cell>
          <cell r="C267" t="str">
            <v>M2</v>
          </cell>
          <cell r="D267">
            <v>0.59719999999999995</v>
          </cell>
        </row>
        <row r="268">
          <cell r="A268" t="str">
            <v>001.06.00100</v>
          </cell>
          <cell r="B268" t="str">
            <v>Fornecimento e Instalação de Manta Tipo Bidim, com as seguintes características: permissividade de 120 l/s/m2; permeabilidade normal 4x10(-1) e resistência a tração na ruptura 425 N</v>
          </cell>
          <cell r="C268" t="str">
            <v>M2</v>
          </cell>
          <cell r="D268">
            <v>3.0371999999999999</v>
          </cell>
        </row>
        <row r="269">
          <cell r="A269" t="str">
            <v>001.06.00120</v>
          </cell>
          <cell r="B269" t="str">
            <v>Fornecimento e Instalação de Manta Tipo Bidim, com as seguintes características: permissividade de 100 l/s/m2; permeabilidade normal 4x10(-1) e resistência a tração na ruptura 750 N</v>
          </cell>
          <cell r="C269" t="str">
            <v>M2</v>
          </cell>
          <cell r="D269">
            <v>4.4127000000000001</v>
          </cell>
        </row>
        <row r="270">
          <cell r="A270" t="str">
            <v>001.06.00130</v>
          </cell>
          <cell r="B270" t="str">
            <v>Fornecimento e Aplicação de Nata de Cimento na proporção de 5 kg de cimento por m2</v>
          </cell>
          <cell r="C270" t="str">
            <v>m2</v>
          </cell>
          <cell r="D270">
            <v>1.8307</v>
          </cell>
        </row>
        <row r="271">
          <cell r="A271" t="str">
            <v>001.06.00135</v>
          </cell>
          <cell r="B271" t="str">
            <v>Fornecimento e Aplicação de chapisco de aderência c/argamassa de cimento e areia traço 1:3 e= 5 mm, incl. adesivo de alto desempenho para argamassas e chapisco.</v>
          </cell>
          <cell r="C271" t="str">
            <v>m2</v>
          </cell>
          <cell r="D271">
            <v>4.2747000000000002</v>
          </cell>
        </row>
        <row r="272">
          <cell r="A272" t="str">
            <v>001.06.00140</v>
          </cell>
          <cell r="B272" t="str">
            <v>Execução de regularização de laje com argamassa de cimento e areia 1:4 com cimento, espessura média igual a 3.00 cm, incl aplicação de nata de cimento para preparo de superficie.</v>
          </cell>
          <cell r="C272" t="str">
            <v>m2</v>
          </cell>
          <cell r="D272">
            <v>8.4360999999999997</v>
          </cell>
        </row>
        <row r="273">
          <cell r="A273" t="str">
            <v>001.06.00160</v>
          </cell>
          <cell r="B273" t="str">
            <v>Execução de proteção mecânica com argamassa de cimento e areia 1:3,espessura 2.00 cm</v>
          </cell>
          <cell r="C273" t="str">
            <v>m2</v>
          </cell>
          <cell r="D273">
            <v>6.0629</v>
          </cell>
        </row>
        <row r="274">
          <cell r="A274" t="str">
            <v>001.06.00200</v>
          </cell>
          <cell r="B274" t="str">
            <v>Execução de impermeabilização c/argamassa de cimento e areia 1:4 a 2.00 cm espessura c/ adição de 140 g/m2 de impermeabilizante, aplicação em parede como revestimento.</v>
          </cell>
          <cell r="C274" t="str">
            <v>m2</v>
          </cell>
          <cell r="D274">
            <v>14.679600000000001</v>
          </cell>
        </row>
        <row r="275">
          <cell r="A275" t="str">
            <v>001.06.00220</v>
          </cell>
          <cell r="B275" t="str">
            <v>Execução de impermeabilização c/argamassa de cimento e areia 1:3 a 2.50 cm espessura c/ adição de 185 g/m2 de impermeabilizante, para impermeabilização de Reservatórios.</v>
          </cell>
          <cell r="C275" t="str">
            <v>m2</v>
          </cell>
          <cell r="D275">
            <v>15.3651</v>
          </cell>
        </row>
        <row r="276">
          <cell r="A276" t="str">
            <v>001.06.00240</v>
          </cell>
          <cell r="B276" t="str">
            <v>Fornecimento e Aplicação de Impermeabilizante Cristalizante Sobre Superfície Perfeitamente Regularizada</v>
          </cell>
          <cell r="C276" t="str">
            <v>m2</v>
          </cell>
          <cell r="D276">
            <v>6.7892999999999999</v>
          </cell>
        </row>
        <row r="277">
          <cell r="A277" t="str">
            <v>001.06.00300</v>
          </cell>
          <cell r="B277" t="str">
            <v>Execução de impermeabilização de laje de cobertura com utilização de manta asfáltica poliéster 3.00 mm</v>
          </cell>
          <cell r="C277" t="str">
            <v>M2</v>
          </cell>
          <cell r="D277">
            <v>26.46</v>
          </cell>
        </row>
        <row r="278">
          <cell r="A278" t="str">
            <v>001.06.00320</v>
          </cell>
          <cell r="B278" t="str">
            <v>Execução de impermeabilização de laje de cobertura com utilização de manta asfáltica poliéster 4.00 mm</v>
          </cell>
          <cell r="C278" t="str">
            <v>M2</v>
          </cell>
          <cell r="D278">
            <v>28.497</v>
          </cell>
        </row>
        <row r="279">
          <cell r="A279" t="str">
            <v>001.06.00340</v>
          </cell>
          <cell r="B279" t="str">
            <v>Fornecimento e Aplicação de Isopor e = 5,00 cm, conf. Det. Sinfra n.01</v>
          </cell>
          <cell r="C279" t="str">
            <v>M2</v>
          </cell>
          <cell r="D279">
            <v>7.4326999999999996</v>
          </cell>
        </row>
        <row r="280">
          <cell r="A280" t="str">
            <v>001.07</v>
          </cell>
          <cell r="B280" t="str">
            <v>ALVENARIA</v>
          </cell>
          <cell r="D280">
            <v>1844.6894</v>
          </cell>
        </row>
        <row r="281">
          <cell r="A281" t="str">
            <v>001.07.00020</v>
          </cell>
          <cell r="B281" t="str">
            <v>Execução de alvenaria de elevação de tijolo maciço assente c/ argamassa de cimento e areia no traço 1:3 de 1/4 vez</v>
          </cell>
          <cell r="C281" t="str">
            <v>M2</v>
          </cell>
          <cell r="D281">
            <v>16.777699999999999</v>
          </cell>
        </row>
        <row r="282">
          <cell r="A282" t="str">
            <v>001.07.00040</v>
          </cell>
          <cell r="B282" t="str">
            <v>Execução de alvenaria de elevação de tijolo maciço assente c/ argamassa de cimento e areia no traço 1:3 de 1/2 vez</v>
          </cell>
          <cell r="C282" t="str">
            <v>M2</v>
          </cell>
          <cell r="D282">
            <v>31.524699999999999</v>
          </cell>
        </row>
        <row r="283">
          <cell r="A283" t="str">
            <v>001.07.00060</v>
          </cell>
          <cell r="B283" t="str">
            <v>Execução de alvenaria de elevação de tijolo maciço assente c/ argamassa de cimento e areia no traço 1:3 de 1 vez</v>
          </cell>
          <cell r="C283" t="str">
            <v>M2</v>
          </cell>
          <cell r="D283">
            <v>55.713500000000003</v>
          </cell>
        </row>
        <row r="284">
          <cell r="A284" t="str">
            <v>001.07.00080</v>
          </cell>
          <cell r="B284" t="str">
            <v>Execução de alvenaria de elevação de tijolo maciço assente c/ argamassa de cal e areia no traço de 1:4 de 1/4 vez</v>
          </cell>
          <cell r="C284" t="str">
            <v>M2</v>
          </cell>
          <cell r="D284">
            <v>14.9764</v>
          </cell>
        </row>
        <row r="285">
          <cell r="A285" t="str">
            <v>001.07.00100</v>
          </cell>
          <cell r="B285" t="str">
            <v>Execução de alvenaria de elevação de tijolo maciço assente c/ argamassa de cal e areia no traço de 1:4 de 1/2 vez</v>
          </cell>
          <cell r="C285" t="str">
            <v>M2</v>
          </cell>
          <cell r="D285">
            <v>27.887599999999999</v>
          </cell>
        </row>
        <row r="286">
          <cell r="A286" t="str">
            <v>001.07.00120</v>
          </cell>
          <cell r="B286" t="str">
            <v>Execução de alvenaria de elevação de tijolo maciço assente c/ argamassa de cal e areia no traço de 1:4 de 1 vez</v>
          </cell>
          <cell r="C286" t="str">
            <v>M2</v>
          </cell>
          <cell r="D286">
            <v>50.272199999999998</v>
          </cell>
        </row>
        <row r="287">
          <cell r="A287" t="str">
            <v>001.07.00140</v>
          </cell>
          <cell r="B287" t="str">
            <v>Execução de alvenaria de tijolo maciço assente c/ argamassa de cimento e areia no traço 1:4 de 1/4 vez</v>
          </cell>
          <cell r="C287" t="str">
            <v>M2</v>
          </cell>
          <cell r="D287">
            <v>17.266100000000002</v>
          </cell>
        </row>
        <row r="288">
          <cell r="A288" t="str">
            <v>001.07.00160</v>
          </cell>
          <cell r="B288" t="str">
            <v>Execução de alvenaria de tijolo maciço assente c/ argamassa de cimento e areia no traço 1:4 de 1/2 vez</v>
          </cell>
          <cell r="C288" t="str">
            <v>M2</v>
          </cell>
          <cell r="D288">
            <v>29.367699999999999</v>
          </cell>
        </row>
        <row r="289">
          <cell r="A289" t="str">
            <v>001.07.00180</v>
          </cell>
          <cell r="B289" t="str">
            <v>Execução de alvenaria de tijolo maciço assente c/ argamassa de cimento e areia no traço 1:4 de 1 vez</v>
          </cell>
          <cell r="C289" t="str">
            <v>M2</v>
          </cell>
          <cell r="D289">
            <v>54.098999999999997</v>
          </cell>
        </row>
        <row r="290">
          <cell r="A290" t="str">
            <v>001.07.00200</v>
          </cell>
          <cell r="B290" t="str">
            <v>Execução de alvenaria de elevação c/ tijolo maciço assente c/ argamassa mista de cimento cal e areia no traço 1:2:8 de de 1/4 vez</v>
          </cell>
          <cell r="C290" t="str">
            <v>M2</v>
          </cell>
          <cell r="D290">
            <v>15.995900000000001</v>
          </cell>
        </row>
        <row r="291">
          <cell r="A291" t="str">
            <v>001.07.00220</v>
          </cell>
          <cell r="B291" t="str">
            <v>Execução de alvenaria de elevação c/ tijolo maciço assente c/ argamassa mista de cimento cal e areia no traço 1:2:8 de de 1/2 vez</v>
          </cell>
          <cell r="C291" t="str">
            <v>M2</v>
          </cell>
          <cell r="D291">
            <v>30.2836</v>
          </cell>
        </row>
        <row r="292">
          <cell r="A292" t="str">
            <v>001.07.00240</v>
          </cell>
          <cell r="B292" t="str">
            <v>Execução de alvenaria de elevação c/ tijolo maciço assente c/ argamassa mista de cimento cal e areia no traço 1:2:8 de de 1 vez</v>
          </cell>
          <cell r="C292" t="str">
            <v>M2</v>
          </cell>
          <cell r="D292">
            <v>53.873100000000001</v>
          </cell>
        </row>
        <row r="293">
          <cell r="A293" t="str">
            <v>001.07.00260</v>
          </cell>
          <cell r="B293" t="str">
            <v>Execução de alvenaria de elevação de tijolo maciço assente c/ argamassa mista 1:4:12 de 1/2 vez</v>
          </cell>
          <cell r="C293" t="str">
            <v>M2</v>
          </cell>
          <cell r="D293">
            <v>26.956700000000001</v>
          </cell>
        </row>
        <row r="294">
          <cell r="A294" t="str">
            <v>001.07.00280</v>
          </cell>
          <cell r="B294" t="str">
            <v>Execução de alvenaria de elevação de tijolo maciço assente c/ argamassa mista 1:4:12 de 1 vez</v>
          </cell>
          <cell r="C294" t="str">
            <v>M2</v>
          </cell>
          <cell r="D294">
            <v>49.000100000000003</v>
          </cell>
        </row>
        <row r="295">
          <cell r="A295" t="str">
            <v>001.07.00300</v>
          </cell>
          <cell r="B295" t="str">
            <v>Execução de alvenaria de elevação de tijolo maciço assente c/ argamassa mista 1:4:12 de 1.5 vez</v>
          </cell>
          <cell r="C295" t="str">
            <v>M2</v>
          </cell>
          <cell r="D295">
            <v>67.3352</v>
          </cell>
        </row>
        <row r="296">
          <cell r="A296" t="str">
            <v>001.07.00340</v>
          </cell>
          <cell r="B296" t="str">
            <v>Execução de alvenaria de elevação c/ tijolo cerâmico 9x19x19 assente c/ argamassa mista 1:2:8 de 1/2 vez</v>
          </cell>
          <cell r="C296" t="str">
            <v>m2</v>
          </cell>
          <cell r="D296">
            <v>11.666499999999999</v>
          </cell>
        </row>
        <row r="297">
          <cell r="A297" t="str">
            <v>001.07.00360</v>
          </cell>
          <cell r="B297" t="str">
            <v>Execução de alvenaria de elevação c/ tijolo cerâmico 9x19x19 assente c/ argamassa mista 1:2:8 de 1 vez</v>
          </cell>
          <cell r="C297" t="str">
            <v>m2</v>
          </cell>
          <cell r="D297">
            <v>23.483000000000001</v>
          </cell>
        </row>
        <row r="298">
          <cell r="A298" t="str">
            <v>001.07.00420</v>
          </cell>
          <cell r="B298" t="str">
            <v>Execução de alvenaria aparente de tijolo cerâmico c/ 18 ou 21 furos (dim. 6.00x10.00x21.00 cm) assente c/ argamassa de cimento e areia no traço 1:2:8 de 1/2 vez</v>
          </cell>
          <cell r="C298" t="str">
            <v>m2</v>
          </cell>
          <cell r="D298">
            <v>37.906599999999997</v>
          </cell>
        </row>
        <row r="299">
          <cell r="A299" t="str">
            <v>001.07.00440</v>
          </cell>
          <cell r="B299" t="str">
            <v>Execução de alvenaria aparente de tijolo cerâmico c/ 18 ou 21 furos (dim. 6.00x10.00x21.00 cm) assente c/ argamassa de cimento e areia no traço 1:2:8 de 1 vez</v>
          </cell>
          <cell r="C299" t="str">
            <v>m2</v>
          </cell>
          <cell r="D299">
            <v>81.045699999999997</v>
          </cell>
        </row>
        <row r="300">
          <cell r="A300" t="str">
            <v>001.07.00540</v>
          </cell>
          <cell r="B300" t="str">
            <v>Execução de elemento vazado de cerâmica assente c/ argamassa de cimento e areia peneirada no traço 1:3</v>
          </cell>
          <cell r="C300" t="str">
            <v>m2</v>
          </cell>
          <cell r="D300">
            <v>27.084700000000002</v>
          </cell>
        </row>
        <row r="301">
          <cell r="A301" t="str">
            <v>001.07.00550</v>
          </cell>
          <cell r="B301" t="str">
            <v>Alvenaria de vedação com bloco cerâmico furado dim. 9x19x28, com juntas de 20 mm com argamassa mista de cimento, cal hidratada e areia sem peneirar no traço 1:2:9</v>
          </cell>
          <cell r="C301" t="str">
            <v>m2</v>
          </cell>
          <cell r="D301">
            <v>12.625400000000001</v>
          </cell>
        </row>
        <row r="302">
          <cell r="A302" t="str">
            <v>001.07.00551</v>
          </cell>
          <cell r="B302" t="str">
            <v>Alvenaria de vedação com bloco cerâmico furado dim.12x19x28, com juntas de 20 mm com argamassa mista de cimento, cal hidratada e areia sem peneirar no traço 1:2:9</v>
          </cell>
          <cell r="C302" t="str">
            <v>m2</v>
          </cell>
          <cell r="D302">
            <v>15.767799999999999</v>
          </cell>
        </row>
        <row r="303">
          <cell r="A303" t="str">
            <v>001.07.00552</v>
          </cell>
          <cell r="B303" t="str">
            <v>Alvenaria de vedação com bloco cerâmico furado dim.14x19x28, com juntas de 20 mm com argamassa mista de cimento, cal hidratada e areia sem peneirar no traço 1:2:9</v>
          </cell>
          <cell r="C303" t="str">
            <v>m2</v>
          </cell>
          <cell r="D303">
            <v>20.5151</v>
          </cell>
        </row>
        <row r="304">
          <cell r="A304" t="str">
            <v>001.07.00560</v>
          </cell>
          <cell r="B304" t="str">
            <v>Alvenaria de Vedação Com Bloco de Concreto, Juntas de 10 mm Com Argamassa Mista de Cimento, Cal Hidratada e Areia Sem Peneirar no traço 1:0,50:8 dim. 11,50x19x39 cm</v>
          </cell>
          <cell r="C304" t="str">
            <v>M2</v>
          </cell>
          <cell r="D304">
            <v>15.852</v>
          </cell>
        </row>
        <row r="305">
          <cell r="A305" t="str">
            <v>001.07.00580</v>
          </cell>
          <cell r="B305" t="str">
            <v>Alvenaria de Vedação Com Bloco de Concreto, Juntas de 10 mm Com Argamassa Mista de Cimento, Cal Hidratada e Areia Sem Peneirar no traço 1:0,50:8 dim. 14x19x39 cm</v>
          </cell>
          <cell r="C305" t="str">
            <v>M2</v>
          </cell>
          <cell r="D305">
            <v>20.927600000000002</v>
          </cell>
        </row>
        <row r="306">
          <cell r="A306" t="str">
            <v>001.07.00600</v>
          </cell>
          <cell r="B306" t="str">
            <v>Alvenaria de Vedação Com Bloco de Concreto, Juntas de 10 mm Com Argamassa Mista de Cimento, Cal Hidratada e Areia Sem Peneirar no traço 1:0,50:8 dim. 19x19x39 cm</v>
          </cell>
          <cell r="C306" t="str">
            <v>M2</v>
          </cell>
          <cell r="D306">
            <v>25.4863</v>
          </cell>
        </row>
        <row r="307">
          <cell r="A307" t="str">
            <v>001.07.00620</v>
          </cell>
          <cell r="B307" t="str">
            <v>Alvenaria Estrutural Com Bloco de Concreto, Juntas de 10 mm Com Argamassa Mista de Cimento, Cal Hidratada e Areia Sem Peneirar no traço 1:0,25:6 dim. 14x19x39 cm</v>
          </cell>
          <cell r="C307" t="str">
            <v>M2</v>
          </cell>
          <cell r="D307">
            <v>22.66</v>
          </cell>
        </row>
        <row r="308">
          <cell r="A308" t="str">
            <v>001.07.00640</v>
          </cell>
          <cell r="B308" t="str">
            <v>Alvenaria Estrutural Com Bloco de Concreto, Juntas de 10 mm Com Argamassa Mista de Cimento, Cal Hidratada e Areia Sem Peneirar no traço 1:0,25:6 dim. 19x19x39 cm</v>
          </cell>
          <cell r="C308" t="str">
            <v>M2</v>
          </cell>
          <cell r="D308">
            <v>29.4238</v>
          </cell>
        </row>
        <row r="309">
          <cell r="A309" t="str">
            <v>001.07.00710</v>
          </cell>
          <cell r="B309" t="str">
            <v>Execucao de escada com degraus de tijolo macico, asente com massa forte, inclusive revestimento dos espelhos e pisos</v>
          </cell>
          <cell r="C309" t="str">
            <v>m3</v>
          </cell>
          <cell r="D309">
            <v>241.85810000000001</v>
          </cell>
        </row>
        <row r="310">
          <cell r="A310" t="str">
            <v>001.07.00720</v>
          </cell>
          <cell r="B310" t="str">
            <v>Reparo de trincas ou rachaduras em alvenaria de tijolo com ferros transversais e posteriormente refazer o acabamento conforme revestimento existente</v>
          </cell>
          <cell r="C310" t="str">
            <v>M</v>
          </cell>
          <cell r="D310">
            <v>8.8058999999999994</v>
          </cell>
        </row>
        <row r="311">
          <cell r="A311" t="str">
            <v>001.07.00790</v>
          </cell>
          <cell r="B311" t="str">
            <v>Fornecimento e instalação de caixa de concreto pré-moldado para ar condicionado de 7.000 btu</v>
          </cell>
          <cell r="C311" t="str">
            <v>un</v>
          </cell>
          <cell r="D311">
            <v>50.443199999999997</v>
          </cell>
        </row>
        <row r="312">
          <cell r="A312" t="str">
            <v>001.07.00792</v>
          </cell>
          <cell r="B312" t="str">
            <v>Fornecimento e instalação de caixa de concreto pré-moldado para ar condicionado de 10.000 btu</v>
          </cell>
          <cell r="C312" t="str">
            <v>un</v>
          </cell>
          <cell r="D312">
            <v>54.443199999999997</v>
          </cell>
        </row>
        <row r="313">
          <cell r="A313" t="str">
            <v>001.07.00794</v>
          </cell>
          <cell r="B313" t="str">
            <v>Fornecimento e instalação de caixa de concreto pré-moldado para ar condicionado de 20.000 btu</v>
          </cell>
          <cell r="C313" t="str">
            <v>un</v>
          </cell>
          <cell r="D313">
            <v>68.443200000000004</v>
          </cell>
        </row>
        <row r="314">
          <cell r="A314" t="str">
            <v>001.07.00800</v>
          </cell>
          <cell r="B314" t="str">
            <v>Verga, contra-verga ou pilar de concreto armado, incluindo concreto, forma e ferragem com concreto 13,5 mpa (300kg. cim/m3)</v>
          </cell>
          <cell r="C314" t="str">
            <v>M3</v>
          </cell>
          <cell r="D314">
            <v>534.92179999999996</v>
          </cell>
        </row>
        <row r="315">
          <cell r="A315" t="str">
            <v>001.08</v>
          </cell>
          <cell r="B315" t="str">
            <v>COBERTURA</v>
          </cell>
          <cell r="D315">
            <v>1176.3939</v>
          </cell>
        </row>
        <row r="316">
          <cell r="A316" t="str">
            <v>001.08.00005</v>
          </cell>
          <cell r="B316" t="str">
            <v>Estrutura metálica para cobertura, com especificações mínimas: perfil aço dobrado, laminado e chaparia ASTM A 36, eletrodo E6013, especificação AWS. incl. montagem e fundo anti corrosão a base de cromato de zinco</v>
          </cell>
          <cell r="C316" t="str">
            <v>kg</v>
          </cell>
          <cell r="D316">
            <v>5.625</v>
          </cell>
        </row>
        <row r="317">
          <cell r="A317" t="str">
            <v>001.08.00010</v>
          </cell>
          <cell r="B317" t="str">
            <v>Estrutura de madeira para telha de cerâmica ou de concreto, pontaletada sobre laje ou parede</v>
          </cell>
          <cell r="C317" t="str">
            <v>m2</v>
          </cell>
          <cell r="D317">
            <v>25.268599999999999</v>
          </cell>
        </row>
        <row r="318">
          <cell r="A318" t="str">
            <v>001.08.00015</v>
          </cell>
          <cell r="B318" t="str">
            <v>Estrutura de madeira para telha de fibrocimento, alumínio ou aço zincado pontaletada sobre laje ou parede</v>
          </cell>
          <cell r="C318" t="str">
            <v>m2</v>
          </cell>
          <cell r="D318">
            <v>7.6664000000000003</v>
          </cell>
        </row>
        <row r="319">
          <cell r="A319" t="str">
            <v>001.08.00080</v>
          </cell>
          <cell r="B319" t="str">
            <v>Estrutura de madeira para telhado, c/ distância entre tesouras 4.00 m, 02 águas, p/ cobertura c/ chapa ondulada de c.a. ou alumínio, com 10 m de vão</v>
          </cell>
          <cell r="C319" t="str">
            <v>m2</v>
          </cell>
          <cell r="D319">
            <v>20.342400000000001</v>
          </cell>
        </row>
        <row r="320">
          <cell r="A320" t="str">
            <v>001.08.00100</v>
          </cell>
          <cell r="B320" t="str">
            <v>Estrutura de madeira para telhado, c/ distância entre tesouras 4.00 m, 02 águas, p/ cobertura c/ chapa ondulada de c.a. ou alumínio, com 15 m de vão</v>
          </cell>
          <cell r="C320" t="str">
            <v>m2</v>
          </cell>
          <cell r="D320">
            <v>24.297899999999998</v>
          </cell>
        </row>
        <row r="321">
          <cell r="A321" t="str">
            <v>001.08.00120</v>
          </cell>
          <cell r="B321" t="str">
            <v>Estrutura de madeira para telhado, c/ distância entre tesouras 4.00 m, 02 águas, p/ cobertura c/ chapa ondulada de c.a. ou alumínio, com 20 m de vão</v>
          </cell>
          <cell r="C321" t="str">
            <v>m2</v>
          </cell>
          <cell r="D321">
            <v>30.482700000000001</v>
          </cell>
        </row>
        <row r="322">
          <cell r="A322" t="str">
            <v>001.08.00140</v>
          </cell>
          <cell r="B322" t="str">
            <v>Estrutura de madeira para telhado, c/ distância entre tesouras 4.00 m, 04 águas p/ cobertura c/ chapas onduladas de c.a ou alumínio, com 10 m de vao</v>
          </cell>
          <cell r="C322" t="str">
            <v>m2</v>
          </cell>
          <cell r="D322">
            <v>23.178999999999998</v>
          </cell>
        </row>
        <row r="323">
          <cell r="A323" t="str">
            <v>001.08.00160</v>
          </cell>
          <cell r="B323" t="str">
            <v>Execução de estrutura de madeira para telhado, c/ distância entre tesouras 4.00 m, 04 águas p/ cobertura c/ chapas onduladas de c.a ou alumínio, com 15 m de vao</v>
          </cell>
          <cell r="C323" t="str">
            <v>m2</v>
          </cell>
          <cell r="D323">
            <v>26.8645</v>
          </cell>
        </row>
        <row r="324">
          <cell r="A324" t="str">
            <v>001.08.00180</v>
          </cell>
          <cell r="B324" t="str">
            <v>Execução de estrutura de madeira para telhado, c/ distância entre tesouras 4.00 m, 04 águas p/ cobertura c/ chapas onduladas de c.a ou alumínio, com 20 m de vao</v>
          </cell>
          <cell r="C324" t="str">
            <v>m2</v>
          </cell>
          <cell r="D324">
            <v>35.208199999999998</v>
          </cell>
        </row>
        <row r="325">
          <cell r="A325" t="str">
            <v>001.08.00200</v>
          </cell>
          <cell r="B325" t="str">
            <v>Estrutura de Madeira  comum para telhado, constituído de tesouras (6x12 e 6x16 cm), terças (6x12 e 6x16 cm), caibros(5 x 6cm), ripas (1 x 5 cm) e contraventamentos p/ cobertura com telha de barro ou cerâmica de 3 a 7 m de vão</v>
          </cell>
          <cell r="C325" t="str">
            <v>m2</v>
          </cell>
          <cell r="D325">
            <v>27.703399999999998</v>
          </cell>
        </row>
        <row r="326">
          <cell r="A326" t="str">
            <v>001.08.00205</v>
          </cell>
          <cell r="B326" t="str">
            <v>Estrutura de Madeira comum para telhado, constituído de tesouras (6x12 e 6x16 cm), terças (6x12 e 6x16 cm), caibros(5 x 6cm), ripas (1 x 5 cm) e contraventamentos p/ cobertura com telha de barro ou cerâmica de 7 a 10 m de vão</v>
          </cell>
          <cell r="C326" t="str">
            <v>m2</v>
          </cell>
          <cell r="D326">
            <v>31.499500000000001</v>
          </cell>
        </row>
        <row r="327">
          <cell r="A327" t="str">
            <v>001.08.00210</v>
          </cell>
          <cell r="B327" t="str">
            <v>Estrutura de Madeira comum para telhado, constituído de tesouras (6x12 e 6x16 cm), terças (6x12 e 6x16 cm), caibros(5 x 6cm), ripas (1 x 5 cm) e contraventamentos p/ cobertura com telha de barro ou cerâmica de 10 a 13 m de vão</v>
          </cell>
          <cell r="C327" t="str">
            <v>m2</v>
          </cell>
          <cell r="D327">
            <v>35.7776</v>
          </cell>
        </row>
        <row r="328">
          <cell r="A328" t="str">
            <v>001.08.00240</v>
          </cell>
          <cell r="B328" t="str">
            <v>Estrutura de madeira para  telhas canalete 90 ou 43</v>
          </cell>
          <cell r="C328" t="str">
            <v>m2</v>
          </cell>
          <cell r="D328">
            <v>7.5975000000000001</v>
          </cell>
        </row>
        <row r="329">
          <cell r="A329" t="str">
            <v>001.08.00260</v>
          </cell>
          <cell r="B329" t="str">
            <v>Execução de estrutura de madeira para casa popular em telha ceramica</v>
          </cell>
          <cell r="C329" t="str">
            <v>m2</v>
          </cell>
          <cell r="D329">
            <v>15.370100000000001</v>
          </cell>
        </row>
        <row r="330">
          <cell r="A330" t="str">
            <v>001.08.00270</v>
          </cell>
          <cell r="B330" t="str">
            <v>Execução de Cobertura com telha cerâmica tipo ""plan"", inclinação 35%</v>
          </cell>
          <cell r="C330" t="str">
            <v>m2</v>
          </cell>
          <cell r="D330">
            <v>20.971499999999999</v>
          </cell>
        </row>
        <row r="331">
          <cell r="A331" t="str">
            <v>001.08.00275</v>
          </cell>
          <cell r="B331" t="str">
            <v>Execução de Cobertura com telha ceramica tipo portuguesa, inclinação 35%</v>
          </cell>
          <cell r="C331" t="str">
            <v>m2</v>
          </cell>
          <cell r="D331">
            <v>16.964300000000001</v>
          </cell>
        </row>
        <row r="332">
          <cell r="A332" t="str">
            <v>001.08.00280</v>
          </cell>
          <cell r="B332" t="str">
            <v>Execução de Cobertura com telha cerâmica tipo colonial, inclinação 35%</v>
          </cell>
          <cell r="C332" t="str">
            <v>m2</v>
          </cell>
          <cell r="D332">
            <v>26.0471</v>
          </cell>
        </row>
        <row r="333">
          <cell r="A333" t="str">
            <v>001.08.00285</v>
          </cell>
          <cell r="B333" t="str">
            <v>Execução de Cobertura com telha cerâmica tipo romana inclinação 35%</v>
          </cell>
          <cell r="C333" t="str">
            <v>m2</v>
          </cell>
          <cell r="D333">
            <v>16.5443</v>
          </cell>
        </row>
        <row r="334">
          <cell r="A334" t="str">
            <v>001.08.00290</v>
          </cell>
          <cell r="B334" t="str">
            <v>Execução de Cobertura com telha cerâmica tipo tipo francesa, inclinação 35%</v>
          </cell>
          <cell r="C334" t="str">
            <v>m2</v>
          </cell>
          <cell r="D334">
            <v>16.908300000000001</v>
          </cell>
        </row>
        <row r="335">
          <cell r="A335" t="str">
            <v>001.08.00300</v>
          </cell>
          <cell r="B335" t="str">
            <v>Fornecimento de Instalação de Cobertura com chapas onduladas de cimento amianto altura 24 mm, largura útil 450 mm, largura nominal  500 mm, de 4 mm de espessura, inclinação 27%</v>
          </cell>
          <cell r="C335" t="str">
            <v>m2</v>
          </cell>
          <cell r="D335">
            <v>5.5359999999999996</v>
          </cell>
        </row>
        <row r="336">
          <cell r="A336" t="str">
            <v>001.08.00305</v>
          </cell>
          <cell r="B336" t="str">
            <v>Fornecimento e Instalação de Cobertura com chapas onduladas de cimento amianto, altura 125 mm, largura útil 1.020 mm e largura nominal 1.064 mm, de 5 mm de espessura, inclinação 27%</v>
          </cell>
          <cell r="C336" t="str">
            <v>m2</v>
          </cell>
          <cell r="D336">
            <v>15.379</v>
          </cell>
        </row>
        <row r="337">
          <cell r="A337" t="str">
            <v>001.08.00310</v>
          </cell>
          <cell r="B337" t="str">
            <v>Fornecimento e Instalação de Cobertura com chapas onduladas de cimento amianto, altura 125 mm, largura útil 1.020 mm e largura nominal 1.064 mm, de 6 mm de espessura, inclinação 27%</v>
          </cell>
          <cell r="C337" t="str">
            <v>m2</v>
          </cell>
          <cell r="D337">
            <v>18.0379</v>
          </cell>
        </row>
        <row r="338">
          <cell r="A338" t="str">
            <v>001.08.00315</v>
          </cell>
          <cell r="B338" t="str">
            <v>Fornecimento e Instalação de Cobertura de cimento amianto, perfil trapezoidal,altura 181 mm, largura útil 490 mm, largura nominal 521 mm, de 8 mm de espessura, inclinação 3%</v>
          </cell>
          <cell r="C338" t="str">
            <v>m2</v>
          </cell>
          <cell r="D338">
            <v>22.775600000000001</v>
          </cell>
        </row>
        <row r="339">
          <cell r="A339" t="str">
            <v>001.08.00320</v>
          </cell>
          <cell r="B339" t="str">
            <v>Fornecimento e Instalação de Cobertura com telhas onduladas de poliester c/reforço de fibra de vidro</v>
          </cell>
          <cell r="C339" t="str">
            <v>m2</v>
          </cell>
          <cell r="D339">
            <v>29.275400000000001</v>
          </cell>
        </row>
        <row r="340">
          <cell r="A340" t="str">
            <v>001.08.00325</v>
          </cell>
          <cell r="B340" t="str">
            <v>Fornecimento e Instalação de Cobertura com telha de aço galvanizado zincado trapezoidal, trapézio alto ou baixo, com 0.43mm de espessura, incl.10%, fixada com hastes de ferro galvanizado tipo gancho, arruela de borracha e parafuso</v>
          </cell>
          <cell r="C340" t="str">
            <v>m2</v>
          </cell>
          <cell r="D340">
            <v>30.491099999999999</v>
          </cell>
        </row>
        <row r="341">
          <cell r="A341" t="str">
            <v>001.08.00330</v>
          </cell>
          <cell r="B341" t="str">
            <v>Fornecimento e Instalação de Cobertura com telha trapezoidal de aço pré-pintada eletrostaticamente em uma face, e=0,43 mm, inclinação 10%, fixada com hastes de ferro galvanizado tipo gancho, arruela de borracha e parafuso</v>
          </cell>
          <cell r="C341" t="str">
            <v>m2</v>
          </cell>
          <cell r="D341">
            <v>35.6661</v>
          </cell>
        </row>
        <row r="342">
          <cell r="A342" t="str">
            <v>001.08.00335</v>
          </cell>
          <cell r="B342" t="str">
            <v>Fornecimento e Instalação de Cobertura com telha trapezoidal de aço pré-pintada eletrostaticamente em duas faces, e=0,43 mm, inclinação 10%, fixada com hastes de ferro galvanizado tipo gancho, arruela de borracha e parafuso</v>
          </cell>
          <cell r="C342" t="str">
            <v>m2</v>
          </cell>
          <cell r="D342">
            <v>42.106099999999998</v>
          </cell>
        </row>
        <row r="343">
          <cell r="A343" t="str">
            <v>001.08.00401</v>
          </cell>
          <cell r="B343" t="str">
            <v>Execução de Cumeeira para telha de barro tipo francesa</v>
          </cell>
          <cell r="C343" t="str">
            <v>ML</v>
          </cell>
          <cell r="D343">
            <v>9.5657999999999994</v>
          </cell>
        </row>
        <row r="344">
          <cell r="A344" t="str">
            <v>001.08.00421</v>
          </cell>
          <cell r="B344" t="str">
            <v>Execução de Cumeeira para telha de barro tipo paulista ou colonial</v>
          </cell>
          <cell r="C344" t="str">
            <v>ML</v>
          </cell>
          <cell r="D344">
            <v>9.5657999999999994</v>
          </cell>
        </row>
        <row r="345">
          <cell r="A345" t="str">
            <v>001.08.00441</v>
          </cell>
          <cell r="B345" t="str">
            <v>Execução de Cumeeira para telha tipo romana</v>
          </cell>
          <cell r="C345" t="str">
            <v>ML</v>
          </cell>
          <cell r="D345">
            <v>8.9657999999999998</v>
          </cell>
        </row>
        <row r="346">
          <cell r="A346" t="str">
            <v>001.08.00561</v>
          </cell>
          <cell r="B346" t="str">
            <v>Fornecimento e Instalação de Cumeeira de cimento amianto normal p/telhas onduladas</v>
          </cell>
          <cell r="C346" t="str">
            <v>ML</v>
          </cell>
          <cell r="D346">
            <v>27.003799999999998</v>
          </cell>
        </row>
        <row r="347">
          <cell r="A347" t="str">
            <v>001.08.00581</v>
          </cell>
          <cell r="B347" t="str">
            <v>Fornecimento e Instalação de Cumeeira de cimento amianto universal p/telhas onduladas</v>
          </cell>
          <cell r="C347" t="str">
            <v>ML</v>
          </cell>
          <cell r="D347">
            <v>31.194800000000001</v>
          </cell>
        </row>
        <row r="348">
          <cell r="A348" t="str">
            <v>001.08.00601</v>
          </cell>
          <cell r="B348" t="str">
            <v>Fornecimento e Instalação de Cumeeira de cimento amianto para canalete 90</v>
          </cell>
          <cell r="C348" t="str">
            <v>ML</v>
          </cell>
          <cell r="D348">
            <v>30.819400000000002</v>
          </cell>
        </row>
        <row r="349">
          <cell r="A349" t="str">
            <v>001.08.00621</v>
          </cell>
          <cell r="B349" t="str">
            <v>Fornecimento e Instalação de Cumeeira de cimento amianto p/canalete 49</v>
          </cell>
          <cell r="C349" t="str">
            <v>ML</v>
          </cell>
          <cell r="D349">
            <v>30.819400000000002</v>
          </cell>
        </row>
        <row r="350">
          <cell r="A350" t="str">
            <v>001.08.00641</v>
          </cell>
          <cell r="B350" t="str">
            <v>Fornecimento e Instalação de Cumeeira de cimento amianto p/ telha vogatex</v>
          </cell>
          <cell r="C350" t="str">
            <v>ML</v>
          </cell>
          <cell r="D350">
            <v>7.2525000000000004</v>
          </cell>
        </row>
        <row r="351">
          <cell r="A351" t="str">
            <v>001.08.00661</v>
          </cell>
          <cell r="B351" t="str">
            <v>Fornecimento e Instalação de Tampão de cimento aminato para canalete 90 (723x215) mm</v>
          </cell>
          <cell r="C351" t="str">
            <v>UN</v>
          </cell>
          <cell r="D351">
            <v>20.029399999999999</v>
          </cell>
        </row>
        <row r="352">
          <cell r="A352" t="str">
            <v>001.08.00681</v>
          </cell>
          <cell r="B352" t="str">
            <v>Fornecimento e Instalação de Tampão de cimento amianto para cobertura c/canalete 49</v>
          </cell>
          <cell r="C352" t="str">
            <v>M2</v>
          </cell>
          <cell r="D352">
            <v>35.700200000000002</v>
          </cell>
        </row>
        <row r="353">
          <cell r="A353" t="str">
            <v>001.08.00701</v>
          </cell>
          <cell r="B353" t="str">
            <v>Fornecimento e Instalação de Tampão de cimento amianto para cobertura c/canalete 90</v>
          </cell>
          <cell r="C353" t="str">
            <v>M2</v>
          </cell>
          <cell r="D353">
            <v>51.2102</v>
          </cell>
        </row>
        <row r="354">
          <cell r="A354" t="str">
            <v>001.08.00800</v>
          </cell>
          <cell r="B354" t="str">
            <v>Fornecimento e Instalação de calha ou rufo na chapa n.26 com desenvolvimento de 25.00 cm</v>
          </cell>
          <cell r="C354" t="str">
            <v>ML</v>
          </cell>
          <cell r="D354">
            <v>12.5</v>
          </cell>
        </row>
        <row r="355">
          <cell r="A355" t="str">
            <v>001.08.00805</v>
          </cell>
          <cell r="B355" t="str">
            <v>Fornecimento e Instalação de calha ou rufo na chapa n.26 com desenvolvimento de 40.00 cm</v>
          </cell>
          <cell r="C355" t="str">
            <v>ML</v>
          </cell>
          <cell r="D355">
            <v>20</v>
          </cell>
        </row>
        <row r="356">
          <cell r="A356" t="str">
            <v>001.08.00810</v>
          </cell>
          <cell r="B356" t="str">
            <v>Fornecimento e Instalação de calha ou rufo na chapa n.24 com desenvolvimento de 25.00 cm</v>
          </cell>
          <cell r="C356" t="str">
            <v>ML</v>
          </cell>
          <cell r="D356">
            <v>13.75</v>
          </cell>
        </row>
        <row r="357">
          <cell r="A357" t="str">
            <v>001.08.00815</v>
          </cell>
          <cell r="B357" t="str">
            <v>Fornecimento e Instalação de calha ou rufo na chapa n.24 com desenvolvimento de 30.00 cm</v>
          </cell>
          <cell r="C357" t="str">
            <v>ML</v>
          </cell>
          <cell r="D357">
            <v>16.5</v>
          </cell>
        </row>
        <row r="358">
          <cell r="A358" t="str">
            <v>001.08.00820</v>
          </cell>
          <cell r="B358" t="str">
            <v>Fornecimento e Instalação de calha ou rufo na chapa n.24 com desenvolvimento de 50.00 cm</v>
          </cell>
          <cell r="C358" t="str">
            <v>ML</v>
          </cell>
          <cell r="D358">
            <v>27.5</v>
          </cell>
        </row>
        <row r="359">
          <cell r="A359" t="str">
            <v>001.08.00825</v>
          </cell>
          <cell r="B359" t="str">
            <v>Fornecimento e Instalação de calha ou rufo na chapa n.24 com desenvolvimento de 120.00 cm</v>
          </cell>
          <cell r="C359" t="str">
            <v>ML</v>
          </cell>
          <cell r="D359">
            <v>66</v>
          </cell>
        </row>
        <row r="360">
          <cell r="A360" t="str">
            <v>001.08.00830</v>
          </cell>
          <cell r="B360" t="str">
            <v>Fornecimento e Instalação de condutor na chapa n.26</v>
          </cell>
          <cell r="C360" t="str">
            <v>ML</v>
          </cell>
          <cell r="D360">
            <v>20</v>
          </cell>
        </row>
        <row r="361">
          <cell r="A361" t="str">
            <v>001.08.00835</v>
          </cell>
          <cell r="B361" t="str">
            <v>Fornecimento e Instalação de condutor na chapa n.24</v>
          </cell>
          <cell r="C361" t="str">
            <v>ML</v>
          </cell>
          <cell r="D361">
            <v>22</v>
          </cell>
        </row>
        <row r="362">
          <cell r="A362" t="str">
            <v>001.08.01181</v>
          </cell>
          <cell r="B362" t="str">
            <v>Fornecimento e Instalação de Cumeeira lisa de aluminio pré-pintada - perkron</v>
          </cell>
          <cell r="C362" t="str">
            <v>ML</v>
          </cell>
          <cell r="D362">
            <v>20.704000000000001</v>
          </cell>
        </row>
        <row r="363">
          <cell r="A363" t="str">
            <v>001.08.01261</v>
          </cell>
          <cell r="B363" t="str">
            <v>Fornecimento e Instalação de Tubo de pvc para águas pluviais inclusive braçadeira para fixação 100 mm</v>
          </cell>
          <cell r="C363" t="str">
            <v>ML</v>
          </cell>
          <cell r="D363">
            <v>12.404400000000001</v>
          </cell>
        </row>
        <row r="364">
          <cell r="A364" t="str">
            <v>001.08.01281</v>
          </cell>
          <cell r="B364" t="str">
            <v>Fornecimento e Instalação de Curva de pvc 90º diâm.100 mm</v>
          </cell>
          <cell r="C364" t="str">
            <v>un</v>
          </cell>
          <cell r="D364">
            <v>13.850899999999999</v>
          </cell>
        </row>
        <row r="365">
          <cell r="A365" t="str">
            <v>001.08.01301</v>
          </cell>
          <cell r="B365" t="str">
            <v>Fornecimento e Instalação de Ralo seco vertical em ferro fundido diâm.100 mm</v>
          </cell>
          <cell r="C365" t="str">
            <v>UN</v>
          </cell>
          <cell r="D365">
            <v>12.534800000000001</v>
          </cell>
        </row>
        <row r="366">
          <cell r="A366" t="str">
            <v>001.08.01361</v>
          </cell>
          <cell r="B366" t="str">
            <v>Fornecimento e instalação de Acabamento de beiral com tabua trabalhada, tratada e envernizada 1"""" x 10""""</v>
          </cell>
          <cell r="C366" t="str">
            <v>ML</v>
          </cell>
          <cell r="D366">
            <v>10.306100000000001</v>
          </cell>
        </row>
        <row r="367">
          <cell r="A367" t="str">
            <v>001.08.01381</v>
          </cell>
          <cell r="B367" t="str">
            <v>Execução de Reparo de cobertura -  emboçamento da última fiada de telhas cerâmicas, empregando argamassa mista de cimento, cal e areia no traço 1:2:8</v>
          </cell>
          <cell r="C367" t="str">
            <v>ML</v>
          </cell>
          <cell r="D367">
            <v>3.4887000000000001</v>
          </cell>
        </row>
        <row r="368">
          <cell r="A368" t="str">
            <v>001.08.01401</v>
          </cell>
          <cell r="B368" t="str">
            <v>Execução de Reparo de cobertura -  revisão de cobertura de telhas cerâmicas com tomada de  goteiras</v>
          </cell>
          <cell r="C368" t="str">
            <v>M2</v>
          </cell>
          <cell r="D368">
            <v>0.46110000000000001</v>
          </cell>
        </row>
        <row r="369">
          <cell r="A369" t="str">
            <v>001.08.01440</v>
          </cell>
          <cell r="B369" t="str">
            <v>Execução de Reparo de cobertura - substituição de ripa de peróba</v>
          </cell>
          <cell r="C369" t="str">
            <v>m2</v>
          </cell>
          <cell r="D369">
            <v>2.6128</v>
          </cell>
        </row>
        <row r="370">
          <cell r="A370" t="str">
            <v>001.08.01441</v>
          </cell>
          <cell r="B370" t="str">
            <v>Execução de Reparo de cobertura - substituição de caibros de peróba</v>
          </cell>
          <cell r="C370" t="str">
            <v>ML</v>
          </cell>
          <cell r="D370">
            <v>3.2985000000000002</v>
          </cell>
        </row>
        <row r="371">
          <cell r="A371" t="str">
            <v>001.08.01461</v>
          </cell>
          <cell r="B371" t="str">
            <v>Execução de Reparo de cobertura - substituição de vigas de peróba 6x12 cm</v>
          </cell>
          <cell r="C371" t="str">
            <v>ML</v>
          </cell>
          <cell r="D371">
            <v>9.8161000000000005</v>
          </cell>
        </row>
        <row r="372">
          <cell r="A372" t="str">
            <v>001.08.01481</v>
          </cell>
          <cell r="B372" t="str">
            <v>Execução de Reparo de cobertura - substituição de vigas de peróba 6x16 cm</v>
          </cell>
          <cell r="C372" t="str">
            <v>ML</v>
          </cell>
          <cell r="D372">
            <v>10.3172</v>
          </cell>
        </row>
        <row r="373">
          <cell r="A373" t="str">
            <v>001.08.01501</v>
          </cell>
          <cell r="B373" t="str">
            <v>Execução de Reparo de cobertura - substituição de telha cerâmica tipo francesa</v>
          </cell>
          <cell r="C373" t="str">
            <v>UN</v>
          </cell>
          <cell r="D373">
            <v>0.96889999999999998</v>
          </cell>
        </row>
        <row r="374">
          <cell r="A374" t="str">
            <v>001.08.01521</v>
          </cell>
          <cell r="B374" t="str">
            <v>Execução de Reparo de cobertura - substituição de telha cerâmica tipo colonial</v>
          </cell>
          <cell r="C374" t="str">
            <v>UN</v>
          </cell>
          <cell r="D374">
            <v>0.89890000000000003</v>
          </cell>
        </row>
        <row r="375">
          <cell r="A375" t="str">
            <v>001.08.01541</v>
          </cell>
          <cell r="B375" t="str">
            <v>Execução de Reparo de cobertura - substituição de telha cerâmica tipo plan</v>
          </cell>
          <cell r="C375" t="str">
            <v>UN</v>
          </cell>
          <cell r="D375">
            <v>0.76890000000000003</v>
          </cell>
        </row>
        <row r="376">
          <cell r="A376" t="str">
            <v>001.09</v>
          </cell>
          <cell r="B376" t="str">
            <v>ESQUADRIAS</v>
          </cell>
          <cell r="D376">
            <v>17702.920600000001</v>
          </cell>
        </row>
        <row r="377">
          <cell r="A377" t="str">
            <v>001.09.00020</v>
          </cell>
          <cell r="B377" t="str">
            <v>Fornecimento e Instalação de Porta metálica de abrir em chapa dobrada n 18</v>
          </cell>
          <cell r="C377" t="str">
            <v>M2</v>
          </cell>
          <cell r="D377">
            <v>248.29320000000001</v>
          </cell>
        </row>
        <row r="378">
          <cell r="A378" t="str">
            <v>001.09.00040</v>
          </cell>
          <cell r="B378" t="str">
            <v>Fornecimento e Instalação de Porta metálica de abrir em metalón</v>
          </cell>
          <cell r="C378" t="str">
            <v>M2</v>
          </cell>
          <cell r="D378">
            <v>148.44319999999999</v>
          </cell>
        </row>
        <row r="379">
          <cell r="A379" t="str">
            <v>001.09.00060</v>
          </cell>
          <cell r="B379" t="str">
            <v>Fornecimento e Instalação de Porta metálica de abrir em perfil metálico (cantoneiras e tees)</v>
          </cell>
          <cell r="C379" t="str">
            <v>M2</v>
          </cell>
          <cell r="D379">
            <v>161.44319999999999</v>
          </cell>
        </row>
        <row r="380">
          <cell r="A380" t="str">
            <v>001.09.00080</v>
          </cell>
          <cell r="B380" t="str">
            <v>Fornecimento e Instalação de Porta metálica de correr em chapa dobrada n 18</v>
          </cell>
          <cell r="C380" t="str">
            <v>M2</v>
          </cell>
          <cell r="D380">
            <v>161.44319999999999</v>
          </cell>
        </row>
        <row r="381">
          <cell r="A381" t="str">
            <v>001.09.00100</v>
          </cell>
          <cell r="B381" t="str">
            <v>Fornecimento e instalação de Porta metálica de correr em metalón</v>
          </cell>
          <cell r="C381" t="str">
            <v>M2</v>
          </cell>
          <cell r="D381">
            <v>183.44319999999999</v>
          </cell>
        </row>
        <row r="382">
          <cell r="A382" t="str">
            <v>001.09.00120</v>
          </cell>
          <cell r="B382" t="str">
            <v>Fornecimento e Instalação de Porta metálica de correr em perfil metálico (cantoneiras e tees)</v>
          </cell>
          <cell r="C382" t="str">
            <v>M2</v>
          </cell>
          <cell r="D382">
            <v>168.44319999999999</v>
          </cell>
        </row>
        <row r="383">
          <cell r="A383" t="str">
            <v>001.09.00140</v>
          </cell>
          <cell r="B383" t="str">
            <v>Fornecimento e Instalaçao de Porta metálica de de abrir em metalón com janela acoplada</v>
          </cell>
          <cell r="C383" t="str">
            <v>M2</v>
          </cell>
          <cell r="D383">
            <v>100.9432</v>
          </cell>
        </row>
        <row r="384">
          <cell r="A384" t="str">
            <v>001.09.00160</v>
          </cell>
          <cell r="B384" t="str">
            <v>Fornecimento e Instalação de Porta metálica de ( 2,00 x 2,60 ) m - 2 fls de abrir c/ vidro</v>
          </cell>
          <cell r="C384" t="str">
            <v>UN</v>
          </cell>
          <cell r="D384">
            <v>768.81600000000003</v>
          </cell>
        </row>
        <row r="385">
          <cell r="A385" t="str">
            <v>001.09.00180</v>
          </cell>
          <cell r="B385" t="str">
            <v>Porta metálica de enrolar em chapa de aço ondulada</v>
          </cell>
          <cell r="C385" t="str">
            <v>M2</v>
          </cell>
          <cell r="D385">
            <v>88.012</v>
          </cell>
        </row>
        <row r="386">
          <cell r="A386" t="str">
            <v>001.09.00200</v>
          </cell>
          <cell r="B386" t="str">
            <v>Janela metálica basculante em chapa dobrada n 18</v>
          </cell>
          <cell r="C386" t="str">
            <v>M2</v>
          </cell>
          <cell r="D386">
            <v>229.2216</v>
          </cell>
        </row>
        <row r="387">
          <cell r="A387" t="str">
            <v>001.09.00220</v>
          </cell>
          <cell r="B387" t="str">
            <v>Janela metálica basculante em metalón</v>
          </cell>
          <cell r="C387" t="str">
            <v>M2</v>
          </cell>
          <cell r="D387">
            <v>166.16159999999999</v>
          </cell>
        </row>
        <row r="388">
          <cell r="A388" t="str">
            <v>001.09.00240</v>
          </cell>
          <cell r="B388" t="str">
            <v>Janela metálica basculante em perfil metálico (cantoneiras e tees)</v>
          </cell>
          <cell r="C388" t="str">
            <v>M2</v>
          </cell>
          <cell r="D388">
            <v>166.16159999999999</v>
          </cell>
        </row>
        <row r="389">
          <cell r="A389" t="str">
            <v>001.09.00260</v>
          </cell>
          <cell r="B389" t="str">
            <v>Janela metálica de correr em chapa de aço  dobrada n 18</v>
          </cell>
          <cell r="C389" t="str">
            <v>M2</v>
          </cell>
          <cell r="D389">
            <v>194.2216</v>
          </cell>
        </row>
        <row r="390">
          <cell r="A390" t="str">
            <v>001.09.00280</v>
          </cell>
          <cell r="B390" t="str">
            <v>Janela metálica de correr em metalón</v>
          </cell>
          <cell r="C390" t="str">
            <v>M2</v>
          </cell>
          <cell r="D390">
            <v>156.9881</v>
          </cell>
        </row>
        <row r="391">
          <cell r="A391" t="str">
            <v>001.09.00300</v>
          </cell>
          <cell r="B391" t="str">
            <v>Janela metálica de correr em perfis metálicos (cantoneiras e tees)</v>
          </cell>
          <cell r="C391" t="str">
            <v>M2</v>
          </cell>
          <cell r="D391">
            <v>164.2216</v>
          </cell>
        </row>
        <row r="392">
          <cell r="A392" t="str">
            <v>001.09.00320</v>
          </cell>
          <cell r="B392" t="str">
            <v>Janela metálica maximar em chapa dobrada n 18</v>
          </cell>
          <cell r="C392" t="str">
            <v>M2</v>
          </cell>
          <cell r="D392">
            <v>171.9881</v>
          </cell>
        </row>
        <row r="393">
          <cell r="A393" t="str">
            <v>001.09.00340</v>
          </cell>
          <cell r="B393" t="str">
            <v>Janela metálica maximar em metalón</v>
          </cell>
          <cell r="C393" t="str">
            <v>M2</v>
          </cell>
          <cell r="D393">
            <v>171.9881</v>
          </cell>
        </row>
        <row r="394">
          <cell r="A394" t="str">
            <v>001.09.00360</v>
          </cell>
          <cell r="B394" t="str">
            <v>Janela metálica maximar em perfis metálicos (cantoneiras e tees)</v>
          </cell>
          <cell r="C394" t="str">
            <v>M2</v>
          </cell>
          <cell r="D394">
            <v>180.9881</v>
          </cell>
        </row>
        <row r="395">
          <cell r="A395" t="str">
            <v>001.09.00380</v>
          </cell>
          <cell r="B395" t="str">
            <v>Janela metálica veneziana em metalon</v>
          </cell>
          <cell r="C395" t="str">
            <v>M2</v>
          </cell>
          <cell r="D395">
            <v>141.9881</v>
          </cell>
        </row>
        <row r="396">
          <cell r="A396" t="str">
            <v>001.09.00400</v>
          </cell>
          <cell r="B396" t="str">
            <v>Janela metálica fixa para vidro em chapa dobrada</v>
          </cell>
          <cell r="C396" t="str">
            <v>M2</v>
          </cell>
          <cell r="D396">
            <v>196.9881</v>
          </cell>
        </row>
        <row r="397">
          <cell r="A397" t="str">
            <v>001.09.00440</v>
          </cell>
          <cell r="B397" t="str">
            <v>Janela metálica tipo grade de ferro de 1/2 pol. espaçados a cada 15 cm incl. tela de arame sobreposta, j3-120x50 cm</v>
          </cell>
          <cell r="C397" t="str">
            <v>UN</v>
          </cell>
          <cell r="D397">
            <v>253.99090000000001</v>
          </cell>
        </row>
        <row r="398">
          <cell r="A398" t="str">
            <v>001.09.00460</v>
          </cell>
          <cell r="B398" t="str">
            <v>Janela metálica de chapa dobrada n.18 tipo grade fixa inclusive ferragens e tela mosquiteiro</v>
          </cell>
          <cell r="C398" t="str">
            <v>M2</v>
          </cell>
          <cell r="D398">
            <v>141.7216</v>
          </cell>
        </row>
        <row r="399">
          <cell r="A399" t="str">
            <v>001.09.00480</v>
          </cell>
          <cell r="B399" t="str">
            <v>Janela metálica de correr em metalón com tela</v>
          </cell>
          <cell r="C399" t="str">
            <v>M2</v>
          </cell>
          <cell r="D399">
            <v>158.83240000000001</v>
          </cell>
        </row>
        <row r="400">
          <cell r="A400" t="str">
            <v>001.09.00500</v>
          </cell>
          <cell r="B400" t="str">
            <v>Portão metálico tipo grade em ferro de 1/2 pol espaçados a cada 15 cm conf. modelo, p5-90x210 cm</v>
          </cell>
          <cell r="C400" t="str">
            <v>UN</v>
          </cell>
          <cell r="D400">
            <v>327.63900000000001</v>
          </cell>
        </row>
        <row r="401">
          <cell r="A401" t="str">
            <v>001.09.00510</v>
          </cell>
          <cell r="B401" t="str">
            <v>Portão de Correr em Chapa Corrugada N.18, Conf. Det. SINFRA N.06</v>
          </cell>
          <cell r="C401" t="str">
            <v>m2</v>
          </cell>
          <cell r="D401">
            <v>210.41220000000001</v>
          </cell>
        </row>
        <row r="402">
          <cell r="A402" t="str">
            <v>001.09.00520</v>
          </cell>
          <cell r="B402" t="str">
            <v>Gradil  de ferro metalón 20x20 mm</v>
          </cell>
          <cell r="C402" t="str">
            <v>M2</v>
          </cell>
          <cell r="D402">
            <v>78.488200000000006</v>
          </cell>
        </row>
        <row r="403">
          <cell r="A403" t="str">
            <v>001.09.00530</v>
          </cell>
          <cell r="B403" t="str">
            <v>Fornecimento e Instalação de Gradil em Módulos Fixos, conf. det. SINFRA/ FEMA - Entrada do Parque Mãe Bonifácia</v>
          </cell>
          <cell r="C403" t="str">
            <v>ml</v>
          </cell>
          <cell r="D403">
            <v>233.9051</v>
          </cell>
        </row>
        <row r="404">
          <cell r="A404" t="str">
            <v>001.09.00540</v>
          </cell>
          <cell r="B404" t="str">
            <v>Portão de ferro metalon  30x20mm</v>
          </cell>
          <cell r="C404" t="str">
            <v>M2</v>
          </cell>
          <cell r="D404">
            <v>54.642400000000002</v>
          </cell>
        </row>
        <row r="405">
          <cell r="A405" t="str">
            <v>001.09.00560</v>
          </cell>
          <cell r="B405" t="str">
            <v>Grades de proteção - chapa 2 x 1 cm</v>
          </cell>
          <cell r="C405" t="str">
            <v>M2</v>
          </cell>
          <cell r="D405">
            <v>69.721599999999995</v>
          </cell>
        </row>
        <row r="406">
          <cell r="A406" t="str">
            <v>001.09.00580</v>
          </cell>
          <cell r="B406" t="str">
            <v>Portão metálico em chapa dobrada com fechamento em chapa lisa, inclusive ferragens</v>
          </cell>
          <cell r="C406" t="str">
            <v>M2</v>
          </cell>
          <cell r="D406">
            <v>88.421599999999998</v>
          </cell>
        </row>
        <row r="407">
          <cell r="A407" t="str">
            <v>001.09.00600</v>
          </cell>
          <cell r="B407" t="str">
            <v>Corrimão metálico de ferro ( 3 x 2 cm ) h=0,80m</v>
          </cell>
          <cell r="C407" t="str">
            <v>ML</v>
          </cell>
          <cell r="D407">
            <v>59.221600000000002</v>
          </cell>
        </row>
        <row r="408">
          <cell r="A408" t="str">
            <v>001.09.00620</v>
          </cell>
          <cell r="B408" t="str">
            <v>Portão metálico em chapa lisa vincada c/ requadro em perfil de ferro simples, inclusive ferragens e fechadura</v>
          </cell>
          <cell r="C408" t="str">
            <v>M2</v>
          </cell>
          <cell r="D408">
            <v>103.83240000000001</v>
          </cell>
        </row>
        <row r="409">
          <cell r="A409" t="str">
            <v>001.09.00640</v>
          </cell>
          <cell r="B409" t="str">
            <v>Alçapão metálico em chapa galvanizada</v>
          </cell>
          <cell r="C409" t="str">
            <v>M2</v>
          </cell>
          <cell r="D409">
            <v>248.29320000000001</v>
          </cell>
        </row>
        <row r="410">
          <cell r="A410" t="str">
            <v>001.09.00660</v>
          </cell>
          <cell r="B410" t="str">
            <v>Fornecimento e Instalação de Batente ou guarnição metálica para vão de ( 0,80 x 2,10 ) m</v>
          </cell>
          <cell r="C410" t="str">
            <v>UN</v>
          </cell>
          <cell r="D410">
            <v>61.488100000000003</v>
          </cell>
        </row>
        <row r="411">
          <cell r="A411" t="str">
            <v>001.09.00680</v>
          </cell>
          <cell r="B411" t="str">
            <v>Fornecimento e Instalação de Batente ou guarnição metálica para vão de ( 1,20 x 2,10 ) m</v>
          </cell>
          <cell r="C411" t="str">
            <v>UN</v>
          </cell>
          <cell r="D411">
            <v>66.370199999999997</v>
          </cell>
        </row>
        <row r="412">
          <cell r="A412" t="str">
            <v>001.09.00700</v>
          </cell>
          <cell r="B412" t="str">
            <v>Fornecimento e Instalação de Batente ou guarnição metálica para vão de ( 1,50 x 2,10 ) m</v>
          </cell>
          <cell r="C412" t="str">
            <v>UN</v>
          </cell>
          <cell r="D412">
            <v>70.2624</v>
          </cell>
        </row>
        <row r="413">
          <cell r="A413" t="str">
            <v>001.09.00720</v>
          </cell>
          <cell r="B413" t="str">
            <v>Fornecimento e Instalação de Batente ou guarnição metálica para vão de ( 1,80 x 2,10 ) m</v>
          </cell>
          <cell r="C413" t="str">
            <v>UN</v>
          </cell>
          <cell r="D413">
            <v>74.154600000000002</v>
          </cell>
        </row>
        <row r="414">
          <cell r="A414" t="str">
            <v>001.09.00740</v>
          </cell>
          <cell r="B414" t="str">
            <v>Fornecimento e Instalação de Porta  de ferro em perfil metálico - 0,80x2,10m - padrão comercial</v>
          </cell>
          <cell r="C414" t="str">
            <v>UN</v>
          </cell>
          <cell r="D414">
            <v>117.1932</v>
          </cell>
        </row>
        <row r="415">
          <cell r="A415" t="str">
            <v>001.09.00760</v>
          </cell>
          <cell r="B415" t="str">
            <v>Fornecimento e Instalação de Porta  de ferro em perfis metalicos - 0,70x2,10m - padrão comercial</v>
          </cell>
          <cell r="C415" t="str">
            <v>UN</v>
          </cell>
          <cell r="D415">
            <v>117.1932</v>
          </cell>
        </row>
        <row r="416">
          <cell r="A416" t="str">
            <v>001.09.00770</v>
          </cell>
          <cell r="B416" t="str">
            <v>Fornecimento e Instalação de Porta  de ferro em perfil metálico - 0,60x2,10m - padrão comercial</v>
          </cell>
          <cell r="C416" t="str">
            <v>un</v>
          </cell>
          <cell r="D416">
            <v>132.35319999999999</v>
          </cell>
        </row>
        <row r="417">
          <cell r="A417" t="str">
            <v>001.09.00780</v>
          </cell>
          <cell r="B417" t="str">
            <v>Fornecimento e Instalação de Porta de Ferro de Correr Em Perfil Metálico Tipo Mosaico Quadriculado, 4 Folhas, Dim. 2.00 x 2.13 Req. 13 Chapa 22 - Padrão Comercial</v>
          </cell>
          <cell r="C417" t="str">
            <v>m2</v>
          </cell>
          <cell r="D417">
            <v>241.3716</v>
          </cell>
        </row>
        <row r="418">
          <cell r="A418" t="str">
            <v>001.09.00790</v>
          </cell>
          <cell r="B418" t="str">
            <v>Fornecimento e Instalação de Porta de ferro tipo veneziana - 0,80x2,10m - padrão comercial</v>
          </cell>
          <cell r="C418" t="str">
            <v>un</v>
          </cell>
          <cell r="D418">
            <v>132.35319999999999</v>
          </cell>
        </row>
        <row r="419">
          <cell r="A419" t="str">
            <v>001.09.00800</v>
          </cell>
          <cell r="B419" t="str">
            <v>Fornecimento e Instalação de Porta de ferro tipo veneziana - 0,70x2,10m - padrão comercial</v>
          </cell>
          <cell r="C419" t="str">
            <v>UN</v>
          </cell>
          <cell r="D419">
            <v>132.35319999999999</v>
          </cell>
        </row>
        <row r="420">
          <cell r="A420" t="str">
            <v>001.09.00805</v>
          </cell>
          <cell r="B420" t="str">
            <v>Fornecimento e Instalação de Porta de ferro tipo veneziana - 0,60x2,10m - padrão comercial</v>
          </cell>
          <cell r="C420" t="str">
            <v>un</v>
          </cell>
          <cell r="D420">
            <v>132.35319999999999</v>
          </cell>
        </row>
        <row r="421">
          <cell r="A421" t="str">
            <v>001.09.00820</v>
          </cell>
          <cell r="B421" t="str">
            <v>Fornecimento e Instalação de Janela de ferro em perfis metálicos - basculante com grade - padrão comercial</v>
          </cell>
          <cell r="C421" t="str">
            <v>M2</v>
          </cell>
          <cell r="D421">
            <v>229.2216</v>
          </cell>
        </row>
        <row r="422">
          <cell r="A422" t="str">
            <v>001.09.00825</v>
          </cell>
          <cell r="B422" t="str">
            <v>Fornecimento e Instalação de Janela Tipo Vitro Basculante com Grade Xadrez 0.40 x 0.40 cm, batente e = 12 cm chapa 22 - Padrão Comercial</v>
          </cell>
          <cell r="C422" t="str">
            <v>m2</v>
          </cell>
          <cell r="D422">
            <v>166.3862</v>
          </cell>
        </row>
        <row r="423">
          <cell r="A423" t="str">
            <v>001.09.00826</v>
          </cell>
          <cell r="B423" t="str">
            <v>Fornecimento e Instalação de Janela Tipo Vitro Basculante com Grade Xadrez 0.40 x 0.60 cm Batente e = 12 cm Chapa 22 - Padrão Comercial</v>
          </cell>
          <cell r="C423" t="str">
            <v>m2</v>
          </cell>
          <cell r="D423">
            <v>166.3862</v>
          </cell>
        </row>
        <row r="424">
          <cell r="A424" t="str">
            <v>001.09.00830</v>
          </cell>
          <cell r="B424" t="str">
            <v>Fornecimento e Instalação de Janela Tipo Vitro Maxim-ar 1.00 x 0.60 m c/ Grade Xadrez, Batente E = 12 cm, Chapa 22  - Padrão Comercial</v>
          </cell>
          <cell r="C424" t="str">
            <v>m2</v>
          </cell>
          <cell r="D424">
            <v>214.61619999999999</v>
          </cell>
        </row>
        <row r="425">
          <cell r="A425" t="str">
            <v>001.09.00840</v>
          </cell>
          <cell r="B425" t="str">
            <v>Fornecimento e Instalação de Janela de ferro em perfis metálicos - de correr com grade  - padrão comercial</v>
          </cell>
          <cell r="C425" t="str">
            <v>m2</v>
          </cell>
          <cell r="D425">
            <v>156.9881</v>
          </cell>
        </row>
        <row r="426">
          <cell r="A426" t="str">
            <v>001.09.00845</v>
          </cell>
          <cell r="B426" t="str">
            <v>Fornecimento e Instalação de Janela Tipo Vitro de Correr com Caixilho Fixo 1.20 x 1.00 m c/ Grade, Batente E = 12 cm, Chapa 22 4 Folhas - Padrão Comercial</v>
          </cell>
          <cell r="C426" t="str">
            <v>m2</v>
          </cell>
          <cell r="D426">
            <v>128.71619999999999</v>
          </cell>
        </row>
        <row r="427">
          <cell r="A427" t="str">
            <v>001.09.00846</v>
          </cell>
          <cell r="B427" t="str">
            <v>Fornecimento e Instalação de Janela Tipo Vitro de Correr com Caixilho Fixo 1.50 x 1.00 m c/ Grade, Batente E = 12 cm, Chapa 22 4 Folhas - Padrão Comercial</v>
          </cell>
          <cell r="C427" t="str">
            <v>m2</v>
          </cell>
          <cell r="D427">
            <v>118.58620000000001</v>
          </cell>
        </row>
        <row r="428">
          <cell r="A428" t="str">
            <v>001.09.00848</v>
          </cell>
          <cell r="B428" t="str">
            <v>Fornecimento e Instalação de Janela Tipo Vitro de Correr com Caixilho Fixo 2.00 x 1.00 m s/ Grade, Batente e= 12 cm Chapa 22, 4 Folhas - Padrão Comercial</v>
          </cell>
          <cell r="C428" t="str">
            <v>m2</v>
          </cell>
          <cell r="D428">
            <v>113.1362</v>
          </cell>
        </row>
        <row r="429">
          <cell r="A429" t="str">
            <v>001.09.00850</v>
          </cell>
          <cell r="B429" t="str">
            <v>Fornecimento e Instalação de Janela Tipo Vitro de Correr com Caixilho Fixo 1.50 x 1.20 m c/ Grade, Batente E = 12 cm, Chapa 22 4 Folhas - Padrão Comercial</v>
          </cell>
          <cell r="C429" t="str">
            <v>m2</v>
          </cell>
          <cell r="D429">
            <v>110.7362</v>
          </cell>
        </row>
        <row r="430">
          <cell r="A430" t="str">
            <v>001.09.00860</v>
          </cell>
          <cell r="B430" t="str">
            <v>Fornecimento e Instalação de Janela metálica tipo veneziana de correr com grade - padrão comercial</v>
          </cell>
          <cell r="C430" t="str">
            <v>m2</v>
          </cell>
          <cell r="D430">
            <v>156.9881</v>
          </cell>
        </row>
        <row r="431">
          <cell r="A431" t="str">
            <v>001.09.00900</v>
          </cell>
          <cell r="B431" t="str">
            <v>Fornecimento e Instalação de Porta Padrão Popular (sem defeitos), Tipo Solidor, Dimensão 60 x 210 cm, incl. Portal de Cedrinho Fixado Com Espuma de Poliuretano, Alisar de Cedrinho, Dobradiça de Ferro Zincado 31/2"" x 21/2"",</v>
          </cell>
          <cell r="C431" t="str">
            <v>CJ</v>
          </cell>
          <cell r="D431">
            <v>112.01260000000001</v>
          </cell>
        </row>
        <row r="432">
          <cell r="A432" t="str">
            <v>001.09.00920</v>
          </cell>
          <cell r="B432" t="str">
            <v>Fornecimento e Instalação de Porta Padrão Popular (sem defeitos), Tipo Solidor, Dimensão 70 x 210 cm, incl. Portal de Cedrinho Fixado Com Espuma de Poliuretano, Alisar de Cedrinho, Dobradiça de Ferro Zincado 31/2"" x 21/2"",</v>
          </cell>
          <cell r="C432" t="str">
            <v>CJ</v>
          </cell>
          <cell r="D432">
            <v>112.01260000000001</v>
          </cell>
        </row>
        <row r="433">
          <cell r="A433" t="str">
            <v>001.09.00940</v>
          </cell>
          <cell r="B433" t="str">
            <v>Fornecimento e Instalação de Porta Padrão Popular (sem defeitos), Tipo Solidor, Dimensão 80 x 210 cm, incl. Portal de Cedrinho Fixado Com Espuma de Poliuretano, Alisar de Cedrinho, Dobradiça de Ferro Zincado 31/2"" x 21/2"",</v>
          </cell>
          <cell r="C433" t="str">
            <v>CJ</v>
          </cell>
          <cell r="D433">
            <v>112.01260000000001</v>
          </cell>
        </row>
        <row r="434">
          <cell r="A434" t="str">
            <v>001.09.00960</v>
          </cell>
          <cell r="B434" t="str">
            <v>Fornecimento e Instalação de Porta Tipo Solidor, Angelim, Prensada, Semi Oca, Laminada Para Pintura, Dim. 60 x 210 cm, incl. Portal de Angelim e=3.50cm, Fixado C/ Espuma de Poliuretano, Alisar de Angelim l=6.00cm, Dobradiça de Ferro Niquel. 31/2"" x 21/</v>
          </cell>
          <cell r="C434" t="str">
            <v>CJ</v>
          </cell>
          <cell r="D434">
            <v>205.89259999999999</v>
          </cell>
        </row>
        <row r="435">
          <cell r="A435" t="str">
            <v>001.09.00980</v>
          </cell>
          <cell r="B435" t="str">
            <v>Fornecimento e Instalação de Porta Tipo Solidor, Angelim, Prensada, Semi Oca, Laminada Para Pintura, Dim. 60 x 210 cm, incl. Portal de Angelim e=3.50cm, Fixado C/ Espuma de Poliuretano, Alisar de Angelim l=6.00cm, Dobradiça de Ferro Niquel. 31/2"" x 21/</v>
          </cell>
          <cell r="C435" t="str">
            <v>CJ</v>
          </cell>
          <cell r="D435">
            <v>205.89259999999999</v>
          </cell>
        </row>
        <row r="436">
          <cell r="A436" t="str">
            <v>001.09.01000</v>
          </cell>
          <cell r="B436" t="str">
            <v>Fornecimento e Instalação de Porta Tipo Solidor, Angelim, Prensada, Semi Oca, Laminada Para Pintura, Dim. 60 x 210 cm, incl. Portal de Angelim e=3.50cm, Fixado C/ Espuma de Poliuretano, Alisar de Angelim l=6.00cm, Dobradiça de Ferro Niquel. 31/2"" x 21/</v>
          </cell>
          <cell r="C436" t="str">
            <v>CJ</v>
          </cell>
          <cell r="D436">
            <v>205.89259999999999</v>
          </cell>
        </row>
        <row r="437">
          <cell r="A437" t="str">
            <v>001.09.01010</v>
          </cell>
          <cell r="B437" t="str">
            <v>Fornecimento e Instalação de Porta Tipo Solidor, Angelim, Prensada, Semi Oca, Laminada Para Pintura, Dim. 90 x 210 cm, incl. Portal de Angelim e=3.50cm, Fixado C/ Espuma de Poliuretano, Alisar de Angelim l=6.00cm, Dobradiça de Ferro Niquel. 31/2"" x 21/</v>
          </cell>
          <cell r="C437" t="str">
            <v>CJ</v>
          </cell>
          <cell r="D437">
            <v>205.89259999999999</v>
          </cell>
        </row>
        <row r="438">
          <cell r="A438" t="str">
            <v>001.09.01020</v>
          </cell>
          <cell r="B438" t="str">
            <v>Fornecimento e Instalação de Porta Tipo Solidor, Angelim, Prensada, Encabeçada,Semi Oca, Laminada Para Envernizamento, Dim. 60 x 210 cm, incl. Portal de Angelim e=3.50cm, Fixado C/ Espuma de Poliuretano, Alisar de Angelim l=6.00cm, Dobradiça 31/2""x21/2</v>
          </cell>
          <cell r="C438" t="str">
            <v>CJ</v>
          </cell>
          <cell r="D438">
            <v>230.9126</v>
          </cell>
        </row>
        <row r="439">
          <cell r="A439" t="str">
            <v>001.09.01040</v>
          </cell>
          <cell r="B439" t="str">
            <v>Fornecimento e Instalação de Porta Tipo Solidor, Angelim, Prensada, Encabeçada,Semi Oca, Laminada Para Envernizamento, Dim. 70 x 210 cm, incl. Portal de Angelim e=3.50cm, Fixado C/ Espuma de Poliuretano, Alisar de Angelim l=6.00cm, Dobradiça 31/2""x21/2</v>
          </cell>
          <cell r="C439" t="str">
            <v>CJ</v>
          </cell>
          <cell r="D439">
            <v>230.9126</v>
          </cell>
        </row>
        <row r="440">
          <cell r="A440" t="str">
            <v>001.09.01060</v>
          </cell>
          <cell r="B440" t="str">
            <v>Fornecimento e Instalação de Porta Tipo Solidor, Angelim, Prensada, Encabeçada,Semi Oca, Laminada Para Envernizamento, Dim. 80 x 210 cm, incl. Portal de Angelim e=3.50cm, Fixado C/ Espuma de Poliuretano, Alisar de Angelim l=6.00cm, Dobradiça 31/2""x21/2</v>
          </cell>
          <cell r="C440" t="str">
            <v>CJ</v>
          </cell>
          <cell r="D440">
            <v>230.9126</v>
          </cell>
        </row>
        <row r="441">
          <cell r="A441" t="str">
            <v>001.09.01070</v>
          </cell>
          <cell r="B441" t="str">
            <v>Fornecimento e Instalação de Porta Tipo Solidor, Angelim, Prensada, Encabeçada,Semi Oca, Laminada Para Envernizamento, Dim. 90 x 210 cm, incl. Portal de Angelim e=3.50cm, Fixado C/ Espuma de Poliuretano, Alisar de Angelim l=6.00cm, Dobradiça 31/2""x21/2</v>
          </cell>
          <cell r="C441" t="str">
            <v>CJ</v>
          </cell>
          <cell r="D441">
            <v>230.9126</v>
          </cell>
        </row>
        <row r="442">
          <cell r="A442" t="str">
            <v>001.09.01080</v>
          </cell>
          <cell r="B442" t="str">
            <v>Fornecimento e Instalação de Porta Tipo Solidor,Itaúba, Prensada, Encabeçada,Semi Oca, Laminada Para Envernizamento, Dim. 60 x 210 cm, incl. Portal de Itaúba e=3.50cm, Fixado C/ Espuma de Poliuretano, Alisar de Itaúba l=6.00cm, Dobradiça de 31/2""x21/2</v>
          </cell>
          <cell r="C442" t="str">
            <v>CJ</v>
          </cell>
          <cell r="D442">
            <v>237.99260000000001</v>
          </cell>
        </row>
        <row r="443">
          <cell r="A443" t="str">
            <v>001.09.01100</v>
          </cell>
          <cell r="B443" t="str">
            <v>Fornecimento e Instalação de Porta Tipo Solidor,Itaúba, Prensada, Encabeçada,Semi Oca, Laminada Para Envernizamento, Dim. 70 x 210 cm, incl. Portal de Itaúba e=3.50cm, Fixado C/ Espuma de Poliuretano, Alisar de Itaúba l=6.00cm, Dobradiça de 31/2""x21/2"</v>
          </cell>
          <cell r="C443" t="str">
            <v>CJ</v>
          </cell>
          <cell r="D443">
            <v>237.99260000000001</v>
          </cell>
        </row>
        <row r="444">
          <cell r="A444" t="str">
            <v>001.09.01120</v>
          </cell>
          <cell r="B444" t="str">
            <v>Fornecimento e Instalação de Porta Tipo Solidor,Itaúba, Prensada, Encabeçada,Semi Oca, Laminada Para Envernizamento, Dim. 80 x 210 cm, incl. Portal de Itaúba e=3.50cm, Fixado C/ Espuma de Poliuretano, Alisar de Itaúba l=6.00cm, Dobradiça de 31/2""x21/2"</v>
          </cell>
          <cell r="C444" t="str">
            <v>CJ</v>
          </cell>
          <cell r="D444">
            <v>226.30260000000001</v>
          </cell>
        </row>
        <row r="445">
          <cell r="A445" t="str">
            <v>001.09.01130</v>
          </cell>
          <cell r="B445" t="str">
            <v>Fornecimento e Instalação de Porta Tipo Solidor,Itaúba, Prensada, Encabeçada,Semi Oca, Laminada Para Envernizamento, Dim. 90 x 210 cm, incl. Portal de Itaúba e=3.50cm, Fixado C/ Espuma de Poliuretano, Alisar de Itaúba l=6.00cm, Dobradiça de 31/2""x21/2"</v>
          </cell>
          <cell r="C445" t="str">
            <v>CJ</v>
          </cell>
          <cell r="D445">
            <v>226.30260000000001</v>
          </cell>
        </row>
        <row r="446">
          <cell r="A446" t="str">
            <v>001.09.01290</v>
          </cell>
          <cell r="B446" t="str">
            <v>Fornecimento e Instalação de Porta Tipo Solidor, Angelim, Prensada, Semi Oca, Laminada e Formicada TX PP30 0.8 mm, Dim. 60 x 210 cm, incl. Portal de Angelim e=3.50cm, Fix. Espuma de Poliur., Alisar de Angelim l=6.00cm, Dobr. de Ferro Niquel. 31/2"" x 21</v>
          </cell>
          <cell r="C446" t="str">
            <v>un</v>
          </cell>
          <cell r="D446">
            <v>308.86610000000002</v>
          </cell>
        </row>
        <row r="447">
          <cell r="A447" t="str">
            <v>001.09.01291</v>
          </cell>
          <cell r="B447" t="str">
            <v>Fornecimento e Instalação de Porta Tipo Solidor, Angelim, Prensada, Semi Oca, Laminada e Formicada TX PP30 0.8 mm, Dim. 70 x 210 cm, incl. Portal de Angelim e=3.50cm, Fix. Espuma de Poliur., Alisar de Angelim l=6.00cm, Dobr. de Ferro Niquel. 31/2"" x 21</v>
          </cell>
          <cell r="C447" t="str">
            <v>un</v>
          </cell>
          <cell r="D447">
            <v>332.24610000000001</v>
          </cell>
        </row>
        <row r="448">
          <cell r="A448" t="str">
            <v>001.09.01292</v>
          </cell>
          <cell r="B448" t="str">
            <v>Fornecimento e Instalação de Porta Tipo Solidor, Angelim, Prensada, Semi Oca, Laminada e Formicada TX PP30 0.8 mm, Dim. 80 x 210 cm, incl. Portal de Angelim e=3.50cm, Fix. Espuma de Poliur., Alisar de Angelim l=6.00cm, Dobr. de Ferro Niquel. 31/2"" x 21</v>
          </cell>
          <cell r="C448" t="str">
            <v>un</v>
          </cell>
          <cell r="D448">
            <v>332.24610000000001</v>
          </cell>
        </row>
        <row r="449">
          <cell r="A449" t="str">
            <v>001.09.01293</v>
          </cell>
          <cell r="B449" t="str">
            <v>Fornecimento e Instalação de Porta Tipo Solidor, Angelim, Prensada, Semi Oca, Laminada e Formicada TX PP30 0.8 mm, Dim. 90 x 210 cm, incl. Portal de Angelim e=3.50cm, Fix. Espuma de Poliur., Alisar de Angelim l=6.00cm, Dobr. de Ferro Niquel. 31/2"" x 21</v>
          </cell>
          <cell r="C449" t="str">
            <v>un</v>
          </cell>
          <cell r="D449">
            <v>332.24610000000001</v>
          </cell>
        </row>
        <row r="450">
          <cell r="A450" t="str">
            <v>001.09.01420</v>
          </cell>
          <cell r="B450" t="str">
            <v>Fechadura c/ chave central, maçaneta tipo copo, conjunto completo p/portas de entrada</v>
          </cell>
          <cell r="C450" t="str">
            <v>UN</v>
          </cell>
          <cell r="D450">
            <v>23.020199999999999</v>
          </cell>
        </row>
        <row r="451">
          <cell r="A451" t="str">
            <v>001.09.01440</v>
          </cell>
          <cell r="B451" t="str">
            <v>Fechadura c/ chave central, maçaneta tipo copo, conjunto completo p/portas de comunicacao</v>
          </cell>
          <cell r="C451" t="str">
            <v>UN</v>
          </cell>
          <cell r="D451">
            <v>18.860199999999999</v>
          </cell>
        </row>
        <row r="452">
          <cell r="A452" t="str">
            <v>001.09.01460</v>
          </cell>
          <cell r="B452" t="str">
            <v>Fechadura c/ chave central, maçaneta tipo copo, conjunto completo p/portas de banheiro</v>
          </cell>
          <cell r="C452" t="str">
            <v>UN</v>
          </cell>
          <cell r="D452">
            <v>18.860199999999999</v>
          </cell>
        </row>
        <row r="453">
          <cell r="A453" t="str">
            <v>001.09.02300</v>
          </cell>
          <cell r="B453" t="str">
            <v>Tela metálica tipo mosquiteiro fixado em ferro cantoneira de abas iguais de 1/2""""x1/8""""</v>
          </cell>
          <cell r="C453" t="str">
            <v>M2</v>
          </cell>
          <cell r="D453">
            <v>33.885399999999997</v>
          </cell>
        </row>
        <row r="454">
          <cell r="A454" t="str">
            <v>001.09.02320</v>
          </cell>
          <cell r="B454" t="str">
            <v>Tela metálica tipo mosquiteiro fixado em ferro cantoneira de abas iguais de 1""""x3/16""""</v>
          </cell>
          <cell r="C454" t="str">
            <v>M2</v>
          </cell>
          <cell r="D454">
            <v>59.985399999999998</v>
          </cell>
        </row>
        <row r="455">
          <cell r="A455" t="str">
            <v>001.09.02325</v>
          </cell>
          <cell r="B455" t="str">
            <v>Fornecimento e Instalação de Chapa de Ferro Preta Lisa e= 3 mm Conf. Det. 26 A SEJUSP</v>
          </cell>
          <cell r="C455" t="str">
            <v>m2</v>
          </cell>
          <cell r="D455">
            <v>128.08510000000001</v>
          </cell>
        </row>
        <row r="456">
          <cell r="A456" t="str">
            <v>001.09.02327</v>
          </cell>
          <cell r="B456" t="str">
            <v>Fornecimento e Instalação de Chapa de Ferro Preta Lisa e= 8 mm Conf. Det. 26 C SEJUSP</v>
          </cell>
          <cell r="C456" t="str">
            <v>m2</v>
          </cell>
          <cell r="D456">
            <v>339.98250000000002</v>
          </cell>
        </row>
        <row r="457">
          <cell r="A457" t="str">
            <v>001.09.02330</v>
          </cell>
          <cell r="B457" t="str">
            <v>Fornecimento e Instalação de Porta Para Cadeia ou Presídio 0.80 x 2.10 em grade 7/8"" e barra chata 1 1/2"" x 5/16"" Conf. Det. 05 SINFRA</v>
          </cell>
          <cell r="C457" t="str">
            <v>m2</v>
          </cell>
          <cell r="D457">
            <v>227.84440000000001</v>
          </cell>
        </row>
        <row r="458">
          <cell r="A458" t="str">
            <v>001.09.02335</v>
          </cell>
          <cell r="B458" t="str">
            <v>Fornecimento e Instalação de Porta Metálica C/ Passa Prato Conf. Det. 05 SEJUSP</v>
          </cell>
          <cell r="C458" t="str">
            <v>m2</v>
          </cell>
          <cell r="D458">
            <v>356.19459999999998</v>
          </cell>
        </row>
        <row r="459">
          <cell r="A459" t="str">
            <v>001.09.02336</v>
          </cell>
          <cell r="B459" t="str">
            <v>Fornecimento e Instalação de Porta Metálica S/ Passa Prato Conf. Det. 05 A SEJUSP</v>
          </cell>
          <cell r="C459" t="str">
            <v>m2</v>
          </cell>
          <cell r="D459">
            <v>278.31799999999998</v>
          </cell>
        </row>
        <row r="460">
          <cell r="A460" t="str">
            <v>001.09.02337</v>
          </cell>
          <cell r="B460" t="str">
            <v>Fornecimento e Instalação de Porta Metálica C/ Chapa Metálica Sobre Toda a Porta Conf. Det. 05 B  SEJUSP</v>
          </cell>
          <cell r="C460" t="str">
            <v>m2</v>
          </cell>
          <cell r="D460">
            <v>426.10849999999999</v>
          </cell>
        </row>
        <row r="461">
          <cell r="A461" t="str">
            <v>001.09.02338</v>
          </cell>
          <cell r="B461" t="str">
            <v>Fornecimento e Instalação de Conjunto de Grade Conf. Det. 08 SEJUSP</v>
          </cell>
          <cell r="C461" t="str">
            <v>m2</v>
          </cell>
          <cell r="D461">
            <v>130.26499999999999</v>
          </cell>
        </row>
        <row r="462">
          <cell r="A462" t="str">
            <v>001.09.02340</v>
          </cell>
          <cell r="B462" t="str">
            <v>Fornecimento e Instalação de Grade Metálica Conf. Det. 09 A SEJUSP</v>
          </cell>
          <cell r="C462" t="str">
            <v>m2</v>
          </cell>
          <cell r="D462">
            <v>191.0461</v>
          </cell>
        </row>
        <row r="463">
          <cell r="A463" t="str">
            <v>001.09.02345</v>
          </cell>
          <cell r="B463" t="str">
            <v>Fornecimento e Instalação de Porta Metálica C/ Chapa Metálica Sobre Toda a Porta Conf. Det. 23  SEJUSP</v>
          </cell>
          <cell r="C463" t="str">
            <v>m2</v>
          </cell>
          <cell r="D463">
            <v>380.67520000000002</v>
          </cell>
        </row>
        <row r="464">
          <cell r="A464" t="str">
            <v>001.09.02346</v>
          </cell>
          <cell r="B464" t="str">
            <v>Fornecimento e Instalação de Porta Metálica S/ Chapa Metálica Conf. Det. 23 A  SEJUSP</v>
          </cell>
          <cell r="C464" t="str">
            <v>m2</v>
          </cell>
          <cell r="D464">
            <v>297.05579999999998</v>
          </cell>
        </row>
        <row r="465">
          <cell r="A465" t="str">
            <v>001.09.02350</v>
          </cell>
          <cell r="B465" t="str">
            <v>Fornecimento e Instalação de Visor Conf. Det. 30 SEJUSP</v>
          </cell>
          <cell r="C465" t="str">
            <v>un</v>
          </cell>
          <cell r="D465">
            <v>210.67439999999999</v>
          </cell>
        </row>
        <row r="466">
          <cell r="A466" t="str">
            <v>001.09.02360</v>
          </cell>
          <cell r="B466" t="str">
            <v>Fornecimento e Instalação de Tranca Tipo Comum Conf. Det. 41 SEJUSP</v>
          </cell>
          <cell r="C466" t="str">
            <v>un</v>
          </cell>
          <cell r="D466">
            <v>122.6871</v>
          </cell>
        </row>
        <row r="467">
          <cell r="A467" t="str">
            <v>001.09.02365</v>
          </cell>
          <cell r="B467" t="str">
            <v>Fornecimento e Instalação de Grade Metálica Conf. Det. 45 B SEJUSP</v>
          </cell>
          <cell r="C467" t="str">
            <v>m2</v>
          </cell>
          <cell r="D467">
            <v>246.3074</v>
          </cell>
        </row>
        <row r="468">
          <cell r="A468" t="str">
            <v>001.09.02370</v>
          </cell>
          <cell r="B468" t="str">
            <v>Batente de madeira 15 x 15 cm para porta e janela</v>
          </cell>
          <cell r="C468" t="str">
            <v>m</v>
          </cell>
          <cell r="D468">
            <v>20.7333</v>
          </cell>
        </row>
        <row r="469">
          <cell r="A469" t="str">
            <v>001.09.02380</v>
          </cell>
          <cell r="B469" t="str">
            <v>Batente de madeira 3,5 x 14,5 cm para portas e janelas</v>
          </cell>
          <cell r="C469" t="str">
            <v>M</v>
          </cell>
          <cell r="D469">
            <v>8.0296000000000003</v>
          </cell>
        </row>
        <row r="470">
          <cell r="A470" t="str">
            <v>001.09.02400</v>
          </cell>
          <cell r="B470" t="str">
            <v>Reparo em esquadria - substituição de folhas de porta/janelas de madeira tipo almofadada</v>
          </cell>
          <cell r="C470" t="str">
            <v>M2</v>
          </cell>
          <cell r="D470">
            <v>42.630299999999998</v>
          </cell>
        </row>
        <row r="471">
          <cell r="A471" t="str">
            <v>001.09.02420</v>
          </cell>
          <cell r="B471" t="str">
            <v>Reparo em esquadria - substituição de batente de madeira</v>
          </cell>
          <cell r="C471" t="str">
            <v>M</v>
          </cell>
          <cell r="D471">
            <v>17.7865</v>
          </cell>
        </row>
        <row r="472">
          <cell r="A472" t="str">
            <v>001.09.02440</v>
          </cell>
          <cell r="B472" t="str">
            <v>Reparo em esquadria - substituição de folha de porta de madeira tipo solidor, inclusive dobradiças, -(0,60x1,80)m</v>
          </cell>
          <cell r="C472" t="str">
            <v>UN</v>
          </cell>
          <cell r="D472">
            <v>50.916499999999999</v>
          </cell>
        </row>
        <row r="473">
          <cell r="A473" t="str">
            <v>001.09.02460</v>
          </cell>
          <cell r="B473" t="str">
            <v>Reparo em esquadria - substituição de folha de porta de madeira tipo solidor, inclusive dobradiças, -(0,60x2,10)m</v>
          </cell>
          <cell r="C473" t="str">
            <v>UN</v>
          </cell>
          <cell r="D473">
            <v>54.606499999999997</v>
          </cell>
        </row>
        <row r="474">
          <cell r="A474" t="str">
            <v>001.09.02480</v>
          </cell>
          <cell r="B474" t="str">
            <v>Reparo em esquadria - substituição de folha de porta de madeira tipo solidor, inclusive dobradiças, -(0,70x2,10)m</v>
          </cell>
          <cell r="C474" t="str">
            <v>UN</v>
          </cell>
          <cell r="D474">
            <v>54.606499999999997</v>
          </cell>
        </row>
        <row r="475">
          <cell r="A475" t="str">
            <v>001.09.02500</v>
          </cell>
          <cell r="B475" t="str">
            <v>Reparo em esquadria - substituição de folha de porta de madeira tipo solidor, inclusive dobradiças, -(0,80x2,10)m</v>
          </cell>
          <cell r="C475" t="str">
            <v>UN</v>
          </cell>
          <cell r="D475">
            <v>54.606499999999997</v>
          </cell>
        </row>
        <row r="476">
          <cell r="A476" t="str">
            <v>001.09.02520</v>
          </cell>
          <cell r="B476" t="str">
            <v>Reparo em esquadria - substituição de folha de porta de madeira tipo solidor, inclusive dobradiças, -(0,90x2,10)m</v>
          </cell>
          <cell r="C476" t="str">
            <v>UN</v>
          </cell>
          <cell r="D476">
            <v>92.606499999999997</v>
          </cell>
        </row>
        <row r="477">
          <cell r="A477" t="str">
            <v>001.09.02540</v>
          </cell>
          <cell r="B477" t="str">
            <v>Reparo em esquadria - substituição de folha de madeira almofadada, inclusive dobradiças-(0,60x2,10)m</v>
          </cell>
          <cell r="C477" t="str">
            <v>UN</v>
          </cell>
          <cell r="D477">
            <v>73.606499999999997</v>
          </cell>
        </row>
        <row r="478">
          <cell r="A478" t="str">
            <v>001.09.02560</v>
          </cell>
          <cell r="B478" t="str">
            <v>Reparo em esquadria - substituição de folha de madeira almofadada, inclusive dobradiças-(0,70x2,10)m</v>
          </cell>
          <cell r="C478" t="str">
            <v>UN</v>
          </cell>
          <cell r="D478">
            <v>73.606499999999997</v>
          </cell>
        </row>
        <row r="479">
          <cell r="A479" t="str">
            <v>001.09.02580</v>
          </cell>
          <cell r="B479" t="str">
            <v>Reparo em esquadria - substituição de folha de madeira almofadada, inclusive dobradiças-(0,80x2,10)m</v>
          </cell>
          <cell r="C479" t="str">
            <v>UN</v>
          </cell>
          <cell r="D479">
            <v>73.606499999999997</v>
          </cell>
        </row>
        <row r="480">
          <cell r="A480" t="str">
            <v>001.09.02600</v>
          </cell>
          <cell r="B480" t="str">
            <v>Reparo em esquadria - substituição de folha de madeira almofadada, inclusive dobradiças-(0,90x2,10)m</v>
          </cell>
          <cell r="C480" t="str">
            <v>UN</v>
          </cell>
          <cell r="D480">
            <v>87.606499999999997</v>
          </cell>
        </row>
        <row r="481">
          <cell r="A481" t="str">
            <v>001.09.02620</v>
          </cell>
          <cell r="B481" t="str">
            <v>Reparo em esquadria - substituição de batente de peroba, inclusive guarnições -vão de (0,60x2,10)m</v>
          </cell>
          <cell r="C481" t="str">
            <v>JG</v>
          </cell>
          <cell r="D481">
            <v>98.226600000000005</v>
          </cell>
        </row>
        <row r="482">
          <cell r="A482" t="str">
            <v>001.09.02640</v>
          </cell>
          <cell r="B482" t="str">
            <v>Reparo em esquadria - substituição de batente de peroba, inclusive guarnições -vão de (0,70x2,10)m</v>
          </cell>
          <cell r="C482" t="str">
            <v>JG</v>
          </cell>
          <cell r="D482">
            <v>96.892099999999999</v>
          </cell>
        </row>
        <row r="483">
          <cell r="A483" t="str">
            <v>001.09.02660</v>
          </cell>
          <cell r="B483" t="str">
            <v>Reparo em esquadria - substituição de batente de peroba, inclusive guarnições -vão de (0,80x2,10)m</v>
          </cell>
          <cell r="C483" t="str">
            <v>JG</v>
          </cell>
          <cell r="D483">
            <v>108.9226</v>
          </cell>
        </row>
        <row r="484">
          <cell r="A484" t="str">
            <v>001.09.02800</v>
          </cell>
          <cell r="B484" t="str">
            <v>Reparo em Grades e Portões - substituição de ferro CA 25 1/2""</v>
          </cell>
          <cell r="C484" t="str">
            <v>ml</v>
          </cell>
          <cell r="D484">
            <v>4.0110999999999999</v>
          </cell>
        </row>
        <row r="485">
          <cell r="A485" t="str">
            <v>001.09.02820</v>
          </cell>
          <cell r="B485" t="str">
            <v>Reparo em Grades e Portões - substituição de ferro CA 25 7/8""</v>
          </cell>
          <cell r="C485" t="str">
            <v>ml</v>
          </cell>
          <cell r="D485">
            <v>13.7584</v>
          </cell>
        </row>
        <row r="486">
          <cell r="A486" t="str">
            <v>001.09.02840</v>
          </cell>
          <cell r="B486" t="str">
            <v>Reparo em Alambrados e Portões - substituição de tubo de ferro em chapa preta diam.2"" chapa 13</v>
          </cell>
          <cell r="C486" t="str">
            <v>ml</v>
          </cell>
          <cell r="D486">
            <v>16.174800000000001</v>
          </cell>
        </row>
        <row r="487">
          <cell r="A487" t="str">
            <v>001.09.02860</v>
          </cell>
          <cell r="B487" t="str">
            <v>Reparo em Alambrados e Portões - substituição de tela de alambrado galvanizado malha 2"" fio dw12</v>
          </cell>
          <cell r="C487" t="str">
            <v>m2</v>
          </cell>
          <cell r="D487">
            <v>14.151400000000001</v>
          </cell>
        </row>
        <row r="488">
          <cell r="A488" t="str">
            <v>001.10</v>
          </cell>
          <cell r="B488" t="str">
            <v>REVESTIMENTO</v>
          </cell>
          <cell r="D488">
            <v>329.01499999999999</v>
          </cell>
        </row>
        <row r="489">
          <cell r="A489" t="str">
            <v>001.10.00020</v>
          </cell>
          <cell r="B489" t="str">
            <v>Chapisco de aderência c/argamassa de cimento e areia traço 1:3 e= 5 mm</v>
          </cell>
          <cell r="C489" t="str">
            <v>m2</v>
          </cell>
          <cell r="D489">
            <v>1.9576</v>
          </cell>
        </row>
        <row r="490">
          <cell r="A490" t="str">
            <v>001.10.00040</v>
          </cell>
          <cell r="B490" t="str">
            <v>Chapisco de acab.c/argam.de cimento e pedrisco traço 1:4  e= 7 mm</v>
          </cell>
          <cell r="C490" t="str">
            <v>m2</v>
          </cell>
          <cell r="D490">
            <v>2.9297</v>
          </cell>
        </row>
        <row r="491">
          <cell r="A491" t="str">
            <v>001.10.00100</v>
          </cell>
          <cell r="B491" t="str">
            <v>Reboco paulista usando argamassa mista de cimento cal e areia no traço 1:2:8 com 20 mm de espessura</v>
          </cell>
          <cell r="C491" t="str">
            <v>m2</v>
          </cell>
          <cell r="D491">
            <v>7.8211000000000004</v>
          </cell>
        </row>
        <row r="492">
          <cell r="A492" t="str">
            <v>001.10.00110</v>
          </cell>
          <cell r="B492" t="str">
            <v>Reboco paulista usando argamassa mista de cimento cal e areia no traço 1:2:9 com 20 mm de espessura</v>
          </cell>
          <cell r="C492" t="str">
            <v>m2</v>
          </cell>
          <cell r="D492">
            <v>7.6371000000000002</v>
          </cell>
        </row>
        <row r="493">
          <cell r="A493" t="str">
            <v>001.10.00120</v>
          </cell>
          <cell r="B493" t="str">
            <v>Reboco c/ argamassa de cal em pasta e areia fina peneirada no traço 1:2 (espessura 0.5 cm)</v>
          </cell>
          <cell r="C493" t="str">
            <v>m2</v>
          </cell>
          <cell r="D493">
            <v>3.6324999999999998</v>
          </cell>
        </row>
        <row r="494">
          <cell r="A494" t="str">
            <v>001.10.00170</v>
          </cell>
          <cell r="B494" t="str">
            <v>Revestimento c/ argamassa de barita e = 1O mm</v>
          </cell>
          <cell r="C494" t="str">
            <v>m2</v>
          </cell>
          <cell r="D494">
            <v>42.392600000000002</v>
          </cell>
        </row>
        <row r="495">
          <cell r="A495" t="str">
            <v>001.10.00180</v>
          </cell>
          <cell r="B495" t="str">
            <v>Reboco barra lisa com argamassa de cimento e areia 1:1.5 com impermeabilizante inclusive emboço de cimento e areia 1:4</v>
          </cell>
          <cell r="C495" t="str">
            <v>M2</v>
          </cell>
          <cell r="D495">
            <v>17.493600000000001</v>
          </cell>
        </row>
        <row r="496">
          <cell r="A496" t="str">
            <v>001.10.00200</v>
          </cell>
          <cell r="B496" t="str">
            <v>Barra lisa c/ acabamento em nata de cimento comum c/ desempenadeira de aço sobre emboço de cimento e areia 1:4</v>
          </cell>
          <cell r="C496" t="str">
            <v>m2</v>
          </cell>
          <cell r="D496">
            <v>12.008100000000001</v>
          </cell>
        </row>
        <row r="497">
          <cell r="A497" t="str">
            <v>001.10.00220</v>
          </cell>
          <cell r="B497" t="str">
            <v>Barra lisa c/ acabamento em nata de cimento comum c/ desempenadeira de aço sobre emboço de cimento e areia 1:4:8</v>
          </cell>
          <cell r="C497" t="str">
            <v>m2</v>
          </cell>
          <cell r="D497">
            <v>11.581300000000001</v>
          </cell>
        </row>
        <row r="498">
          <cell r="A498" t="str">
            <v>001.10.00240</v>
          </cell>
          <cell r="B498" t="str">
            <v>Barra lisa c/ acabamento em nata de cimento branco c/ desempenadeira de aço sobre emboço de cimento e areia 1:4</v>
          </cell>
          <cell r="C498" t="str">
            <v>m2</v>
          </cell>
          <cell r="D498">
            <v>14.0441</v>
          </cell>
        </row>
        <row r="499">
          <cell r="A499" t="str">
            <v>001.10.00260</v>
          </cell>
          <cell r="B499" t="str">
            <v>Barra lisa c/ acabamento em nata de cimento comum c/ desempenadeira de aço sobre emboço de cimento e areia 1:4:8</v>
          </cell>
          <cell r="C499" t="str">
            <v>m2</v>
          </cell>
          <cell r="D499">
            <v>11.581300000000001</v>
          </cell>
        </row>
        <row r="500">
          <cell r="A500" t="str">
            <v>001.10.00280</v>
          </cell>
          <cell r="B500" t="str">
            <v>Revestimento com azulejo branco (dimensão mínima 150x150 mm, espessura mínima 4 mm) empregando argamassa pré fabricada de cimento colante (a prumo ), incl rejuntamento</v>
          </cell>
          <cell r="C500" t="str">
            <v>m2</v>
          </cell>
          <cell r="D500">
            <v>22.776800000000001</v>
          </cell>
        </row>
        <row r="501">
          <cell r="A501" t="str">
            <v>001.10.00300</v>
          </cell>
          <cell r="B501" t="str">
            <v>Revestimento com azulejo decorado (dimensão mínima 150x150 mm, espessura mínima 4 mm) empregando argamassa pré fabricada de cimento colante (a prumo ), incl rejuntamento</v>
          </cell>
          <cell r="C501" t="str">
            <v>m2</v>
          </cell>
          <cell r="D501">
            <v>19.9938</v>
          </cell>
        </row>
        <row r="502">
          <cell r="A502" t="str">
            <v>001.10.00320</v>
          </cell>
          <cell r="B502" t="str">
            <v>Revestimento Com Piso Parede (dimensão mínima 300x300 mm, espessura mínima 6 mm) Empregando Argamassa Pré Fabricada de Cimento Colante, incl Rejuntamento</v>
          </cell>
          <cell r="C502" t="str">
            <v>m2</v>
          </cell>
          <cell r="D502">
            <v>19.991800000000001</v>
          </cell>
        </row>
        <row r="503">
          <cell r="A503" t="str">
            <v>001.10.00330</v>
          </cell>
          <cell r="B503" t="str">
            <v>Fornecimento e Assentamento de Pastilha de Porcelana (dimensão mínima 100x100 mm, espessura mínima 8 mm), Assentada Com Argamassa Pré- Fabricada de Cimento Colante, Incl. Rejuntamento</v>
          </cell>
          <cell r="C503" t="str">
            <v>m2</v>
          </cell>
          <cell r="D503">
            <v>47.176099999999998</v>
          </cell>
        </row>
        <row r="504">
          <cell r="A504" t="str">
            <v>001.10.00560</v>
          </cell>
          <cell r="B504" t="str">
            <v>Revestimento c/ carpete 8 mm sobre parede</v>
          </cell>
          <cell r="C504" t="str">
            <v>M2</v>
          </cell>
          <cell r="D504">
            <v>24.803599999999999</v>
          </cell>
        </row>
        <row r="505">
          <cell r="A505" t="str">
            <v>001.10.00580</v>
          </cell>
          <cell r="B505" t="str">
            <v>Revestimento de paredes com laminado melaminico colado (formiplac texturizado)</v>
          </cell>
          <cell r="C505" t="str">
            <v>m2</v>
          </cell>
          <cell r="D505">
            <v>23.991599999999998</v>
          </cell>
        </row>
        <row r="506">
          <cell r="A506" t="str">
            <v>001.10.00660</v>
          </cell>
          <cell r="B506" t="str">
            <v>Faixas decorativas para portas e janelas, 10 cm de largura, em argamassa mista de cimento cal e areia</v>
          </cell>
          <cell r="C506" t="str">
            <v>M</v>
          </cell>
          <cell r="D506">
            <v>4.1908000000000003</v>
          </cell>
        </row>
        <row r="507">
          <cell r="A507" t="str">
            <v>001.10.00680</v>
          </cell>
          <cell r="B507" t="str">
            <v>Fornecimento e Assentamento de Faixa Cerâmica Decorada Para Cozinha e Banheiro</v>
          </cell>
          <cell r="C507" t="str">
            <v>ml</v>
          </cell>
          <cell r="D507">
            <v>13.7346</v>
          </cell>
        </row>
        <row r="508">
          <cell r="A508" t="str">
            <v>001.10.00740</v>
          </cell>
          <cell r="B508" t="str">
            <v>Correção de trincas em paredes, usando ferro de 1/4"""" e argamassa de cimento e areia 1:3</v>
          </cell>
          <cell r="C508" t="str">
            <v>M</v>
          </cell>
          <cell r="D508">
            <v>19.276900000000001</v>
          </cell>
        </row>
        <row r="509">
          <cell r="A509" t="str">
            <v>001.11</v>
          </cell>
          <cell r="B509" t="str">
            <v>PISOS RODAPÉS SOLEIRAS E PEITORIS</v>
          </cell>
          <cell r="D509">
            <v>1236.8943999999999</v>
          </cell>
        </row>
        <row r="510">
          <cell r="A510" t="str">
            <v>001.11.00010</v>
          </cell>
          <cell r="B510" t="str">
            <v>Preparo e apiloamento do local destinado a receber o piso, incl. carga e transporte manual de material de caixão de empréstimo para complementação do que faltar.</v>
          </cell>
          <cell r="C510" t="str">
            <v>m2</v>
          </cell>
          <cell r="D510">
            <v>5.9009</v>
          </cell>
        </row>
        <row r="511">
          <cell r="A511" t="str">
            <v>001.11.00015</v>
          </cell>
          <cell r="B511" t="str">
            <v>Fornecimento e Execução de Picoteamento de Piso Para Aplicação de Argamassa de Regularização em Pisos Pré Exitentes</v>
          </cell>
          <cell r="C511" t="str">
            <v>m2</v>
          </cell>
          <cell r="D511">
            <v>1.3325</v>
          </cell>
        </row>
        <row r="512">
          <cell r="A512" t="str">
            <v>001.11.00040</v>
          </cell>
          <cell r="B512" t="str">
            <v>Regularização de laje ou lastro de concreto com argamassa de cimento e areia no traço 1:3, procedendo-se da seguinte maneira: umidecer abundantemente o contrapiso, aplicar nata de agua e cimento e finalmente a aplicar da argamassa de regularização.</v>
          </cell>
          <cell r="C512" t="str">
            <v>m3</v>
          </cell>
          <cell r="D512">
            <v>283.80529999999999</v>
          </cell>
        </row>
        <row r="513">
          <cell r="A513" t="str">
            <v>001.11.00050</v>
          </cell>
          <cell r="B513" t="str">
            <v>Contrapiso de concreto não estrutural Fck=13,5 Mpa, preparado com régua de alumínio e desempenadeira de madeira, perfeitamente nivelado, pronto para receber o piso, esp.= 6.00 cm</v>
          </cell>
          <cell r="C513" t="str">
            <v>m2</v>
          </cell>
          <cell r="D513">
            <v>16.967300000000002</v>
          </cell>
        </row>
        <row r="514">
          <cell r="A514" t="str">
            <v>001.11.00060</v>
          </cell>
          <cell r="B514" t="str">
            <v>Calçada em concreto Fck=13,5 Mpa no traco 1:3:6 com junta de dilatação de madeira 1.2 cm de espessura formando quadro 2.0 x 2.0 m com 6.0 cm de espessura, preparado com régua de alumínio e desempenadeira de madeira, perfeitamente nivelado.</v>
          </cell>
          <cell r="C514" t="str">
            <v>m2</v>
          </cell>
          <cell r="D514">
            <v>19.508099999999999</v>
          </cell>
        </row>
        <row r="515">
          <cell r="A515" t="str">
            <v>001.11.00080</v>
          </cell>
          <cell r="B515" t="str">
            <v>Calçada em concreto Fck=13,5 Mpa, no traço 1:3:6 com junta de dilatação seca, formando quadro de 2.00x2.00 m, com 6 cm de espessura, preparado com régua de alumínio e desempenadeira de madeira, perfeitamente nivelado.</v>
          </cell>
          <cell r="C515" t="str">
            <v>m2</v>
          </cell>
          <cell r="D515">
            <v>19.508099999999999</v>
          </cell>
        </row>
        <row r="516">
          <cell r="A516" t="str">
            <v>001.11.00100</v>
          </cell>
          <cell r="B516" t="str">
            <v>Calçada em Concreto Usinado 13,50 Mpa, Com Junta de Dilatação de Ripa de Madeira de 1.20 cm de Espessura formando Quadro 1.50 x 1.50 m, sendo a espessura de e= 5.00 cm, preparado com régua de alumínio e desempenadeira de madeira, perfeitamente nivelado.</v>
          </cell>
          <cell r="C516" t="str">
            <v>m2</v>
          </cell>
          <cell r="D516">
            <v>20.432700000000001</v>
          </cell>
        </row>
        <row r="517">
          <cell r="A517" t="str">
            <v>001.11.00110</v>
          </cell>
          <cell r="B517" t="str">
            <v>Calçada em Concreto Usinado 13,50 Mpa, Com Junta de Dilatação de Ripa de Madeira de 1.20 cm de Espessura formando Quadro 1.50 x 1.50 m, sendo a espessura de e=7.00 cm, preparado com régua de alumínio e desempenadeira de madeira, perfeitamente nivelado.</v>
          </cell>
          <cell r="C517" t="str">
            <v>m2</v>
          </cell>
          <cell r="D517">
            <v>25.315899999999999</v>
          </cell>
        </row>
        <row r="518">
          <cell r="A518" t="str">
            <v>001.11.00180</v>
          </cell>
          <cell r="B518" t="str">
            <v>Cimentado liso queimado c/espessura de 1.5 cm c/argamassa de cimento e areia no traço 1:3, procedendo-se da seguinte maneira: umidecer abundantemente o contrapiso, aplicar nata de agua e cimento e finalmente a aplicar da argamassa de acabamento.</v>
          </cell>
          <cell r="C518" t="str">
            <v>m2</v>
          </cell>
          <cell r="D518">
            <v>6.6917999999999997</v>
          </cell>
        </row>
        <row r="519">
          <cell r="A519" t="str">
            <v>001.11.00200</v>
          </cell>
          <cell r="B519" t="str">
            <v>Cimentado liso queimado c/espessura de 2 cm usando argamassa de cimento e areia 1:3 c/ juntas plásticas de 19 mm formando quadros de 2.00 x 2.00 m,umidecer abundantemente o contrapiso, aplicar nata de agua e cimento e finalmente a aplicar a argamassa.</v>
          </cell>
          <cell r="C519" t="str">
            <v>m2</v>
          </cell>
          <cell r="D519">
            <v>10.9033</v>
          </cell>
        </row>
        <row r="520">
          <cell r="A520" t="str">
            <v>001.11.00280</v>
          </cell>
          <cell r="B520" t="str">
            <v>Cimentado liso queimado c/ po xadrez e=1.5 cm c/argamassa de cimento e areia no traço 1:3, umidecer abundantemente o contrapiso, aplicar nata de agua e cimento e finalmente a aplicar a argamassa.</v>
          </cell>
          <cell r="C520" t="str">
            <v>m2</v>
          </cell>
          <cell r="D520">
            <v>7.5258000000000003</v>
          </cell>
        </row>
        <row r="521">
          <cell r="A521" t="str">
            <v>001.11.00310</v>
          </cell>
          <cell r="B521" t="str">
            <v>Revestimento com Piso Cerâmico Esmaltado (dimensão mínima 300x300mm, espessura mínima 8 mm), PI 02, Assentado Com Argamassa Colante Uso Interno, incl. rejuntamento.</v>
          </cell>
          <cell r="C521" t="str">
            <v>m2</v>
          </cell>
          <cell r="D521">
            <v>19.514099999999999</v>
          </cell>
        </row>
        <row r="522">
          <cell r="A522" t="str">
            <v>001.11.00311</v>
          </cell>
          <cell r="B522" t="str">
            <v>Revestimento com Piso Cerâmico Esmaltado (dimensão mínima 300x300mm, espessura mínima 8 mm), PI 03, Assentado Com Argamassa Colante Uso Interno, incl. rejuntamento</v>
          </cell>
          <cell r="C522" t="str">
            <v>m2</v>
          </cell>
          <cell r="D522">
            <v>19.514099999999999</v>
          </cell>
        </row>
        <row r="523">
          <cell r="A523" t="str">
            <v>001.11.00312</v>
          </cell>
          <cell r="B523" t="str">
            <v>Revestimento com Piso Cerâmico Esmaltado (dimensão mínima 300x300mm, espessura mínima 8 mm), PI 04, Assentado Com Argamassa Colante Uso Interno, incl. rejuntamento</v>
          </cell>
          <cell r="C523" t="str">
            <v>m2</v>
          </cell>
          <cell r="D523">
            <v>19.514099999999999</v>
          </cell>
        </row>
        <row r="524">
          <cell r="A524" t="str">
            <v>001.11.00313</v>
          </cell>
          <cell r="B524" t="str">
            <v>Revestimento com Piso Cerâmico Esmaltado (dimensão mínima 300x300mm, espessura mínima 8 mm), PI 05, Assentado Com Argamassa Colante Uso Interno, incl. rejuntamento</v>
          </cell>
          <cell r="C524" t="str">
            <v>m2</v>
          </cell>
          <cell r="D524">
            <v>19.514099999999999</v>
          </cell>
        </row>
        <row r="525">
          <cell r="A525" t="str">
            <v>001.11.00321</v>
          </cell>
          <cell r="B525" t="str">
            <v>Revestimento de pisos e lajotas cerâmicas 30x30 cm assente c/argamassa de cimento e areia 1:4</v>
          </cell>
          <cell r="C525" t="str">
            <v>M2</v>
          </cell>
          <cell r="D525">
            <v>21.881699999999999</v>
          </cell>
        </row>
        <row r="526">
          <cell r="A526" t="str">
            <v>001.11.00341</v>
          </cell>
          <cell r="B526" t="str">
            <v>Assentamento de ladrilho hidráulico cor natural do cimento, assente com argamassa mista de cimento, cal e areia traço 1:4 adição 100 kg cimento</v>
          </cell>
          <cell r="C526" t="str">
            <v>m2</v>
          </cell>
          <cell r="D526">
            <v>34.721200000000003</v>
          </cell>
        </row>
        <row r="527">
          <cell r="A527" t="str">
            <v>001.11.00342</v>
          </cell>
          <cell r="B527" t="str">
            <v>Assentamento de ladrilho hidráulico cor única, assente com argamassa mista de cimento, cal e areia traço 1:4 adição 100 kg cimento</v>
          </cell>
          <cell r="C527" t="str">
            <v>m2</v>
          </cell>
          <cell r="D527">
            <v>36.921199999999999</v>
          </cell>
        </row>
        <row r="528">
          <cell r="A528" t="str">
            <v>001.11.00343</v>
          </cell>
          <cell r="B528" t="str">
            <v>Assentamento de ladrilho hidráulico tipo Cuiabá, assente com argamassa mista de cimento, cal e areia traço 1:4 adição 100 kg cimento</v>
          </cell>
          <cell r="C528" t="str">
            <v>m2</v>
          </cell>
          <cell r="D528">
            <v>38.0212</v>
          </cell>
        </row>
        <row r="529">
          <cell r="A529" t="str">
            <v>001.11.00344</v>
          </cell>
          <cell r="B529" t="str">
            <v>Assentamento de ladrilho hidráulico tipo Copacabana, assente com argamassa mista de cimento, cal e areia traço 1:4 adição 100 kg cimento</v>
          </cell>
          <cell r="C529" t="str">
            <v>m2</v>
          </cell>
          <cell r="D529">
            <v>43.5212</v>
          </cell>
        </row>
        <row r="530">
          <cell r="A530" t="str">
            <v>001.11.00461</v>
          </cell>
          <cell r="B530" t="str">
            <v>Revestimento de piso em granilite fundido no local formando quadros de 2.00 m2 de área ( no máximo) com junta plastica colorida e faixa perimétrica de 30 cm na cor preta fazendo meia cana, aplicação de 2 demãos de resina acrilica</v>
          </cell>
          <cell r="C530" t="str">
            <v>m2</v>
          </cell>
          <cell r="D530">
            <v>16.6541</v>
          </cell>
        </row>
        <row r="531">
          <cell r="A531" t="str">
            <v>001.11.00481</v>
          </cell>
          <cell r="B531" t="str">
            <v>Assentamento de junta plástica de dilatacao p/pisos de 19 mm</v>
          </cell>
          <cell r="C531" t="str">
            <v>ML</v>
          </cell>
          <cell r="D531">
            <v>1.6704000000000001</v>
          </cell>
        </row>
        <row r="532">
          <cell r="A532" t="str">
            <v>001.11.00581</v>
          </cell>
          <cell r="B532" t="str">
            <v>Revestimento de piso em ardosia natural 40x40cm cor preta tipo on com resinex</v>
          </cell>
          <cell r="C532" t="str">
            <v>M2</v>
          </cell>
          <cell r="D532">
            <v>26.732700000000001</v>
          </cell>
        </row>
        <row r="533">
          <cell r="A533" t="str">
            <v>001.11.00601</v>
          </cell>
          <cell r="B533" t="str">
            <v>Revestimento de paviflex sobre lastro ou laje regularizada, assentado com cola especial de 2.00 mm de espessura</v>
          </cell>
          <cell r="C533" t="str">
            <v>M2</v>
          </cell>
          <cell r="D533">
            <v>40.183599999999998</v>
          </cell>
        </row>
        <row r="534">
          <cell r="A534" t="str">
            <v>001.11.00621</v>
          </cell>
          <cell r="B534" t="str">
            <v>Revestimento de paviflex sobre lastro ou laje regularizada, assentado com cola especial de 3.20 mm de espessura</v>
          </cell>
          <cell r="C534" t="str">
            <v>M2</v>
          </cell>
          <cell r="D534">
            <v>68.533600000000007</v>
          </cell>
        </row>
        <row r="535">
          <cell r="A535" t="str">
            <v>001.11.00641</v>
          </cell>
          <cell r="B535" t="str">
            <v>Revestimento de paviflex sobre lastro ou laje regularizada, assentado com cola especial de 1.60 mm de espessura</v>
          </cell>
          <cell r="C535" t="str">
            <v>M2</v>
          </cell>
          <cell r="D535">
            <v>32.833599999999997</v>
          </cell>
        </row>
        <row r="536">
          <cell r="A536" t="str">
            <v>001.11.00681</v>
          </cell>
          <cell r="B536" t="str">
            <v>Revestimento da escada (degrau e espelho) c/ ardósia preta tipo on c/ resinex</v>
          </cell>
          <cell r="C536" t="str">
            <v>M2</v>
          </cell>
          <cell r="D536">
            <v>30.999199999999998</v>
          </cell>
        </row>
        <row r="537">
          <cell r="A537" t="str">
            <v>001.11.00701</v>
          </cell>
          <cell r="B537" t="str">
            <v>Execução de Piso em Concreto Usinado Armado Fck=15 Mpa, espessura do concreto e=15, incluso lastro de brita espessura e= 5 cm, e tela soldada Q 92 de 15 x 15 cm , diam do aço 4.20 mm2, acabamento do piso sem elementos mecânicos</v>
          </cell>
          <cell r="C537" t="str">
            <v>m2</v>
          </cell>
          <cell r="D537">
            <v>42.729100000000003</v>
          </cell>
        </row>
        <row r="538">
          <cell r="A538" t="str">
            <v>001.11.00721</v>
          </cell>
          <cell r="B538" t="str">
            <v>Assentamento de rodapé de cimentado usando argamassa de cimento e areia 1:3 com altura de 10 cm, simples</v>
          </cell>
          <cell r="C538" t="str">
            <v>ML</v>
          </cell>
          <cell r="D538">
            <v>5.4762000000000004</v>
          </cell>
        </row>
        <row r="539">
          <cell r="A539" t="str">
            <v>001.11.00741</v>
          </cell>
          <cell r="B539" t="str">
            <v>Assentamento de rodapé de cimentado usando argamassa de cimento e areia 1:3 com altura de 10 cm, de cor</v>
          </cell>
          <cell r="C539" t="str">
            <v>ML</v>
          </cell>
          <cell r="D539">
            <v>6.3990999999999998</v>
          </cell>
        </row>
        <row r="540">
          <cell r="A540" t="str">
            <v>001.11.00761</v>
          </cell>
          <cell r="B540" t="str">
            <v>Assentamento de rodapés para pisos em ceramica 30x30</v>
          </cell>
          <cell r="C540" t="str">
            <v>ML</v>
          </cell>
          <cell r="D540">
            <v>5.4912999999999998</v>
          </cell>
        </row>
        <row r="541">
          <cell r="A541" t="str">
            <v>001.11.00781</v>
          </cell>
          <cell r="B541" t="str">
            <v>Assentamento de rodapés de de madeira de 10 cm de altura</v>
          </cell>
          <cell r="C541" t="str">
            <v>ML</v>
          </cell>
          <cell r="D541">
            <v>7.4458000000000002</v>
          </cell>
        </row>
        <row r="542">
          <cell r="A542" t="str">
            <v>001.11.00821</v>
          </cell>
          <cell r="B542" t="str">
            <v>Assentamento de mármore c/10 cm de altura e 2.00 cm de espessura</v>
          </cell>
          <cell r="C542" t="str">
            <v>ML</v>
          </cell>
          <cell r="D542">
            <v>19.636099999999999</v>
          </cell>
        </row>
        <row r="543">
          <cell r="A543" t="str">
            <v>001.11.00841</v>
          </cell>
          <cell r="B543" t="str">
            <v>Assentamento de rodapé de cerâmica empregando pasta de argamassa de cimento colante</v>
          </cell>
          <cell r="C543" t="str">
            <v>ML</v>
          </cell>
          <cell r="D543">
            <v>2.1575000000000002</v>
          </cell>
        </row>
        <row r="544">
          <cell r="A544" t="str">
            <v>001.11.00861</v>
          </cell>
          <cell r="B544" t="str">
            <v>Assentamento de paviflex c/9 cm de altura assente com cola especial</v>
          </cell>
          <cell r="C544" t="str">
            <v>ML</v>
          </cell>
          <cell r="D544">
            <v>4.3353999999999999</v>
          </cell>
        </row>
        <row r="545">
          <cell r="A545" t="str">
            <v>001.11.00901</v>
          </cell>
          <cell r="B545" t="str">
            <v>Assentamento de rodapé de madeira de peróba 7x1.5 cm fixados c/tacos de peróba previamente chumbados na alvenaria c/ espaçamento max. de 2.00x2.00 m</v>
          </cell>
          <cell r="C545" t="str">
            <v>ML</v>
          </cell>
          <cell r="D545">
            <v>22.854800000000001</v>
          </cell>
        </row>
        <row r="546">
          <cell r="A546" t="str">
            <v>001.11.00921</v>
          </cell>
          <cell r="B546" t="str">
            <v>Assentamento de rodapé de ardósia natural</v>
          </cell>
          <cell r="C546" t="str">
            <v>ML</v>
          </cell>
          <cell r="D546">
            <v>7.9911000000000003</v>
          </cell>
        </row>
        <row r="547">
          <cell r="A547" t="str">
            <v>001.11.00941</v>
          </cell>
          <cell r="B547" t="str">
            <v>Assentamento de rodapé de granito na cor verde ubatuba com 7 cm de espessura</v>
          </cell>
          <cell r="C547" t="str">
            <v>ML</v>
          </cell>
          <cell r="D547">
            <v>19.324100000000001</v>
          </cell>
        </row>
        <row r="548">
          <cell r="A548" t="str">
            <v>001.11.00961</v>
          </cell>
          <cell r="B548" t="str">
            <v>Assentamento de rodapé de de lajota colonial</v>
          </cell>
          <cell r="C548" t="str">
            <v>ML</v>
          </cell>
          <cell r="D548">
            <v>8.1670999999999996</v>
          </cell>
        </row>
        <row r="549">
          <cell r="A549" t="str">
            <v>001.11.00981</v>
          </cell>
          <cell r="B549" t="str">
            <v>Assentamento de soleiras externas c/ pingadeira ou ressalto penetrando 2.50 cm de c/ lado da alvenaria assentado c/ aragam. de cimento e areia no traço 1:4, de mármore branco marfim 3.00 cm</v>
          </cell>
          <cell r="C549" t="str">
            <v>ML</v>
          </cell>
          <cell r="D549">
            <v>21.161999999999999</v>
          </cell>
        </row>
        <row r="550">
          <cell r="A550" t="str">
            <v>001.11.01001</v>
          </cell>
          <cell r="B550" t="str">
            <v>Assentamento de soleiras externas c/ pingadeira ou ressalto penetrando 2.50 cm de c/ lado da alvenaria assentado c/ aragam. de cimento e areia no traço 1:4, de granilite</v>
          </cell>
          <cell r="C550" t="str">
            <v>ML</v>
          </cell>
          <cell r="D550">
            <v>6.5724</v>
          </cell>
        </row>
        <row r="551">
          <cell r="A551" t="str">
            <v>001.11.01021</v>
          </cell>
          <cell r="B551" t="str">
            <v>Assentamento de soleira interna de 0.15 m de mármore branco marfim 3.00 cmassente c/ argamassa de cimento e areia 1:4 m</v>
          </cell>
          <cell r="C551" t="str">
            <v>ML</v>
          </cell>
          <cell r="D551">
            <v>20.3873</v>
          </cell>
        </row>
        <row r="552">
          <cell r="A552" t="str">
            <v>001.11.01041</v>
          </cell>
          <cell r="B552" t="str">
            <v>Assentamento de soleira interna de 0.15 m de granilite  assente c/ argamassa de cimento e areia 1:4 m</v>
          </cell>
          <cell r="C552" t="str">
            <v>ML</v>
          </cell>
          <cell r="D552">
            <v>7.1898</v>
          </cell>
        </row>
        <row r="553">
          <cell r="A553" t="str">
            <v>001.11.01061</v>
          </cell>
          <cell r="B553" t="str">
            <v>Assentamento de soleira interna de 0.15 m de ardósia ,assente c/ argamassa de cimento e areia no traço 1:4</v>
          </cell>
          <cell r="C553" t="str">
            <v>ML</v>
          </cell>
          <cell r="D553">
            <v>11.455299999999999</v>
          </cell>
        </row>
        <row r="554">
          <cell r="A554" t="str">
            <v>001.11.01081</v>
          </cell>
          <cell r="B554" t="str">
            <v>Assentamento de soleira de granito l=0,15m e=2cm</v>
          </cell>
          <cell r="C554" t="str">
            <v>UN</v>
          </cell>
          <cell r="D554">
            <v>23.486999999999998</v>
          </cell>
        </row>
        <row r="555">
          <cell r="A555" t="str">
            <v>001.11.01101</v>
          </cell>
          <cell r="B555" t="str">
            <v>Assentamento de soleira de granito na cor verde ubatuba l=15 cm</v>
          </cell>
          <cell r="C555" t="str">
            <v>ML</v>
          </cell>
          <cell r="D555">
            <v>40.587000000000003</v>
          </cell>
        </row>
        <row r="556">
          <cell r="A556" t="str">
            <v>001.11.01121</v>
          </cell>
          <cell r="B556" t="str">
            <v>Assentamento de peitoril de mármore branco espessura 3.00 cm, assente com argamassa de cimento e areia traço 1:4</v>
          </cell>
          <cell r="C556" t="str">
            <v>ML</v>
          </cell>
          <cell r="D556">
            <v>17.907399999999999</v>
          </cell>
        </row>
        <row r="557">
          <cell r="A557" t="str">
            <v>001.11.01141</v>
          </cell>
          <cell r="B557" t="str">
            <v>Assentamento de peitoril de granilite espessura 2.50 cm, assente com argamassa de cimento e areia traço 1:4</v>
          </cell>
          <cell r="C557" t="str">
            <v>ML</v>
          </cell>
          <cell r="D557">
            <v>8.5264000000000006</v>
          </cell>
        </row>
        <row r="558">
          <cell r="A558" t="str">
            <v>001.11.01161</v>
          </cell>
          <cell r="B558" t="str">
            <v>Assentamento de peitoril de ardósia polida  espessura 3.00 cm, assente com argamassa de cimento e areia traço 1:4</v>
          </cell>
          <cell r="C558" t="str">
            <v>ml</v>
          </cell>
          <cell r="D558">
            <v>14.244999999999999</v>
          </cell>
        </row>
        <row r="559">
          <cell r="A559" t="str">
            <v>001.11.01181</v>
          </cell>
          <cell r="B559" t="str">
            <v>Assentamento de peitoril interno de mármore branco espessura 2.00 cm, assentes com argamassa de cimento e areia 1:4</v>
          </cell>
          <cell r="C559" t="str">
            <v>ML</v>
          </cell>
          <cell r="D559">
            <v>18.947700000000001</v>
          </cell>
        </row>
        <row r="560">
          <cell r="A560" t="str">
            <v>001.11.01201</v>
          </cell>
          <cell r="B560" t="str">
            <v>Assentamento de peitoril interno de granilite espessura 2.50 cm, assentes com argamassa de cimento e areia 1:4</v>
          </cell>
          <cell r="C560" t="str">
            <v>ML</v>
          </cell>
          <cell r="D560">
            <v>5.7976999999999999</v>
          </cell>
        </row>
        <row r="561">
          <cell r="A561" t="str">
            <v>001.12</v>
          </cell>
          <cell r="B561" t="str">
            <v>FORROS E DIVISÓRIAS</v>
          </cell>
          <cell r="D561">
            <v>1101.4413</v>
          </cell>
        </row>
        <row r="562">
          <cell r="A562" t="str">
            <v>001.12.00020</v>
          </cell>
          <cell r="B562" t="str">
            <v>Forro de tábuas de cedrinho 10.00x1.00 cm aplicados em sarrafos 10x2.5 cm espacados de 50x50 cm</v>
          </cell>
          <cell r="C562" t="str">
            <v>M2</v>
          </cell>
          <cell r="D562">
            <v>28.898499999999999</v>
          </cell>
        </row>
        <row r="563">
          <cell r="A563" t="str">
            <v>001.12.00040</v>
          </cell>
          <cell r="B563" t="str">
            <v>Forro de tábuas de cedrinho 10.00x1.00 cm aplicados em caibros de 5x6 cm espaçados de 50x50 cm</v>
          </cell>
          <cell r="C563" t="str">
            <v>M2</v>
          </cell>
          <cell r="D563">
            <v>29.525500000000001</v>
          </cell>
        </row>
        <row r="564">
          <cell r="A564" t="str">
            <v>001.12.00100</v>
          </cell>
          <cell r="B564" t="str">
            <v>Cimalha de cedrinho</v>
          </cell>
          <cell r="C564" t="str">
            <v>ML</v>
          </cell>
          <cell r="D564">
            <v>2.3441000000000001</v>
          </cell>
        </row>
        <row r="565">
          <cell r="A565" t="str">
            <v>001.12.00140</v>
          </cell>
          <cell r="B565" t="str">
            <v>Forro de gesso 60x60 cm liso fixado diretamente na estrutura por meio de arame galvanizado</v>
          </cell>
          <cell r="C565" t="str">
            <v>m2</v>
          </cell>
          <cell r="D565">
            <v>17.436599999999999</v>
          </cell>
        </row>
        <row r="566">
          <cell r="A566" t="str">
            <v>001.12.00150</v>
          </cell>
          <cell r="B566" t="str">
            <v>Forro Em Gesso Acartonado com Painel FGA  incl. assessórios</v>
          </cell>
          <cell r="C566" t="str">
            <v>m2</v>
          </cell>
          <cell r="D566">
            <v>31.337399999999999</v>
          </cell>
        </row>
        <row r="567">
          <cell r="A567" t="str">
            <v>001.12.00155</v>
          </cell>
          <cell r="B567" t="str">
            <v>Forro Em Gesso Acartonado com Painel FGE  incl. assessórios</v>
          </cell>
          <cell r="C567" t="str">
            <v>m2</v>
          </cell>
          <cell r="D567">
            <v>35.223300000000002</v>
          </cell>
        </row>
        <row r="568">
          <cell r="A568" t="str">
            <v>001.12.00160</v>
          </cell>
          <cell r="B568" t="str">
            <v>Fornecimento e Instalação de Moldura em Gesso h=7 cm</v>
          </cell>
          <cell r="C568" t="str">
            <v>m</v>
          </cell>
          <cell r="D568">
            <v>7</v>
          </cell>
        </row>
        <row r="569">
          <cell r="A569" t="str">
            <v>001.12.00180</v>
          </cell>
          <cell r="B569" t="str">
            <v>Sanca de gesso l=1,20 m</v>
          </cell>
          <cell r="C569" t="str">
            <v>ML</v>
          </cell>
          <cell r="D569">
            <v>25</v>
          </cell>
        </row>
        <row r="570">
          <cell r="A570" t="str">
            <v>001.12.00200</v>
          </cell>
          <cell r="B570" t="str">
            <v>Sanca de gesso l=0,30m</v>
          </cell>
          <cell r="C570" t="str">
            <v>ML</v>
          </cell>
          <cell r="D570">
            <v>9</v>
          </cell>
        </row>
        <row r="571">
          <cell r="A571" t="str">
            <v>001.12.00320</v>
          </cell>
          <cell r="B571" t="str">
            <v>Fornecimento e Instalação de Forro de pvc branco 200 mm, incl. estrutura para fixação em metalon galvanizado e rodaforro</v>
          </cell>
          <cell r="C571" t="str">
            <v>m2</v>
          </cell>
          <cell r="D571">
            <v>29</v>
          </cell>
        </row>
        <row r="572">
          <cell r="A572" t="str">
            <v>001.12.00360</v>
          </cell>
          <cell r="B572" t="str">
            <v>Substituição de tábuas p/forro de cedrinho</v>
          </cell>
          <cell r="C572" t="str">
            <v>M2</v>
          </cell>
          <cell r="D572">
            <v>18.536999999999999</v>
          </cell>
        </row>
        <row r="573">
          <cell r="A573" t="str">
            <v>001.12.00380</v>
          </cell>
          <cell r="B573" t="str">
            <v>Repregamento de forro de madeira</v>
          </cell>
          <cell r="C573" t="str">
            <v>M2</v>
          </cell>
          <cell r="D573">
            <v>1.2952999999999999</v>
          </cell>
        </row>
        <row r="574">
          <cell r="A574" t="str">
            <v>001.12.00600</v>
          </cell>
          <cell r="B574" t="str">
            <v>Fornecimento e instalação de divisória de granilite para sanitários assentada com argamassa de cimento e areia 1:3</v>
          </cell>
          <cell r="C574" t="str">
            <v>m2</v>
          </cell>
          <cell r="D574">
            <v>118.28060000000001</v>
          </cell>
        </row>
        <row r="575">
          <cell r="A575" t="str">
            <v>001.12.00700</v>
          </cell>
          <cell r="B575" t="str">
            <v>Fornecimento e instalação de divisória p/ banheiro em ardosia polida natural c/ resinex</v>
          </cell>
          <cell r="C575" t="str">
            <v>m2</v>
          </cell>
          <cell r="D575">
            <v>109.6836</v>
          </cell>
        </row>
        <row r="576">
          <cell r="A576" t="str">
            <v>001.12.00800</v>
          </cell>
          <cell r="B576" t="str">
            <v>Fornecimento e instalação de divisória p/ banheiro em granito polido, assente com argamassa,  na cor cinza.</v>
          </cell>
          <cell r="C576" t="str">
            <v>m2</v>
          </cell>
          <cell r="D576">
            <v>156.2336</v>
          </cell>
        </row>
        <row r="577">
          <cell r="A577" t="str">
            <v>001.12.00900</v>
          </cell>
          <cell r="B577" t="str">
            <v>Fornecimento e instalação de divisória naval stander padrão bege com perfis de aço na cor preto , cinza ou branco</v>
          </cell>
          <cell r="C577" t="str">
            <v>m2</v>
          </cell>
          <cell r="D577">
            <v>42.383400000000002</v>
          </cell>
        </row>
        <row r="578">
          <cell r="A578" t="str">
            <v>001.12.00920</v>
          </cell>
          <cell r="B578" t="str">
            <v>Fornecimento e instalação de porta de divisória  incl.montante , fechadura e dobradiças, divisória naval stander branco, cinza ou areia jundiai  com perfis de aço na cor preto, branco e cinza</v>
          </cell>
          <cell r="C578" t="str">
            <v>cj</v>
          </cell>
          <cell r="D578">
            <v>126.0202</v>
          </cell>
        </row>
        <row r="579">
          <cell r="A579" t="str">
            <v>001.12.00940</v>
          </cell>
          <cell r="B579" t="str">
            <v>Fornecimento e instalação de divisória naval stander padrão branco, cinza ou areia jundiai, perfis de aço na cor preta e bandeira em vidro</v>
          </cell>
          <cell r="C579" t="str">
            <v>m2</v>
          </cell>
          <cell r="D579">
            <v>56.060600000000001</v>
          </cell>
        </row>
        <row r="580">
          <cell r="A580" t="str">
            <v>001.12.00960</v>
          </cell>
          <cell r="B580" t="str">
            <v>Fornecimento e instalação de porta de divisória  incl.montante , fechadura e dobradiças, divisória naval stander branco, cinza ou areia jundiai  com perfis de aço na cor preto, branco e cinza</v>
          </cell>
          <cell r="C580" t="str">
            <v>cj</v>
          </cell>
          <cell r="D580">
            <v>126.0202</v>
          </cell>
        </row>
        <row r="581">
          <cell r="A581" t="str">
            <v>001.12.00980</v>
          </cell>
          <cell r="B581" t="str">
            <v>Fornecimento e instalação de ferragens para porta de divisória</v>
          </cell>
          <cell r="C581" t="str">
            <v>un</v>
          </cell>
          <cell r="D581">
            <v>71.010099999999994</v>
          </cell>
        </row>
        <row r="582">
          <cell r="A582" t="str">
            <v>001.12.01000</v>
          </cell>
          <cell r="B582" t="str">
            <v>Parede Em Gesso Acartonado Revestida nas Duas Faces com Painel FGE sendo Montante e Guia 75, incl. parafuso GN 25, Massa e Fita .</v>
          </cell>
          <cell r="C582" t="str">
            <v>m2</v>
          </cell>
          <cell r="D582">
            <v>61.151299999999999</v>
          </cell>
        </row>
        <row r="583">
          <cell r="A583" t="str">
            <v>001.13</v>
          </cell>
          <cell r="B583" t="str">
            <v>VIDROS</v>
          </cell>
          <cell r="D583">
            <v>2710.9706000000001</v>
          </cell>
        </row>
        <row r="584">
          <cell r="A584" t="str">
            <v>001.13.00020</v>
          </cell>
          <cell r="B584" t="str">
            <v>Fornecimento e Instalação de Vidro liso incolor espessura 3.00 mm</v>
          </cell>
          <cell r="C584" t="str">
            <v>m2</v>
          </cell>
          <cell r="D584">
            <v>42</v>
          </cell>
        </row>
        <row r="585">
          <cell r="A585" t="str">
            <v>001.13.00040</v>
          </cell>
          <cell r="B585" t="str">
            <v>Fornecimento e Instalação de Vidro liso incolor espessura 4.00 mm</v>
          </cell>
          <cell r="C585" t="str">
            <v>m2</v>
          </cell>
          <cell r="D585">
            <v>58</v>
          </cell>
        </row>
        <row r="586">
          <cell r="A586" t="str">
            <v>001.13.00060</v>
          </cell>
          <cell r="B586" t="str">
            <v>Fornecimento e Instalação de Vidro liso incolor espessura 5.00 mm</v>
          </cell>
          <cell r="C586" t="str">
            <v>m2</v>
          </cell>
          <cell r="D586">
            <v>75</v>
          </cell>
        </row>
        <row r="587">
          <cell r="A587" t="str">
            <v>001.13.00080</v>
          </cell>
          <cell r="B587" t="str">
            <v>Fornecimento e Instalação de Vidro liso incolor espessura 6.00 mm</v>
          </cell>
          <cell r="C587" t="str">
            <v>m2</v>
          </cell>
          <cell r="D587">
            <v>85</v>
          </cell>
        </row>
        <row r="588">
          <cell r="A588" t="str">
            <v>001.13.00081</v>
          </cell>
          <cell r="B588" t="str">
            <v>Fornecimento e Instalação de Vidro liso incolor espessura 8.00 mm</v>
          </cell>
          <cell r="C588" t="str">
            <v>m2</v>
          </cell>
          <cell r="D588">
            <v>100</v>
          </cell>
        </row>
        <row r="589">
          <cell r="A589" t="str">
            <v>001.13.00082</v>
          </cell>
          <cell r="B589" t="str">
            <v>Fornecimento e Instalação de Vidro liso incolor espessura 10.00 mm</v>
          </cell>
          <cell r="C589" t="str">
            <v>m2</v>
          </cell>
          <cell r="D589">
            <v>145</v>
          </cell>
        </row>
        <row r="590">
          <cell r="A590" t="str">
            <v>001.13.00100</v>
          </cell>
          <cell r="B590" t="str">
            <v>Fornecimento e Instalação de Vidro martelado espessura 3.00 mm</v>
          </cell>
          <cell r="C590" t="str">
            <v>m2</v>
          </cell>
          <cell r="D590">
            <v>42</v>
          </cell>
        </row>
        <row r="591">
          <cell r="A591" t="str">
            <v>001.13.00120</v>
          </cell>
          <cell r="B591" t="str">
            <v>Fornecimento e Instalação de Vidro canelado comum espessura 4.00 mm</v>
          </cell>
          <cell r="C591" t="str">
            <v>m2</v>
          </cell>
          <cell r="D591">
            <v>42</v>
          </cell>
        </row>
        <row r="592">
          <cell r="A592" t="str">
            <v>001.13.00140</v>
          </cell>
          <cell r="B592" t="str">
            <v>Fornecimento e Instalação de Vidro liso fumê cinza espessura 4.00 mm</v>
          </cell>
          <cell r="C592" t="str">
            <v>m2</v>
          </cell>
          <cell r="D592">
            <v>85</v>
          </cell>
        </row>
        <row r="593">
          <cell r="A593" t="str">
            <v>001.13.00160</v>
          </cell>
          <cell r="B593" t="str">
            <v>Fornecimento e Instalação de Vidro liso fumê cinza espessura 5.00 mm</v>
          </cell>
          <cell r="C593" t="str">
            <v>m2</v>
          </cell>
          <cell r="D593">
            <v>100</v>
          </cell>
        </row>
        <row r="594">
          <cell r="A594" t="str">
            <v>001.13.00170</v>
          </cell>
          <cell r="B594" t="str">
            <v>Fornecimento e Instalação de Vidro liso cinza fumê espessura 6.00 mm</v>
          </cell>
          <cell r="C594" t="str">
            <v>m2</v>
          </cell>
          <cell r="D594">
            <v>115</v>
          </cell>
        </row>
        <row r="595">
          <cell r="A595" t="str">
            <v>001.13.00175</v>
          </cell>
          <cell r="B595" t="str">
            <v>Fornecimento e Instalação de Vidro liso cinza fumê espessura 8.00 mm</v>
          </cell>
          <cell r="C595" t="str">
            <v>m2</v>
          </cell>
          <cell r="D595">
            <v>155</v>
          </cell>
        </row>
        <row r="596">
          <cell r="A596" t="str">
            <v>001.13.00180</v>
          </cell>
          <cell r="B596" t="str">
            <v>Fornecimento e Instalação de Vidro liso fumê cinza espessura 10.00 mm</v>
          </cell>
          <cell r="C596" t="str">
            <v>m2</v>
          </cell>
          <cell r="D596">
            <v>195</v>
          </cell>
        </row>
        <row r="597">
          <cell r="A597" t="str">
            <v>001.13.00300</v>
          </cell>
          <cell r="B597" t="str">
            <v>Fornecimento e Instalação de Vidro liso incolor termperado espessura 6.00 mm</v>
          </cell>
          <cell r="C597" t="str">
            <v>m2</v>
          </cell>
          <cell r="D597">
            <v>115</v>
          </cell>
        </row>
        <row r="598">
          <cell r="A598" t="str">
            <v>001.13.00320</v>
          </cell>
          <cell r="B598" t="str">
            <v>Fornecimento e Instalação de Vidro liso incolor termperado espessura 8.00 mm</v>
          </cell>
          <cell r="C598" t="str">
            <v>m2</v>
          </cell>
          <cell r="D598">
            <v>140</v>
          </cell>
        </row>
        <row r="599">
          <cell r="A599" t="str">
            <v>001.13.00340</v>
          </cell>
          <cell r="B599" t="str">
            <v>Fornecimento e Instalação de Vidro liso incolor termperado espessura 10.00 mm</v>
          </cell>
          <cell r="C599" t="str">
            <v>m2</v>
          </cell>
          <cell r="D599">
            <v>170</v>
          </cell>
        </row>
        <row r="600">
          <cell r="A600" t="str">
            <v>001.13.00400</v>
          </cell>
          <cell r="B600" t="str">
            <v>Fornecimento e Instalação de Vidro liso cinza fumê temperado espessura 6 mm</v>
          </cell>
          <cell r="C600" t="str">
            <v>m2</v>
          </cell>
          <cell r="D600">
            <v>145</v>
          </cell>
        </row>
        <row r="601">
          <cell r="A601" t="str">
            <v>001.13.00420</v>
          </cell>
          <cell r="B601" t="str">
            <v>Fornecimento e Instalação de Vidro liso cinza fumê temperado espessura 8 mm</v>
          </cell>
          <cell r="C601" t="str">
            <v>m2</v>
          </cell>
          <cell r="D601">
            <v>190</v>
          </cell>
        </row>
        <row r="602">
          <cell r="A602" t="str">
            <v>001.13.00440</v>
          </cell>
          <cell r="B602" t="str">
            <v>Fornecimento e Instalação de Vidro liso cinza fumê temperado espessura 10 mm</v>
          </cell>
          <cell r="C602" t="str">
            <v>m2</v>
          </cell>
          <cell r="D602">
            <v>225</v>
          </cell>
        </row>
        <row r="603">
          <cell r="A603" t="str">
            <v>001.13.00500</v>
          </cell>
          <cell r="B603" t="str">
            <v>Fornecimento e Instalação de Perfil ""U"" Cavalão</v>
          </cell>
          <cell r="C603" t="str">
            <v>ml</v>
          </cell>
          <cell r="D603">
            <v>8.6859999999999999</v>
          </cell>
        </row>
        <row r="604">
          <cell r="A604" t="str">
            <v>001.13.00520</v>
          </cell>
          <cell r="B604" t="str">
            <v>Fornecimento e Instalação de Dobradiça Inferior Para Porta de Vidro</v>
          </cell>
          <cell r="C604" t="str">
            <v>un</v>
          </cell>
          <cell r="D604">
            <v>53.412599999999998</v>
          </cell>
        </row>
        <row r="605">
          <cell r="A605" t="str">
            <v>001.13.00540</v>
          </cell>
          <cell r="B605" t="str">
            <v>Fornecimento e Instalação de Dobradiça Superior Para Porta de Vidro</v>
          </cell>
          <cell r="C605" t="str">
            <v>un</v>
          </cell>
          <cell r="D605">
            <v>53.412599999999998</v>
          </cell>
        </row>
        <row r="606">
          <cell r="A606" t="str">
            <v>001.13.00560</v>
          </cell>
          <cell r="B606" t="str">
            <v>Fornecimento e Instalação de Trinco Para Piso em Porta de Vidro</v>
          </cell>
          <cell r="C606" t="str">
            <v>un</v>
          </cell>
          <cell r="D606">
            <v>62.6342</v>
          </cell>
        </row>
        <row r="607">
          <cell r="A607" t="str">
            <v>001.13.00580</v>
          </cell>
          <cell r="B607" t="str">
            <v>Fornecimento e Instalação de Fechadura e  Contra Fechadura Para Porta de Vidro</v>
          </cell>
          <cell r="C607" t="str">
            <v>cj</v>
          </cell>
          <cell r="D607">
            <v>93.412599999999998</v>
          </cell>
        </row>
        <row r="608">
          <cell r="A608" t="str">
            <v>001.13.00600</v>
          </cell>
          <cell r="B608" t="str">
            <v>Fornecimento e Instalação de Puxador de Madeira Para Porta de Vidro</v>
          </cell>
          <cell r="C608" t="str">
            <v>cj</v>
          </cell>
          <cell r="D608">
            <v>43.412599999999998</v>
          </cell>
        </row>
        <row r="609">
          <cell r="A609" t="str">
            <v>001.13.00800</v>
          </cell>
          <cell r="B609" t="str">
            <v>Fornecimento e instalação de box para banheiro em perfil de alumínio e acrílico cinza, incl.toalheiro</v>
          </cell>
          <cell r="C609" t="str">
            <v>m2</v>
          </cell>
          <cell r="D609">
            <v>86</v>
          </cell>
        </row>
        <row r="610">
          <cell r="A610" t="str">
            <v>001.13.00820</v>
          </cell>
          <cell r="B610" t="str">
            <v>Fornecimento e instalação de box para banheiro em perfil de alumínio com acrílico fumê,cristal ou ouro velho, incl. toalheiro</v>
          </cell>
          <cell r="C610" t="str">
            <v>m2</v>
          </cell>
          <cell r="D610">
            <v>86</v>
          </cell>
        </row>
        <row r="611">
          <cell r="A611" t="str">
            <v>001.14</v>
          </cell>
          <cell r="B611" t="str">
            <v>PINTURA</v>
          </cell>
          <cell r="D611">
            <v>567.21900000000005</v>
          </cell>
        </row>
        <row r="612">
          <cell r="A612" t="str">
            <v>001.14.00020</v>
          </cell>
          <cell r="B612" t="str">
            <v>Caiação em paredes e tetos à 03 demãos</v>
          </cell>
          <cell r="C612" t="str">
            <v>m2</v>
          </cell>
          <cell r="D612">
            <v>0.82599999999999996</v>
          </cell>
        </row>
        <row r="613">
          <cell r="A613" t="str">
            <v>001.14.00045</v>
          </cell>
          <cell r="B613" t="str">
            <v>Emassamento de Parede Interna ou Forro Com Massa Corrida à Base de PVA  1ª Linha com Duas Demãos</v>
          </cell>
          <cell r="C613" t="str">
            <v>m2</v>
          </cell>
          <cell r="D613">
            <v>3.2052999999999998</v>
          </cell>
        </row>
        <row r="614">
          <cell r="A614" t="str">
            <v>001.14.00047</v>
          </cell>
          <cell r="B614" t="str">
            <v>Emassamento de Parede Interna, Externa ou Forro Com Massa Corrida  Acrílica  1ª Linha com Duas Demãos</v>
          </cell>
          <cell r="C614" t="str">
            <v>m2</v>
          </cell>
          <cell r="D614">
            <v>5.8514999999999997</v>
          </cell>
        </row>
        <row r="615">
          <cell r="A615" t="str">
            <v>001.14.00048</v>
          </cell>
          <cell r="B615" t="str">
            <v>Pintura Em Selador Acrilico (1ª Linha ) Sobre Superfície Rebocada, duas demãos, aplicado a rolo de lã</v>
          </cell>
          <cell r="C615" t="str">
            <v>m2</v>
          </cell>
          <cell r="D615">
            <v>2.0775999999999999</v>
          </cell>
        </row>
        <row r="616">
          <cell r="A616" t="str">
            <v>001.14.00050</v>
          </cell>
          <cell r="B616" t="str">
            <v>Pintura Em Látex PVA (1ª Linha Renner ou Suvinil) Sobre Superfície Perfeitamente Emassada, duas demãos</v>
          </cell>
          <cell r="C616" t="str">
            <v>m2</v>
          </cell>
          <cell r="D616">
            <v>2.9777999999999998</v>
          </cell>
        </row>
        <row r="617">
          <cell r="A617" t="str">
            <v>001.14.00080</v>
          </cell>
          <cell r="B617" t="str">
            <v>Pintura Em Látex PVA (1ª Linha Renner ou Suvinil) em superfície rebocada executada como segue: limpeza e lixamento preliminar , uma demão de selador(, duas demãos de tinta de acabamento</v>
          </cell>
          <cell r="C617" t="str">
            <v>m2</v>
          </cell>
          <cell r="D617">
            <v>4.4993999999999996</v>
          </cell>
        </row>
        <row r="618">
          <cell r="A618" t="str">
            <v>001.14.00100</v>
          </cell>
          <cell r="B618" t="str">
            <v>Pintura Látex Acrílica (1ª Linha Renner ou Suvinil) Sobre Superfície Perfeitamente Emassada, duas demãos</v>
          </cell>
          <cell r="C618" t="str">
            <v>m2</v>
          </cell>
          <cell r="D618">
            <v>3.1438999999999999</v>
          </cell>
        </row>
        <row r="619">
          <cell r="A619" t="str">
            <v>001.14.00120</v>
          </cell>
          <cell r="B619" t="str">
            <v>Pintura Látex Acrílico(1ª Linha Renner ou Suvinil) em superfície rebocada executada como segue: limpeza e lixamento preliminar, uma demão de selador acrílico e duas demãos de tinta de acabamento</v>
          </cell>
          <cell r="C619" t="str">
            <v>m2</v>
          </cell>
          <cell r="D619">
            <v>4.6654999999999998</v>
          </cell>
        </row>
        <row r="620">
          <cell r="A620" t="str">
            <v>001.14.00140</v>
          </cell>
          <cell r="B620" t="str">
            <v>Textura Acrílica (1ªLinha) em Parede Externa ou Interna, incl. Aplicação de Fundo Preparador de Superfície Base Solvente</v>
          </cell>
          <cell r="C620" t="str">
            <v>m2</v>
          </cell>
          <cell r="D620">
            <v>7.2527999999999997</v>
          </cell>
        </row>
        <row r="621">
          <cell r="A621" t="str">
            <v>001.14.00180</v>
          </cell>
          <cell r="B621" t="str">
            <v>Pintura em esquadria de ferro inclusive lixamento uma demão de zarcão, correções de imperfeições e 02 demãos de tinta base de grafite</v>
          </cell>
          <cell r="C621" t="str">
            <v>M2</v>
          </cell>
          <cell r="D621">
            <v>11.182399999999999</v>
          </cell>
        </row>
        <row r="622">
          <cell r="A622" t="str">
            <v>001.14.00200</v>
          </cell>
          <cell r="B622" t="str">
            <v>Pintura em esquadria de ferro inclusive lixamento uma demão de zarcão, correções de imperfeições e 02 demãos de tinta base de esmalte</v>
          </cell>
          <cell r="C622" t="str">
            <v>M2</v>
          </cell>
          <cell r="D622">
            <v>10.8704</v>
          </cell>
        </row>
        <row r="623">
          <cell r="A623" t="str">
            <v>001.14.00220</v>
          </cell>
          <cell r="B623" t="str">
            <v>Pintura em esquadria de ferro inclusive lixamento uma demão de zarcão, correções de imperfeições e 02 demãos de tinta base de alimínio</v>
          </cell>
          <cell r="C623" t="str">
            <v>M2</v>
          </cell>
          <cell r="D623">
            <v>10.8704</v>
          </cell>
        </row>
        <row r="624">
          <cell r="A624" t="str">
            <v>001.14.00240</v>
          </cell>
          <cell r="B624" t="str">
            <v>Pintura em esquadria de ferro inclusive lixamento uma demão de zarcão, correções de imperfeições e 02 demãos de tinta base de óleo</v>
          </cell>
          <cell r="C624" t="str">
            <v>M2</v>
          </cell>
          <cell r="D624">
            <v>10.8704</v>
          </cell>
        </row>
        <row r="625">
          <cell r="A625" t="str">
            <v>001.14.00260</v>
          </cell>
          <cell r="B625" t="str">
            <v>Pintura a esmalte em esquadrias de madeira com massa corrida</v>
          </cell>
          <cell r="C625" t="str">
            <v>M2</v>
          </cell>
          <cell r="D625">
            <v>12.101699999999999</v>
          </cell>
        </row>
        <row r="626">
          <cell r="A626" t="str">
            <v>001.14.00280</v>
          </cell>
          <cell r="B626" t="str">
            <v>Pintura a esmalte em esquadria de madeira sem massa corrida aplicada a 2 ou 3 demãos após os lixamentos preliminares</v>
          </cell>
          <cell r="C626" t="str">
            <v>M2</v>
          </cell>
          <cell r="D626">
            <v>8.1027000000000005</v>
          </cell>
        </row>
        <row r="627">
          <cell r="A627" t="str">
            <v>001.14.00300</v>
          </cell>
          <cell r="B627" t="str">
            <v>Pintura a esmalte com massa corrida em rodpés de madeira à 3 demãos aos após lixamento preliminar</v>
          </cell>
          <cell r="C627" t="str">
            <v>ML</v>
          </cell>
          <cell r="D627">
            <v>2.4598</v>
          </cell>
        </row>
        <row r="628">
          <cell r="A628" t="str">
            <v>001.14.00320</v>
          </cell>
          <cell r="B628" t="str">
            <v>Pintura à esmalte em forro de madeira à duas demãos em superfície lixada aparelhada e amassada</v>
          </cell>
          <cell r="C628" t="str">
            <v>M2</v>
          </cell>
          <cell r="D628">
            <v>11.655099999999999</v>
          </cell>
        </row>
        <row r="629">
          <cell r="A629" t="str">
            <v>001.14.00340</v>
          </cell>
          <cell r="B629" t="str">
            <v>Pintura em estrutura metálica com grafite incl. limpeza com escova de aço e duas demãos de zarcão</v>
          </cell>
          <cell r="C629" t="str">
            <v>M2</v>
          </cell>
          <cell r="D629">
            <v>5.1429</v>
          </cell>
        </row>
        <row r="630">
          <cell r="A630" t="str">
            <v>001.14.00360</v>
          </cell>
          <cell r="B630" t="str">
            <v>Pintura em estrutura metálica com alumínio incl. limpeza com escova de aço e duas demãos de zarcão</v>
          </cell>
          <cell r="C630" t="str">
            <v>M2</v>
          </cell>
          <cell r="D630">
            <v>5.1429</v>
          </cell>
        </row>
        <row r="631">
          <cell r="A631" t="str">
            <v>001.14.00380</v>
          </cell>
          <cell r="B631" t="str">
            <v>Pintura em estrutura metálica com esmalte incl. limpeza com escova de aço e duas demãos de zarcão</v>
          </cell>
          <cell r="C631" t="str">
            <v>M2</v>
          </cell>
          <cell r="D631">
            <v>5.1429</v>
          </cell>
        </row>
        <row r="632">
          <cell r="A632" t="str">
            <v>001.14.00400</v>
          </cell>
          <cell r="B632" t="str">
            <v>Pintura em cobertura metálica zincada inclusive limpeza das superfícies (interna e externa) na face interna.uma demão de tinta base (cromato de zinco) e duas demãos de tinta de acabamento de base sintética,</v>
          </cell>
          <cell r="C632" t="str">
            <v>M2</v>
          </cell>
          <cell r="D632">
            <v>6.2830000000000004</v>
          </cell>
        </row>
        <row r="633">
          <cell r="A633" t="str">
            <v>001.14.00420</v>
          </cell>
          <cell r="B633" t="str">
            <v>Pintura em cobertura metálica zincada inclusive limpeza das superfícies (interna e externa) na face externa aplicação de emulsão asfáltica a frio na espessura aproximadamente de 1.00 mm, uma demão de acabamento com tinta base de asfalto</v>
          </cell>
          <cell r="C633" t="str">
            <v>M2</v>
          </cell>
          <cell r="D633">
            <v>13.9017</v>
          </cell>
        </row>
        <row r="634">
          <cell r="A634" t="str">
            <v>001.14.00500</v>
          </cell>
          <cell r="B634" t="str">
            <v>Pintura em paredes internas com esmalte incl 02 demaos de massa corrida pva</v>
          </cell>
          <cell r="C634" t="str">
            <v>m2</v>
          </cell>
          <cell r="D634">
            <v>9.0042000000000009</v>
          </cell>
        </row>
        <row r="635">
          <cell r="A635" t="str">
            <v>001.14.00520</v>
          </cell>
          <cell r="B635" t="str">
            <v>Pintura em paredes internas com esmalte e com retoque de  massa corrida</v>
          </cell>
          <cell r="C635" t="str">
            <v>m2</v>
          </cell>
          <cell r="D635">
            <v>6.5228000000000002</v>
          </cell>
        </row>
        <row r="636">
          <cell r="A636" t="str">
            <v>001.14.00540</v>
          </cell>
          <cell r="B636" t="str">
            <v>Pintura interan a óleo em paredes com massa corrida executada da seguinte forma: lixamento preliminar a seco com lixa n.1 e limpeza do pó resultante, aparelhamento com 01 demão de líquido base (impermeabilizante) aplicado a trincha ou pincel</v>
          </cell>
          <cell r="C636" t="str">
            <v>M2</v>
          </cell>
          <cell r="D636">
            <v>12.253399999999999</v>
          </cell>
        </row>
        <row r="637">
          <cell r="A637" t="str">
            <v>001.14.00560</v>
          </cell>
          <cell r="B637" t="str">
            <v>Pintura à óleo em paredes internas, duas demãos, sem massa corrida executada da seguinte forma: lixamento preliminar a seco com lixa n.1 e limpeza do pó resultante - aparelhamento 01 demão com líquidobase (impermeabilizante) - 02 ou 03 demãos</v>
          </cell>
          <cell r="C637" t="str">
            <v>M2</v>
          </cell>
          <cell r="D637">
            <v>6.5228000000000002</v>
          </cell>
        </row>
        <row r="638">
          <cell r="A638" t="str">
            <v>001.14.00580</v>
          </cell>
          <cell r="B638" t="str">
            <v>Pintura a óleo em esquadrias de madeira c/massa corrida</v>
          </cell>
          <cell r="C638" t="str">
            <v>M2</v>
          </cell>
          <cell r="D638">
            <v>10.767300000000001</v>
          </cell>
        </row>
        <row r="639">
          <cell r="A639" t="str">
            <v>001.14.00600</v>
          </cell>
          <cell r="B639" t="str">
            <v>Pintura em porta de madeira com tinta a óleo renner ou similar</v>
          </cell>
          <cell r="C639" t="str">
            <v>M2</v>
          </cell>
          <cell r="D639">
            <v>7.2358000000000002</v>
          </cell>
        </row>
        <row r="640">
          <cell r="A640" t="str">
            <v>001.14.00620</v>
          </cell>
          <cell r="B640" t="str">
            <v>Pintura à óleo em rodapés de madeira à duas demãos após lixamento preliminar com retoques de massa para vedação de juntas, orifícios e outros defeitos</v>
          </cell>
          <cell r="C640" t="str">
            <v>ML</v>
          </cell>
          <cell r="D640">
            <v>1.4215</v>
          </cell>
        </row>
        <row r="641">
          <cell r="A641" t="str">
            <v>001.14.00640</v>
          </cell>
          <cell r="B641" t="str">
            <v>Pintura externa à óleo em madeira (portões, cerca, etc) à 03 demãos s/ aparelhamento e emassamento prévio</v>
          </cell>
          <cell r="C641" t="str">
            <v>M2</v>
          </cell>
          <cell r="D641">
            <v>7.2100999999999997</v>
          </cell>
        </row>
        <row r="642">
          <cell r="A642" t="str">
            <v>001.14.00660</v>
          </cell>
          <cell r="B642" t="str">
            <v>Pintura à óleo em madeiramento aparente (galpões, passadiços e beirais) a 3 demãos sem aparelhamento e emassamento prévio</v>
          </cell>
          <cell r="C642" t="str">
            <v>M2</v>
          </cell>
          <cell r="D642">
            <v>5.1166</v>
          </cell>
        </row>
        <row r="643">
          <cell r="A643" t="str">
            <v>001.14.00680</v>
          </cell>
          <cell r="B643" t="str">
            <v>Pintura externa c/ verniz plástico a base de poliuretano (verniz de barco) aplicado à 3 demãos sobre esquadrias e peça de madeira expostas ao tempo convenientemente intercalado entre as demãos</v>
          </cell>
          <cell r="C643" t="str">
            <v>M2</v>
          </cell>
          <cell r="D643">
            <v>6.3780999999999999</v>
          </cell>
        </row>
        <row r="644">
          <cell r="A644" t="str">
            <v>001.14.00700</v>
          </cell>
          <cell r="B644" t="str">
            <v>Pintura envernizamento de alvenaria aparente inclusive a preparação da superfície em 02 demãos</v>
          </cell>
          <cell r="C644" t="str">
            <v>M2</v>
          </cell>
          <cell r="D644">
            <v>6.2975000000000003</v>
          </cell>
        </row>
        <row r="645">
          <cell r="A645" t="str">
            <v>001.14.00720</v>
          </cell>
          <cell r="B645" t="str">
            <v>Pintura com verniz acrílico sobre paredes de concreto aplicado à duas demãos</v>
          </cell>
          <cell r="C645" t="str">
            <v>M2</v>
          </cell>
          <cell r="D645">
            <v>4.5688000000000004</v>
          </cell>
        </row>
        <row r="646">
          <cell r="A646" t="str">
            <v>001.14.00740</v>
          </cell>
          <cell r="B646" t="str">
            <v>Envernizamento interno em esquadrias ou forro de madeira executador da seguinte forma:lixamento e limpeza preliminar, correção de defeitos com massa incolor seguido de lixamento, duas demãos de verniz de  aparelho e lixamento e 02 demãos de verniz</v>
          </cell>
          <cell r="C646" t="str">
            <v>m2</v>
          </cell>
          <cell r="D646">
            <v>6.9675000000000002</v>
          </cell>
        </row>
        <row r="647">
          <cell r="A647" t="str">
            <v>001.14.00780</v>
          </cell>
          <cell r="B647" t="str">
            <v>Pintura - envernizamento de rodapés de madeira lixada e aparelhada com retoque de massa para correção de juntas e orifícios, verniz e acabamento aplicado em duas demãos a pincel</v>
          </cell>
          <cell r="C647" t="str">
            <v>M2</v>
          </cell>
          <cell r="D647">
            <v>1.3131999999999999</v>
          </cell>
        </row>
        <row r="648">
          <cell r="A648" t="str">
            <v>001.14.00800</v>
          </cell>
          <cell r="B648" t="str">
            <v>Pintura - envernizamento de rodapés de madeira lixada e aparelhada com retoque de massa para correção de juntas e orifícios, verniz e acabamento aplicado em duas demãos a boneca</v>
          </cell>
          <cell r="C648" t="str">
            <v>M2</v>
          </cell>
          <cell r="D648">
            <v>1.4215</v>
          </cell>
        </row>
        <row r="649">
          <cell r="A649" t="str">
            <v>001.14.00820</v>
          </cell>
          <cell r="B649" t="str">
            <v>Enceramento de madeira à boneca (portas, lambris, painéis  divisões) recomendada apenas para madeiras nobres como imbuia, caviúna, perobinha do campo, jacarandá, etc. e executado como segue: limpeza e lixamento preliminar, obturação de orifíc</v>
          </cell>
          <cell r="C649" t="str">
            <v>M2</v>
          </cell>
          <cell r="D649">
            <v>6.3494999999999999</v>
          </cell>
        </row>
        <row r="650">
          <cell r="A650" t="str">
            <v>001.14.00840</v>
          </cell>
          <cell r="B650" t="str">
            <v>Pintura externa em madeira aparente c/ líquido imunizante aplicado à brocha, pistola ou por imersão de acordo com as especificações  do fabricante</v>
          </cell>
          <cell r="C650" t="str">
            <v>M2</v>
          </cell>
          <cell r="D650">
            <v>1.6244000000000001</v>
          </cell>
        </row>
        <row r="651">
          <cell r="A651" t="str">
            <v>001.14.00860</v>
          </cell>
          <cell r="B651" t="str">
            <v>Pintura c/nata de cimento</v>
          </cell>
          <cell r="C651" t="str">
            <v>M2</v>
          </cell>
          <cell r="D651">
            <v>1.9872000000000001</v>
          </cell>
        </row>
        <row r="652">
          <cell r="A652" t="str">
            <v>001.14.00880</v>
          </cell>
          <cell r="B652" t="str">
            <v>Pintura novacor piso</v>
          </cell>
          <cell r="C652" t="str">
            <v>M2</v>
          </cell>
          <cell r="D652">
            <v>3.8085</v>
          </cell>
        </row>
        <row r="653">
          <cell r="A653" t="str">
            <v>001.14.00885</v>
          </cell>
          <cell r="B653" t="str">
            <v>Pintura de marcação da quadra de esportes c/tinta especial (conf.especificação da cbd) inclusive preparo da superfície (larg. 5.00 cm)</v>
          </cell>
          <cell r="C653" t="str">
            <v>ml</v>
          </cell>
          <cell r="D653">
            <v>4.2210000000000001</v>
          </cell>
        </row>
        <row r="654">
          <cell r="A654" t="str">
            <v>001.14.00890</v>
          </cell>
          <cell r="B654" t="str">
            <v>Pintura de marcação do campo de futebol a cal inclusive preparação do terreno largura 10 cm (conf. especif.do dop)</v>
          </cell>
          <cell r="C654" t="str">
            <v>ml</v>
          </cell>
          <cell r="D654">
            <v>3.1065</v>
          </cell>
        </row>
        <row r="655">
          <cell r="A655" t="str">
            <v>001.14.00895</v>
          </cell>
          <cell r="B655" t="str">
            <v>Demarcação de faixa com tinta acrílica especial - largura 10.00 cm</v>
          </cell>
          <cell r="C655" t="str">
            <v>ml</v>
          </cell>
          <cell r="D655">
            <v>5.4360999999999997</v>
          </cell>
        </row>
        <row r="656">
          <cell r="A656" t="str">
            <v>001.14.00900</v>
          </cell>
          <cell r="B656" t="str">
            <v>Resina aplicada a duas demaos em pisos diversos</v>
          </cell>
          <cell r="C656" t="str">
            <v>M2</v>
          </cell>
          <cell r="D656">
            <v>1.9628000000000001</v>
          </cell>
        </row>
        <row r="657">
          <cell r="A657" t="str">
            <v>001.14.00920</v>
          </cell>
          <cell r="B657" t="str">
            <v>Raspagem, lixamento e aplicacao de sinteco fosco e semi-fosco</v>
          </cell>
          <cell r="C657" t="str">
            <v>M2</v>
          </cell>
          <cell r="D657">
            <v>6.0039999999999996</v>
          </cell>
        </row>
        <row r="658">
          <cell r="A658" t="str">
            <v>001.14.00940</v>
          </cell>
          <cell r="B658" t="str">
            <v>Pintura em concreto aparente com silicone aplicado a duas demãos</v>
          </cell>
          <cell r="C658" t="str">
            <v>m2</v>
          </cell>
          <cell r="D658">
            <v>5.9654999999999996</v>
          </cell>
        </row>
        <row r="659">
          <cell r="A659" t="str">
            <v>001.14.00960</v>
          </cell>
          <cell r="B659" t="str">
            <v>Pintura do nome do estado e da atividade</v>
          </cell>
          <cell r="C659" t="str">
            <v>UN</v>
          </cell>
          <cell r="D659">
            <v>188.68</v>
          </cell>
        </row>
        <row r="660">
          <cell r="A660" t="str">
            <v>001.14.00990</v>
          </cell>
          <cell r="B660" t="str">
            <v>Pintura Epóxi em Piso a Duas Demãos Sobre Superfície Rebocada, incl Limpeza da superfície</v>
          </cell>
          <cell r="C660" t="str">
            <v>m2</v>
          </cell>
          <cell r="D660">
            <v>9.5902999999999992</v>
          </cell>
        </row>
        <row r="661">
          <cell r="A661" t="str">
            <v>001.14.00995</v>
          </cell>
          <cell r="B661" t="str">
            <v>Pintura Epóxi em Piscina ou Área Molhada à Duas Demãos Sobre Superfície Rebocada, incl preparação da superfície</v>
          </cell>
          <cell r="C661" t="str">
            <v>m2</v>
          </cell>
          <cell r="D661">
            <v>11.5015</v>
          </cell>
        </row>
        <row r="662">
          <cell r="A662" t="str">
            <v>001.14.00996</v>
          </cell>
          <cell r="B662" t="str">
            <v>Demarcação de Faixa Com Tinta Epóxi em Pisos, à Duas Demãos, Incl. Preparo da Superfície</v>
          </cell>
          <cell r="C662" t="str">
            <v>ml</v>
          </cell>
          <cell r="D662">
            <v>4.1375999999999999</v>
          </cell>
        </row>
        <row r="663">
          <cell r="A663" t="str">
            <v>001.14.00997</v>
          </cell>
          <cell r="B663" t="str">
            <v>Demarcação de Faixa Com Tinta Epóxi em Piscinas ou Áreas Molhadas, à Duas Demãos, Incl. Preparo da Superfície</v>
          </cell>
          <cell r="C663" t="str">
            <v>ml</v>
          </cell>
          <cell r="D663">
            <v>4.1375999999999999</v>
          </cell>
        </row>
        <row r="664">
          <cell r="A664" t="str">
            <v>001.14.01020</v>
          </cell>
          <cell r="B664" t="str">
            <v>Pintura de conservação de parede ou teto sem retoque de massa,com látex pva(1ª Linha Renner ou Suvinil) à uma demão, incl. aplicação fundo preparador base solvente</v>
          </cell>
          <cell r="C664" t="str">
            <v>m2</v>
          </cell>
          <cell r="D664">
            <v>3.2517999999999998</v>
          </cell>
        </row>
        <row r="665">
          <cell r="A665" t="str">
            <v>001.14.01040</v>
          </cell>
          <cell r="B665" t="str">
            <v>Pintura de conservação de parede ou teto sem retoque de massa,com látex pva(1ª Linha Renner ou Suvinil)  a duas demãos, incl.  aplicação fundo preparador base solvente</v>
          </cell>
          <cell r="C665" t="str">
            <v>m2</v>
          </cell>
          <cell r="D665">
            <v>4.0791000000000004</v>
          </cell>
        </row>
        <row r="666">
          <cell r="A666" t="str">
            <v>001.14.01060</v>
          </cell>
          <cell r="B666" t="str">
            <v>Pintura de conservação de parede ou teto sem retoque de massa,com tinta a oleo  à uma demão, incl. aplicação fundo preparador base solvente</v>
          </cell>
          <cell r="C666" t="str">
            <v>m2</v>
          </cell>
          <cell r="D666">
            <v>3.8188</v>
          </cell>
        </row>
        <row r="667">
          <cell r="A667" t="str">
            <v>001.14.01080</v>
          </cell>
          <cell r="B667" t="str">
            <v>Pintura de conservação de parede ou teto sem retoque de massa,com tinta a oleo a duas demãos, incl. aplicação fundo preparador base solvente</v>
          </cell>
          <cell r="C667" t="str">
            <v>m2</v>
          </cell>
          <cell r="D667">
            <v>5.5712000000000002</v>
          </cell>
        </row>
        <row r="668">
          <cell r="A668" t="str">
            <v>001.14.01100</v>
          </cell>
          <cell r="B668" t="str">
            <v>Pintura de conservação de parede ou teto sem retoque de massa,com tinta látex acrilico(1ª Linha Renner ou Suvinil) à uma demão, incl. aplicação fundo preparador base solvente</v>
          </cell>
          <cell r="C668" t="str">
            <v>m2</v>
          </cell>
          <cell r="D668">
            <v>3.3854000000000002</v>
          </cell>
        </row>
        <row r="669">
          <cell r="A669" t="str">
            <v>001.14.01120</v>
          </cell>
          <cell r="B669" t="str">
            <v>Pintura de conservação de parede ou teto sem retoque de massa,com tinta látex acrilico(1ª Linha Renner ou Suvinil) a duas demãos, incl. aplicação fundo preparador base solvente</v>
          </cell>
          <cell r="C669" t="str">
            <v>m2</v>
          </cell>
          <cell r="D669">
            <v>4.2451999999999996</v>
          </cell>
        </row>
        <row r="670">
          <cell r="A670" t="str">
            <v>001.14.01140</v>
          </cell>
          <cell r="B670" t="str">
            <v>Pintura de conservação em parede ou teto com retoque de massa, com látex pva(1ª Linha Renner ou Suvinil)  à duas demãos, incl. aplicação fundo preparador base solvente</v>
          </cell>
          <cell r="C670" t="str">
            <v>m2</v>
          </cell>
          <cell r="D670">
            <v>5.0374999999999996</v>
          </cell>
        </row>
        <row r="671">
          <cell r="A671" t="str">
            <v>001.14.01160</v>
          </cell>
          <cell r="B671" t="str">
            <v>Pintura de conservação em parede ou teto com retoque de massa, com tinta a óleo  à duas demãos incl. aplicação fundo preparador base solvente</v>
          </cell>
          <cell r="C671" t="str">
            <v>m2</v>
          </cell>
          <cell r="D671">
            <v>6.0312000000000001</v>
          </cell>
        </row>
        <row r="672">
          <cell r="A672" t="str">
            <v>001.14.01180</v>
          </cell>
          <cell r="B672" t="str">
            <v>Pintura de conservação em parede ou teto com retoque de massa, com tinta latéx acrilílico(1ª Linha Renner ou Suvinil) à duas demãos, incl. aplicação fundo preparador base solvente</v>
          </cell>
          <cell r="C672" t="str">
            <v>m2</v>
          </cell>
          <cell r="D672">
            <v>5.2035999999999998</v>
          </cell>
        </row>
        <row r="673">
          <cell r="A673" t="str">
            <v>001.14.01200</v>
          </cell>
          <cell r="B673" t="str">
            <v>Pintura de conservação em esquadria metálica com tinta a oleo à uma demão com retoque da pintura de base (zarcão ou grafite)</v>
          </cell>
          <cell r="C673" t="str">
            <v>M2</v>
          </cell>
          <cell r="D673">
            <v>3.3538000000000001</v>
          </cell>
        </row>
        <row r="674">
          <cell r="A674" t="str">
            <v>001.14.01220</v>
          </cell>
          <cell r="B674" t="str">
            <v>Pintura de conservação em esquadria metálica com tinta a oleo a duas demãos com retoque da pintura de base (zarcão ou grafite)</v>
          </cell>
          <cell r="C674" t="str">
            <v>M2</v>
          </cell>
          <cell r="D674">
            <v>5.1830999999999996</v>
          </cell>
        </row>
        <row r="675">
          <cell r="A675" t="str">
            <v>001.14.01240</v>
          </cell>
          <cell r="B675" t="str">
            <v>Pintura de conservação em esquadria metálica com tinta grafite à uma demão com retoque da pintura de base (zarcão ou grafite)</v>
          </cell>
          <cell r="C675" t="str">
            <v>M2</v>
          </cell>
          <cell r="D675">
            <v>3.5670000000000002</v>
          </cell>
        </row>
        <row r="676">
          <cell r="A676" t="str">
            <v>001.14.01260</v>
          </cell>
          <cell r="B676" t="str">
            <v>Pintura de conservação em esquadria metálica com tinta grafite a duas demãos com retoque da pintura de base (zarcão ou grafite)</v>
          </cell>
          <cell r="C676" t="str">
            <v>M2</v>
          </cell>
          <cell r="D676">
            <v>5.5922999999999998</v>
          </cell>
        </row>
        <row r="677">
          <cell r="A677" t="str">
            <v>001.14.01280</v>
          </cell>
          <cell r="B677" t="str">
            <v>Pintura de conservação em esquadria metálica com tinta esmalte à uma demão com retoque da pintura de base (zarcão ou grafite)</v>
          </cell>
          <cell r="C677" t="str">
            <v>M2</v>
          </cell>
          <cell r="D677">
            <v>3.5670000000000002</v>
          </cell>
        </row>
        <row r="678">
          <cell r="A678" t="str">
            <v>001.14.01300</v>
          </cell>
          <cell r="B678" t="str">
            <v>Pintura de conservação em esquadria metálica com tinta esmalte a duas demãos com retoque da pintura de base (zarcão ou grafite)</v>
          </cell>
          <cell r="C678" t="str">
            <v>M2</v>
          </cell>
          <cell r="D678">
            <v>5.5922999999999998</v>
          </cell>
        </row>
        <row r="679">
          <cell r="A679" t="str">
            <v>001.15</v>
          </cell>
          <cell r="B679" t="str">
            <v>SERVIÇOS COMPLEMENTARES</v>
          </cell>
          <cell r="D679">
            <v>12847.773999999999</v>
          </cell>
        </row>
        <row r="680">
          <cell r="A680" t="str">
            <v>001.15.00020</v>
          </cell>
          <cell r="B680" t="str">
            <v>Fornecimento de quadro negro conforme detalhe do dop de 4.00x1.20m executado na obra. após chapisco prévio será executado o emboço com argamassa 1:4:8 e reboco com argamassa 1:2 ;12 de granulação fina com superfície cuidadosamente desempenada. pintura p</v>
          </cell>
          <cell r="C680" t="str">
            <v>UN</v>
          </cell>
          <cell r="D680">
            <v>118.06019999999999</v>
          </cell>
        </row>
        <row r="681">
          <cell r="A681" t="str">
            <v>001.15.00040</v>
          </cell>
          <cell r="B681" t="str">
            <v>Fornecimento de quadro negro conforme detalhe do dop de 4.00x1.20 m executado na obra, a 80 cm do piso acabado. após chapisco prévio será executado o emboço 1:4:8 e reboco com argamassa 1:4:12 de granulação fina com a superfície cuidadosamente desempena</v>
          </cell>
          <cell r="C681" t="str">
            <v>UN</v>
          </cell>
          <cell r="D681">
            <v>110.9093</v>
          </cell>
        </row>
        <row r="682">
          <cell r="A682" t="str">
            <v>001.15.00060</v>
          </cell>
          <cell r="B682" t="str">
            <v>Recuperação de quadro negro com retoque de massa (base de óleo) lixamento e polimento com lixa de água e pintura com duas demãos de tinta verde opaca especial</v>
          </cell>
          <cell r="C682" t="str">
            <v>UN</v>
          </cell>
          <cell r="D682">
            <v>52.200299999999999</v>
          </cell>
        </row>
        <row r="683">
          <cell r="A683" t="str">
            <v>001.15.00080</v>
          </cell>
          <cell r="B683" t="str">
            <v>Fornecimento e instalação de quadro negro de madeira compensada 6 mm de espessura incl.moldura e porta giz</v>
          </cell>
          <cell r="C683" t="str">
            <v>M2</v>
          </cell>
          <cell r="D683">
            <v>39.831699999999998</v>
          </cell>
        </row>
        <row r="684">
          <cell r="A684" t="str">
            <v>001.15.00100</v>
          </cell>
          <cell r="B684" t="str">
            <v>Fornecimento e instalação de porta giz de madeira c/guarnição</v>
          </cell>
          <cell r="C684" t="str">
            <v>ML</v>
          </cell>
          <cell r="D684">
            <v>3.6802000000000001</v>
          </cell>
        </row>
        <row r="685">
          <cell r="A685" t="str">
            <v>001.15.00120</v>
          </cell>
          <cell r="B685" t="str">
            <v>Fornecimento e instalação de placa de inauguração para grupo escolar (25.00x40.00) cm</v>
          </cell>
          <cell r="C685" t="str">
            <v>UN</v>
          </cell>
          <cell r="D685">
            <v>154.75360000000001</v>
          </cell>
        </row>
        <row r="686">
          <cell r="A686" t="str">
            <v>001.15.00140</v>
          </cell>
          <cell r="B686" t="str">
            <v>Fornecimento e instalação de placa de inauguração para cadeias públicas (36.50x47.00) cm</v>
          </cell>
          <cell r="C686" t="str">
            <v>UN</v>
          </cell>
          <cell r="D686">
            <v>204.75360000000001</v>
          </cell>
        </row>
        <row r="687">
          <cell r="A687" t="str">
            <v>001.15.00160</v>
          </cell>
          <cell r="B687" t="str">
            <v>Fornecimento e instalação de placa de inauguração p/ escritório regional urbano da prodeagro - 25x40cm</v>
          </cell>
          <cell r="C687" t="str">
            <v>UN</v>
          </cell>
          <cell r="D687">
            <v>1354.7536</v>
          </cell>
        </row>
        <row r="688">
          <cell r="A688" t="str">
            <v>001.15.00180</v>
          </cell>
          <cell r="B688" t="str">
            <v>Fornecimento e instalação de placa de inauguração em alumínio fundido 65.00x75.00cm</v>
          </cell>
          <cell r="C688" t="str">
            <v>UN</v>
          </cell>
          <cell r="D688">
            <v>403.83240000000001</v>
          </cell>
        </row>
        <row r="689">
          <cell r="A689" t="str">
            <v>001.15.00220</v>
          </cell>
          <cell r="B689" t="str">
            <v>Fornecimento e instalação de mastro p/bandeira em poste cônico inclusive pintura e pertences altura livre 5.00 m</v>
          </cell>
          <cell r="C689" t="str">
            <v>UN</v>
          </cell>
          <cell r="D689">
            <v>202.20920000000001</v>
          </cell>
        </row>
        <row r="690">
          <cell r="A690" t="str">
            <v>001.15.00240</v>
          </cell>
          <cell r="B690" t="str">
            <v>Fornecimento e instalação de mastro p/bandeira em cano galvanizado diâmetro 3 pol inclusive pintura e pertences altura livre 5 m</v>
          </cell>
          <cell r="C690" t="str">
            <v>UN</v>
          </cell>
          <cell r="D690">
            <v>371.83190000000002</v>
          </cell>
        </row>
        <row r="691">
          <cell r="A691" t="str">
            <v>001.15.00260</v>
          </cell>
          <cell r="B691" t="str">
            <v>Fornecimento e instalação de mastro p/bandeira constituído de 3 postes de cano galvanizado diâmetro 3 pol conforme detalhe do dop</v>
          </cell>
          <cell r="C691" t="str">
            <v>CJ</v>
          </cell>
          <cell r="D691">
            <v>1926.1723</v>
          </cell>
        </row>
        <row r="692">
          <cell r="A692" t="str">
            <v>001.15.00280</v>
          </cell>
          <cell r="B692" t="str">
            <v>Fornecimento e instalação de trave p/futebol de salão incluindo pintura, rede de nylon conforme detalhe dop</v>
          </cell>
          <cell r="C692" t="str">
            <v>CJ</v>
          </cell>
          <cell r="D692">
            <v>733.02239999999995</v>
          </cell>
        </row>
        <row r="693">
          <cell r="A693" t="str">
            <v>001.15.00320</v>
          </cell>
          <cell r="B693" t="str">
            <v>Fornecimento e instalação de suporte p/tabela de basquete em treliçado inclusive pilares de concreto armado (aparente), fundação, pintura (treliças) conforme det. do dop</v>
          </cell>
          <cell r="C693" t="str">
            <v>UN</v>
          </cell>
          <cell r="D693">
            <v>2321.2620000000002</v>
          </cell>
        </row>
        <row r="694">
          <cell r="A694" t="str">
            <v>001.15.00360</v>
          </cell>
          <cell r="B694" t="str">
            <v>Fornecimento e instalação de suporte p/voley em cano galvanizado diâmetro 3 pol inclusive pintura dos mastros, catraca, rede e demais pertences ( 02 postes)</v>
          </cell>
          <cell r="C694" t="str">
            <v>CJ</v>
          </cell>
          <cell r="D694">
            <v>454.94439999999997</v>
          </cell>
        </row>
        <row r="695">
          <cell r="A695" t="str">
            <v>001.15.00370</v>
          </cell>
          <cell r="B695" t="str">
            <v>Execução de Arquibancada Com 03 degraus em Estrutura Mista de Concreto Armado e Alvenaria, Conf. Det. SINFRA</v>
          </cell>
          <cell r="C695" t="str">
            <v>ml</v>
          </cell>
          <cell r="D695">
            <v>1287.9147</v>
          </cell>
        </row>
        <row r="696">
          <cell r="A696" t="str">
            <v>001.15.00720</v>
          </cell>
          <cell r="B696" t="str">
            <v>Fornecimento e instalação de bancada seca em ardósia polida  1.50 x 0.80</v>
          </cell>
          <cell r="C696" t="str">
            <v>UN</v>
          </cell>
          <cell r="D696">
            <v>180.38390000000001</v>
          </cell>
        </row>
        <row r="697">
          <cell r="A697" t="str">
            <v>001.15.00760</v>
          </cell>
          <cell r="B697" t="str">
            <v>Fornecimento e instalação de bancada seca em granito polido</v>
          </cell>
          <cell r="C697" t="str">
            <v>M2</v>
          </cell>
          <cell r="D697">
            <v>213.06979999999999</v>
          </cell>
        </row>
        <row r="698">
          <cell r="A698" t="str">
            <v>001.15.00860</v>
          </cell>
          <cell r="B698" t="str">
            <v>Fornecimento e assentamento de revestimento externo com retalhos de pedra de mao</v>
          </cell>
          <cell r="C698" t="str">
            <v>M2</v>
          </cell>
          <cell r="D698">
            <v>10.0808</v>
          </cell>
        </row>
        <row r="699">
          <cell r="A699" t="str">
            <v>001.15.00940</v>
          </cell>
          <cell r="B699" t="str">
            <v>Fornecimento e instalação de armário sob pia em fórmica</v>
          </cell>
          <cell r="C699" t="str">
            <v>M2</v>
          </cell>
          <cell r="D699">
            <v>225</v>
          </cell>
        </row>
        <row r="700">
          <cell r="A700" t="str">
            <v>001.15.00960</v>
          </cell>
          <cell r="B700" t="str">
            <v>Fornecimento e instalação de armário em madeira aparente aparelhada e tratada</v>
          </cell>
          <cell r="C700" t="str">
            <v>M2</v>
          </cell>
          <cell r="D700">
            <v>114.4205</v>
          </cell>
        </row>
        <row r="701">
          <cell r="A701" t="str">
            <v>001.15.00980</v>
          </cell>
          <cell r="B701" t="str">
            <v>Fornecimento e instalação de armário em alvenaria com prateleiras de madeira aparelhada (2,40x0,60x3,00)m</v>
          </cell>
          <cell r="C701" t="str">
            <v>UN</v>
          </cell>
          <cell r="D701">
            <v>287.95139999999998</v>
          </cell>
        </row>
        <row r="702">
          <cell r="A702" t="str">
            <v>001.15.01000</v>
          </cell>
          <cell r="B702" t="str">
            <v>Fornecimento e instalação de balcão de madeira conf. projeto 12.20 x 0.60 x 1.00 m</v>
          </cell>
          <cell r="C702" t="str">
            <v>UN</v>
          </cell>
          <cell r="D702">
            <v>969.9</v>
          </cell>
        </row>
        <row r="703">
          <cell r="A703" t="str">
            <v>001.15.01080</v>
          </cell>
          <cell r="B703" t="str">
            <v>Fornecimento e instalação de exaustor elétrico com d=50cm 1cv</v>
          </cell>
          <cell r="C703" t="str">
            <v>UN</v>
          </cell>
          <cell r="D703">
            <v>161.83240000000001</v>
          </cell>
        </row>
        <row r="704">
          <cell r="A704" t="str">
            <v>001.15.01140</v>
          </cell>
          <cell r="B704" t="str">
            <v>Fornecimento e instalação de mola p/ porta tipo vai-vem</v>
          </cell>
          <cell r="C704" t="str">
            <v>UN</v>
          </cell>
          <cell r="D704">
            <v>33.307000000000002</v>
          </cell>
        </row>
        <row r="705">
          <cell r="A705" t="str">
            <v>001.15.01220</v>
          </cell>
          <cell r="B705" t="str">
            <v>Fornecimento e instalação  de banca ou tampo de ardósia natural cor preta tipo on c/ resinex</v>
          </cell>
          <cell r="C705" t="str">
            <v>M2</v>
          </cell>
          <cell r="D705">
            <v>109.943</v>
          </cell>
        </row>
        <row r="706">
          <cell r="A706" t="str">
            <v>001.15.01240</v>
          </cell>
          <cell r="B706" t="str">
            <v>Fornecimento e instalação de banca ou tampo em ardósia polida esp. 3cm</v>
          </cell>
          <cell r="C706" t="str">
            <v>M2</v>
          </cell>
          <cell r="D706">
            <v>108.2216</v>
          </cell>
        </row>
        <row r="707">
          <cell r="A707" t="str">
            <v>001.15.01320</v>
          </cell>
          <cell r="B707" t="str">
            <v>Fornecimento e instalação de portão em cano galvanizado 2 pol e tela galvanizada malha 2cm</v>
          </cell>
          <cell r="C707" t="str">
            <v>M2</v>
          </cell>
          <cell r="D707">
            <v>100.0842</v>
          </cell>
        </row>
        <row r="708">
          <cell r="A708" t="str">
            <v>001.15.01400</v>
          </cell>
          <cell r="B708" t="str">
            <v>Fornecimento e instalação de bancada, tampo ou balcão em granito cinza polido, espessura 2.00 cm</v>
          </cell>
          <cell r="C708" t="str">
            <v>M2</v>
          </cell>
          <cell r="D708">
            <v>135.2216</v>
          </cell>
        </row>
        <row r="709">
          <cell r="A709" t="str">
            <v>001.15.01460</v>
          </cell>
          <cell r="B709" t="str">
            <v>Fornecimento e instalação de caixa de concreto pré-moldado para ar condicionado de 10.000 btu</v>
          </cell>
          <cell r="C709" t="str">
            <v>UN</v>
          </cell>
          <cell r="D709">
            <v>54.443199999999997</v>
          </cell>
        </row>
        <row r="710">
          <cell r="A710" t="str">
            <v>001.15.01560</v>
          </cell>
          <cell r="B710" t="str">
            <v>Fornecimento e instalação de bancada em granito cinza polido l=0,60m sobre alvenaria revestida de azulejo branco, exceto cubas (quantificada e orçada na parte hidráulica)</v>
          </cell>
          <cell r="C710" t="str">
            <v>ML</v>
          </cell>
          <cell r="D710">
            <v>140.9074</v>
          </cell>
        </row>
        <row r="711">
          <cell r="A711" t="str">
            <v>001.15.01600</v>
          </cell>
          <cell r="B711" t="str">
            <v>Fornecimento e instalação de balcão de atendimento em madeira l=0,40m e=0,05m apoiado sobre alvenaria aparente de tijolo cerâmico de 21 furos, inclusive passagem pelo balcão</v>
          </cell>
          <cell r="C711" t="str">
            <v>M</v>
          </cell>
          <cell r="D711">
            <v>108.1168</v>
          </cell>
        </row>
        <row r="712">
          <cell r="A712" t="str">
            <v>001.15.01620</v>
          </cell>
          <cell r="B712" t="str">
            <v>Fornecimento e instalação de corrimao em tubo galvanizado 1"""" chumbado no piso h=1,00m pintado com tinta à óleo 02 demãos</v>
          </cell>
          <cell r="C712" t="str">
            <v>M</v>
          </cell>
          <cell r="D712">
            <v>55.084299999999999</v>
          </cell>
        </row>
        <row r="713">
          <cell r="A713" t="str">
            <v>001.15.01640</v>
          </cell>
          <cell r="B713" t="str">
            <v>Fornecimento e instalação de corrimão em tubo galvanizado 2"""" chumbado no piso h=1.00 m pintado com tinta à óleo 02 demãos</v>
          </cell>
          <cell r="C713" t="str">
            <v>ML</v>
          </cell>
          <cell r="D713">
            <v>99.674300000000002</v>
          </cell>
        </row>
        <row r="714">
          <cell r="A714" t="str">
            <v>***</v>
          </cell>
          <cell r="B714" t="str">
            <v>Fornecimento e instalação de quadro negro, abaulado, c=5.00 m, h=1.30 m, apoiado em pedra de ardósia com moldura em madeira, conforme detalhe</v>
          </cell>
          <cell r="C714" t="str">
            <v>un</v>
          </cell>
          <cell r="D714">
            <v>541.83000000000004</v>
          </cell>
        </row>
        <row r="715">
          <cell r="A715" t="str">
            <v>001.16</v>
          </cell>
          <cell r="B715" t="str">
            <v>URBANIZAÇÃO</v>
          </cell>
          <cell r="D715">
            <v>2312.7172</v>
          </cell>
        </row>
        <row r="716">
          <cell r="A716" t="str">
            <v>001.16.00241</v>
          </cell>
          <cell r="B716" t="str">
            <v>Fornecimento e Plantio de Agave Comum (pequena), com manutenção por 60 dias com irrigação, pulverização, poda e substituição de mudas mortas</v>
          </cell>
          <cell r="C716" t="str">
            <v>un</v>
          </cell>
          <cell r="D716">
            <v>7.3754</v>
          </cell>
        </row>
        <row r="717">
          <cell r="A717" t="str">
            <v>001.16.00242</v>
          </cell>
          <cell r="B717" t="str">
            <v>Fornecimento e Plantio de Agave Comum (média), com manutenção por 60 dias com irrigação, pulverização, poda e substituição de mudas mortas</v>
          </cell>
          <cell r="C717" t="str">
            <v>un</v>
          </cell>
          <cell r="D717">
            <v>14.278</v>
          </cell>
        </row>
        <row r="718">
          <cell r="A718" t="str">
            <v>001.16.00243</v>
          </cell>
          <cell r="B718" t="str">
            <v>Fornecimento e Plantio de Agave Comum (grande), com manutenção por 60 dias com irrigação, pulverização, poda e substituição de mudas mortas</v>
          </cell>
          <cell r="C718" t="str">
            <v>un</v>
          </cell>
          <cell r="D718">
            <v>20.0794</v>
          </cell>
        </row>
        <row r="719">
          <cell r="A719" t="str">
            <v>001.16.00244</v>
          </cell>
          <cell r="B719" t="str">
            <v>Fornecimento e Plantio de Areca (pequena), com manutenção por 60 dias com irrigação, pulverização, poda e substituição de mudas mortas</v>
          </cell>
          <cell r="C719" t="str">
            <v>un</v>
          </cell>
          <cell r="D719">
            <v>10.375400000000001</v>
          </cell>
        </row>
        <row r="720">
          <cell r="A720" t="str">
            <v>001.16.00245</v>
          </cell>
          <cell r="B720" t="str">
            <v>Fornecimento e Plantio de Areca (média), com manutenção por 60 dias com irrigação, pulverização, poda e substituição de mudas mortas</v>
          </cell>
          <cell r="C720" t="str">
            <v>un</v>
          </cell>
          <cell r="D720">
            <v>19.277999999999999</v>
          </cell>
        </row>
        <row r="721">
          <cell r="A721" t="str">
            <v>001.16.00246</v>
          </cell>
          <cell r="B721" t="str">
            <v>Fornecimento e Plantio de Areca (grande), com manutenção por 60 dias com irrigação, pulverização, poda e substituição de mudas mortas</v>
          </cell>
          <cell r="C721" t="str">
            <v>un</v>
          </cell>
          <cell r="D721">
            <v>30.0794</v>
          </cell>
        </row>
        <row r="722">
          <cell r="A722" t="str">
            <v>001.16.00247</v>
          </cell>
          <cell r="B722" t="str">
            <v>Fornecimento e Plantio de Bauhínia Rosa (pequeno), com manutenção por 60 dias com irrigação, pulverização, poda e substituição de mudas mortas</v>
          </cell>
          <cell r="C722" t="str">
            <v>un</v>
          </cell>
          <cell r="D722">
            <v>6.0031999999999996</v>
          </cell>
        </row>
        <row r="723">
          <cell r="A723" t="str">
            <v>001.16.00248</v>
          </cell>
          <cell r="B723" t="str">
            <v>Fornecimento e Plantio de Bauhínia Rosa (médio), com manutenção por 60 dias com irrigação, pulverização, poda e substituição de mudas mortas</v>
          </cell>
          <cell r="C723" t="str">
            <v>un</v>
          </cell>
          <cell r="D723">
            <v>17.375399999999999</v>
          </cell>
        </row>
        <row r="724">
          <cell r="A724" t="str">
            <v>001.16.00249</v>
          </cell>
          <cell r="B724" t="str">
            <v>Fornecimento e Plantio de Bahuínia Rosa (grande), com manutenção por 60 dias com irrigação, pulverização, poda e substituição de mudas mortas</v>
          </cell>
          <cell r="C724" t="str">
            <v>un</v>
          </cell>
          <cell r="D724">
            <v>31.7027</v>
          </cell>
        </row>
        <row r="725">
          <cell r="A725" t="str">
            <v>001.16.00250</v>
          </cell>
          <cell r="B725" t="str">
            <v>Fornecimento e Plantio de Biri, com manutenção por 60 dias com irrigação, pulverização, poda e substituição de mudas mortas</v>
          </cell>
          <cell r="C725" t="str">
            <v>un</v>
          </cell>
          <cell r="D725">
            <v>7.5031999999999996</v>
          </cell>
        </row>
        <row r="726">
          <cell r="A726" t="str">
            <v>001.16.00251</v>
          </cell>
          <cell r="B726" t="str">
            <v>Fornecimento e Plantio de Chuva de Ouro (pequena), com manutenção por 60 dias com irrigação, pulverização, poda e substituição de mudas mortas</v>
          </cell>
          <cell r="C726" t="str">
            <v>un</v>
          </cell>
          <cell r="D726">
            <v>7.5031999999999996</v>
          </cell>
        </row>
        <row r="727">
          <cell r="A727" t="str">
            <v>001.16.00252</v>
          </cell>
          <cell r="B727" t="str">
            <v>Fornecimento e Plantio de Chuva de Ouro (média), com manutenção por 60 dias com irrigação, pulverização, poda e substituição de mudas mortas</v>
          </cell>
          <cell r="C727" t="str">
            <v>un</v>
          </cell>
          <cell r="D727">
            <v>13.3637</v>
          </cell>
        </row>
        <row r="728">
          <cell r="A728" t="str">
            <v>001.16.00253</v>
          </cell>
          <cell r="B728" t="str">
            <v>Fornecimento e Plantio de Chuva de Ouro (grande), com manutenção por 60 dias com irrigação, pulverização, poda e substituição de mudas mortas</v>
          </cell>
          <cell r="C728" t="str">
            <v>un</v>
          </cell>
          <cell r="D728">
            <v>17.375399999999999</v>
          </cell>
        </row>
        <row r="729">
          <cell r="A729" t="str">
            <v>001.16.00254</v>
          </cell>
          <cell r="B729" t="str">
            <v>Fornecimento e Plantio de Croton (pequena), com manutenção por 60 dias com irrigação, pulverização, poda e substituição de mudas mortas</v>
          </cell>
          <cell r="C729" t="str">
            <v>un</v>
          </cell>
          <cell r="D729">
            <v>3.5032000000000001</v>
          </cell>
        </row>
        <row r="730">
          <cell r="A730" t="str">
            <v>001.16.00255</v>
          </cell>
          <cell r="B730" t="str">
            <v>Fornecimento e Plantio de Croton (média), com manutenção por 60 dias com irrigação, pulverização, poda e substituição de mudas mortas</v>
          </cell>
          <cell r="C730" t="str">
            <v>un</v>
          </cell>
          <cell r="D730">
            <v>5.3636999999999997</v>
          </cell>
        </row>
        <row r="731">
          <cell r="A731" t="str">
            <v>001.16.00256</v>
          </cell>
          <cell r="B731" t="str">
            <v>Fornecimento e Plantio de Croton (grande), com manutenção por 60 dias com irrigação, pulverização, poda e substituição de mudas mortas</v>
          </cell>
          <cell r="C731" t="str">
            <v>un</v>
          </cell>
          <cell r="D731">
            <v>10.375400000000001</v>
          </cell>
        </row>
        <row r="732">
          <cell r="A732" t="str">
            <v>001.16.00257</v>
          </cell>
          <cell r="B732" t="str">
            <v>Fornecimento e Plantio de Dracena Marginata (pequena), com manutenção por 60 dias com irrigação, pulverização, poda e substituição de mudas mortas</v>
          </cell>
          <cell r="C732" t="str">
            <v>un</v>
          </cell>
          <cell r="D732">
            <v>8.8754000000000008</v>
          </cell>
        </row>
        <row r="733">
          <cell r="A733" t="str">
            <v>001.16.00258</v>
          </cell>
          <cell r="B733" t="str">
            <v>Fornecimento e Plantio de Dracena Marginata (média), com manutenção por 60 dias com irrigação, pulverização, poda e substituição de mudas mortas</v>
          </cell>
          <cell r="C733" t="str">
            <v>un</v>
          </cell>
          <cell r="D733">
            <v>17.375399999999999</v>
          </cell>
        </row>
        <row r="734">
          <cell r="A734" t="str">
            <v>001.16.00259</v>
          </cell>
          <cell r="B734" t="str">
            <v>Fornecimento e Plantio de Dracena Marginata (grande), com manutenção por 60 dias com irrigação, pulverização, poda e substituição de mudas mortas</v>
          </cell>
          <cell r="C734" t="str">
            <v>un</v>
          </cell>
          <cell r="D734">
            <v>29.277999999999999</v>
          </cell>
        </row>
        <row r="735">
          <cell r="A735" t="str">
            <v>001.16.00260</v>
          </cell>
          <cell r="B735" t="str">
            <v>Fornecimento e Plantio de Era Forrageira, com manutenção por 60 dias com irrigação, pulverização, poda e substituição de mudas mortas</v>
          </cell>
          <cell r="C735" t="str">
            <v>un</v>
          </cell>
          <cell r="D735">
            <v>2.0032000000000001</v>
          </cell>
        </row>
        <row r="736">
          <cell r="A736" t="str">
            <v>001.16.00261</v>
          </cell>
          <cell r="B736" t="str">
            <v>Fornecimento e Plantio de Eretrina (média), com manutenção por 60 dias com irrigação, pulverização, poda e substituição de mudas mortas</v>
          </cell>
          <cell r="C736" t="str">
            <v>un</v>
          </cell>
          <cell r="D736">
            <v>16.363700000000001</v>
          </cell>
        </row>
        <row r="737">
          <cell r="A737" t="str">
            <v>001.16.00262</v>
          </cell>
          <cell r="B737" t="str">
            <v>Fornecimento e Plantio de Hemigrafis Forrageira , com manutenção por 60 dias com irrigação, pulverização, poda e substituição de mudas mortas</v>
          </cell>
          <cell r="C737" t="str">
            <v>un</v>
          </cell>
          <cell r="D737">
            <v>1.5032000000000001</v>
          </cell>
        </row>
        <row r="738">
          <cell r="A738" t="str">
            <v>001.16.00263</v>
          </cell>
          <cell r="B738" t="str">
            <v>Fornecimento e Plantio de Hibisco Bicolor (pequena), com manutenção por 60 dias com irrigação, pulverização, poda e substituição de mudas mortas</v>
          </cell>
          <cell r="C738" t="str">
            <v>un</v>
          </cell>
          <cell r="D738">
            <v>3.5032000000000001</v>
          </cell>
        </row>
        <row r="739">
          <cell r="A739" t="str">
            <v>001.16.00264</v>
          </cell>
          <cell r="B739" t="str">
            <v>Fornecimento e Plantio de Hibisco Bicolor (média), com manutenção por 60 dias com irrigação, pulverização, poda e substituição de mudas mortas</v>
          </cell>
          <cell r="C739" t="str">
            <v>un</v>
          </cell>
          <cell r="D739">
            <v>5.3636999999999997</v>
          </cell>
        </row>
        <row r="740">
          <cell r="A740" t="str">
            <v>001.16.00265</v>
          </cell>
          <cell r="B740" t="str">
            <v>Fornecimento e Plantio de Hibisco Bicolor (grande), com manutenção por 60 dias com irrigação, pulverização, poda e substituição de mudas mortas</v>
          </cell>
          <cell r="C740" t="str">
            <v>un</v>
          </cell>
          <cell r="D740">
            <v>10.375400000000001</v>
          </cell>
        </row>
        <row r="741">
          <cell r="A741" t="str">
            <v>001.16.00266</v>
          </cell>
          <cell r="B741" t="str">
            <v>Fornecimento e Plantio de Ipê Amarelo (pequeno), com manutenção por 60 dias com irrigação, pulverização, poda e substituição de mudas mortas</v>
          </cell>
          <cell r="C741" t="str">
            <v>un</v>
          </cell>
          <cell r="D741">
            <v>9.3636999999999997</v>
          </cell>
        </row>
        <row r="742">
          <cell r="A742" t="str">
            <v>001.16.00267</v>
          </cell>
          <cell r="B742" t="str">
            <v>Fornecimento e Plantio de Ipê Amarelo (médio), com manutenção por 60 dias com irrigação, pulverização, poda e substituição de mudas mortas</v>
          </cell>
          <cell r="C742" t="str">
            <v>un</v>
          </cell>
          <cell r="D742">
            <v>14.375400000000001</v>
          </cell>
        </row>
        <row r="743">
          <cell r="A743" t="str">
            <v>001.16.00268</v>
          </cell>
          <cell r="B743" t="str">
            <v>Fornecimento e Plantio de Ipê Amarelo (grande), com manutenção por 60 dias com irrigação, pulverização, poda e substituição de mudas mortas</v>
          </cell>
          <cell r="C743" t="str">
            <v>un</v>
          </cell>
          <cell r="D743">
            <v>25.0794</v>
          </cell>
        </row>
        <row r="744">
          <cell r="A744" t="str">
            <v>001.16.00269</v>
          </cell>
          <cell r="B744" t="str">
            <v>Fornecimento e Plantio de Ipê Rosa (pequeno), com manutenção por 60 dias com irrigação, pulverização, poda e substituição de mudas mortas</v>
          </cell>
          <cell r="C744" t="str">
            <v>un</v>
          </cell>
          <cell r="D744">
            <v>10.375400000000001</v>
          </cell>
        </row>
        <row r="745">
          <cell r="A745" t="str">
            <v>001.16.00270</v>
          </cell>
          <cell r="B745" t="str">
            <v>Fornecimento e Plantio de Ipê Rosa (médio), com manutenção por 60 dias com irrigação, pulverização, poda e substituição de mudas mortas</v>
          </cell>
          <cell r="C745" t="str">
            <v>un</v>
          </cell>
          <cell r="D745">
            <v>16.277999999999999</v>
          </cell>
        </row>
        <row r="746">
          <cell r="A746" t="str">
            <v>001.16.00271</v>
          </cell>
          <cell r="B746" t="str">
            <v>Fornecimento e Plantio de Ipê Rosa (grande), com manutenção por 60 dias com irrigação, pulverização, poda e substituição de mudas mortas</v>
          </cell>
          <cell r="C746" t="str">
            <v>un</v>
          </cell>
          <cell r="D746">
            <v>24.406700000000001</v>
          </cell>
        </row>
        <row r="747">
          <cell r="A747" t="str">
            <v>001.16.00272</v>
          </cell>
          <cell r="B747" t="str">
            <v>Fornecimento e Plantio de Ipê Roxo (pequeno), com manutenção por 60 dias com irrigação, pulverização, poda e substituição de mudas mortas</v>
          </cell>
          <cell r="C747" t="str">
            <v>un</v>
          </cell>
          <cell r="D747">
            <v>10.375400000000001</v>
          </cell>
        </row>
        <row r="748">
          <cell r="A748" t="str">
            <v>001.16.00273</v>
          </cell>
          <cell r="B748" t="str">
            <v>Fornecimento e Plantio de Ipê Roxo (médio), com manutenção por 60 dias com irrigação, pulverização, poda e substituição de mudas mortas</v>
          </cell>
          <cell r="C748" t="str">
            <v>un</v>
          </cell>
          <cell r="D748">
            <v>17.0794</v>
          </cell>
        </row>
        <row r="749">
          <cell r="A749" t="str">
            <v>001.16.00274</v>
          </cell>
          <cell r="B749" t="str">
            <v>Fornecimento e Plantio de Ipê Roxo (grande), com manutenção por 60 dias com irrigação, pulverização, poda e substituição de mudas mortas</v>
          </cell>
          <cell r="C749" t="str">
            <v>un</v>
          </cell>
          <cell r="D749">
            <v>25.0794</v>
          </cell>
        </row>
        <row r="750">
          <cell r="A750" t="str">
            <v>001.16.00275</v>
          </cell>
          <cell r="B750" t="str">
            <v>Fornecimento e Plantio de Ixória Híbrida Amarela (pequena), com manutenção por 60 dias com irrigação, pulverização, poda e substituição de mudas mortas</v>
          </cell>
          <cell r="C750" t="str">
            <v>un</v>
          </cell>
          <cell r="D750">
            <v>3.5032000000000001</v>
          </cell>
        </row>
        <row r="751">
          <cell r="A751" t="str">
            <v>001.16.00276</v>
          </cell>
          <cell r="B751" t="str">
            <v>Fornecimento e Plantio de Ixória Híbrida Amarela (média), com manutenção por 60 dias com irrigação, pulverização, poda e substituição de mudas mortas</v>
          </cell>
          <cell r="C751" t="str">
            <v>un</v>
          </cell>
          <cell r="D751">
            <v>5.3636999999999997</v>
          </cell>
        </row>
        <row r="752">
          <cell r="A752" t="str">
            <v>001.16.00277</v>
          </cell>
          <cell r="B752" t="str">
            <v>Fornecimento e Plantio de Ixória Híbrida Amarela (grande), com manutenção por 60 dias com irrigação, pulverização, poda e substituição de mudas mortas</v>
          </cell>
          <cell r="C752" t="str">
            <v>un</v>
          </cell>
          <cell r="D752">
            <v>9.3636999999999997</v>
          </cell>
        </row>
        <row r="753">
          <cell r="A753" t="str">
            <v>001.16.00278</v>
          </cell>
          <cell r="B753" t="str">
            <v>Fornecimento e Plantio de Ixória Híbrida Vermelha (pequena), com manutenção por 60 dias com irrigação, pulverização, poda e substituição de mudas mortas</v>
          </cell>
          <cell r="C753" t="str">
            <v>un</v>
          </cell>
          <cell r="D753">
            <v>3.5032000000000001</v>
          </cell>
        </row>
        <row r="754">
          <cell r="A754" t="str">
            <v>001.16.00279</v>
          </cell>
          <cell r="B754" t="str">
            <v>Fornecimento e Plantio de Ixória Híbrida Vermelha (média), com manutenção por 60 dias com irrigação, pulverização, poda e substituição de mudas mortas</v>
          </cell>
          <cell r="C754" t="str">
            <v>un</v>
          </cell>
          <cell r="D754">
            <v>5.3636999999999997</v>
          </cell>
        </row>
        <row r="755">
          <cell r="A755" t="str">
            <v>001.16.00280</v>
          </cell>
          <cell r="B755" t="str">
            <v>Fornecimento e Plantio de Ixória Híbrida Vermelha (grande), com manutenção por 60 dias com irrigação, pulverização, poda e substituição de mudas mortas</v>
          </cell>
          <cell r="C755" t="str">
            <v>un</v>
          </cell>
          <cell r="D755">
            <v>9.3636999999999997</v>
          </cell>
        </row>
        <row r="756">
          <cell r="A756" t="str">
            <v>001.16.00281</v>
          </cell>
          <cell r="B756" t="str">
            <v>Fornecimento e Plantio de Jacarandá Mimoso (pequeno), com manutenção por 60 dias com irrigação, pulverização, poda e substituição de mudas mortas</v>
          </cell>
          <cell r="C756" t="str">
            <v>un</v>
          </cell>
          <cell r="D756">
            <v>4.8636999999999997</v>
          </cell>
        </row>
        <row r="757">
          <cell r="A757" t="str">
            <v>001.16.00282</v>
          </cell>
          <cell r="B757" t="str">
            <v>Fornecimento e Plantio de Jacarandá Mimoso (médio), com manutenção por 60 dias com irrigação, pulverização, poda e substituição de mudas mortas</v>
          </cell>
          <cell r="C757" t="str">
            <v>un</v>
          </cell>
          <cell r="D757">
            <v>16.277999999999999</v>
          </cell>
        </row>
        <row r="758">
          <cell r="A758" t="str">
            <v>001.16.00283</v>
          </cell>
          <cell r="B758" t="str">
            <v>Fornecimento e Plantio de Jacarandá Mimoso (grande), com manutenção por 60 dias com irrigação, pulverização, poda e substituição de mudas mortas</v>
          </cell>
          <cell r="C758" t="str">
            <v>un</v>
          </cell>
          <cell r="D758">
            <v>23.0794</v>
          </cell>
        </row>
        <row r="759">
          <cell r="A759" t="str">
            <v>001.16.00284</v>
          </cell>
          <cell r="B759" t="str">
            <v>Fornecimento e Plantio de Mini Flamboyant (pequena), com manutenção por 60 dias com irrigação, pulverização, poda e substituição de mudas mortas</v>
          </cell>
          <cell r="C759" t="str">
            <v>un</v>
          </cell>
          <cell r="D759">
            <v>4.8636999999999997</v>
          </cell>
        </row>
        <row r="760">
          <cell r="A760" t="str">
            <v>001.16.00285</v>
          </cell>
          <cell r="B760" t="str">
            <v>Fornecimento e Plantio de Mini Flamboyant (média), com manutenção por 60 dias com irrigação, pulverização, poda e substituição de mudas mortas</v>
          </cell>
          <cell r="C760" t="str">
            <v>un</v>
          </cell>
          <cell r="D760">
            <v>7.3754</v>
          </cell>
        </row>
        <row r="761">
          <cell r="A761" t="str">
            <v>001.16.00286</v>
          </cell>
          <cell r="B761" t="str">
            <v>Fornecimento e Plantio de Mini Ixória (pequena), com manutenção por 60 dias com irrigação, pulverização, poda e substituição de mudas mortas</v>
          </cell>
          <cell r="C761" t="str">
            <v>un</v>
          </cell>
          <cell r="D761">
            <v>1.6032</v>
          </cell>
        </row>
        <row r="762">
          <cell r="A762" t="str">
            <v>001.16.00287</v>
          </cell>
          <cell r="B762" t="str">
            <v>Fornecimento e Plantio de Mini Ixória (média), com manutenção por 60 dias com irrigação, pulverização, poda e substituição de mudas mortas</v>
          </cell>
          <cell r="C762" t="str">
            <v>un</v>
          </cell>
          <cell r="D762">
            <v>4.3636999999999997</v>
          </cell>
        </row>
        <row r="763">
          <cell r="A763" t="str">
            <v>001.16.00288</v>
          </cell>
          <cell r="B763" t="str">
            <v>Fornecimento e Plantio de Mini Ixória (grande), com manutenção por 60 dias com irrigação, pulverização, poda e substituição de mudas mortas</v>
          </cell>
          <cell r="C763" t="str">
            <v>un</v>
          </cell>
          <cell r="D763">
            <v>7.3754</v>
          </cell>
        </row>
        <row r="764">
          <cell r="A764" t="str">
            <v>001.16.00289</v>
          </cell>
          <cell r="B764" t="str">
            <v>Fornecimento e Plantio de Musaendra (pequena), com manutenção por 60 dias com irrigação, pulverização, poda e substituição de mudas mortas</v>
          </cell>
          <cell r="C764" t="str">
            <v>un</v>
          </cell>
          <cell r="D764">
            <v>5.3636999999999997</v>
          </cell>
        </row>
        <row r="765">
          <cell r="A765" t="str">
            <v>001.16.00290</v>
          </cell>
          <cell r="B765" t="str">
            <v>Fornecimento e Plantio de Musaendra (média), com manutenção por 60 dias com irrigação, pulverização, poda e substituição de mudas mortas</v>
          </cell>
          <cell r="C765" t="str">
            <v>un</v>
          </cell>
          <cell r="D765">
            <v>12.278</v>
          </cell>
        </row>
        <row r="766">
          <cell r="A766" t="str">
            <v>001.16.00291</v>
          </cell>
          <cell r="B766" t="str">
            <v>Fornecimento e Plantio de Oiti (pequena), com manutenção por 60 dias com irrigação, pulverização, poda e substituição de mudas mortas</v>
          </cell>
          <cell r="C766" t="str">
            <v>un</v>
          </cell>
          <cell r="D766">
            <v>10.0794</v>
          </cell>
        </row>
        <row r="767">
          <cell r="A767" t="str">
            <v>001.16.00292</v>
          </cell>
          <cell r="B767" t="str">
            <v>Fornecimento e Plantio de Oiti (média), com manutenção por 60 dias com irrigação, pulverização, poda e substituição de mudas mortas</v>
          </cell>
          <cell r="C767" t="str">
            <v>un</v>
          </cell>
          <cell r="D767">
            <v>22.4833</v>
          </cell>
        </row>
        <row r="768">
          <cell r="A768" t="str">
            <v>001.16.00293</v>
          </cell>
          <cell r="B768" t="str">
            <v>Fornecimento e Plantio de Oiti (grande), com manutenção por 60 dias com irrigação, pulverização, poda e substituição de mudas mortas</v>
          </cell>
          <cell r="C768" t="str">
            <v>un</v>
          </cell>
          <cell r="D768">
            <v>39.588700000000003</v>
          </cell>
        </row>
        <row r="769">
          <cell r="A769" t="str">
            <v>001.16.00294</v>
          </cell>
          <cell r="B769" t="str">
            <v>Fornecimento e Plantio de Paineira (grande), com manutenção por 60 dias com irrigação, pulverização, poda e substituição de mudas mortas</v>
          </cell>
          <cell r="C769" t="str">
            <v>un</v>
          </cell>
          <cell r="D769">
            <v>32.4833</v>
          </cell>
        </row>
        <row r="770">
          <cell r="A770" t="str">
            <v>001.16.00295</v>
          </cell>
          <cell r="B770" t="str">
            <v>Fornecimento e Plantio de Palmeira Fênix ( 2.00 mts), com manutenção por 60 dias com irrigação, pulverização, poda e substituição de mudas mortas</v>
          </cell>
          <cell r="C770" t="str">
            <v>un</v>
          </cell>
          <cell r="D770">
            <v>32.4833</v>
          </cell>
        </row>
        <row r="771">
          <cell r="A771" t="str">
            <v>001.16.00296</v>
          </cell>
          <cell r="B771" t="str">
            <v>Fornecimento e Plantio de Palmeira Fênix ( 3.00 mts), com manutenção por 60 dias com irrigação, pulverização, poda e substituição de mudas mortas</v>
          </cell>
          <cell r="C771" t="str">
            <v>un</v>
          </cell>
          <cell r="D771">
            <v>54.588700000000003</v>
          </cell>
        </row>
        <row r="772">
          <cell r="A772" t="str">
            <v>001.16.00297</v>
          </cell>
          <cell r="B772" t="str">
            <v>Fornecimento e Plantio de Palmeira Fênix ( 4.00 mts), com manutenção por 60 dias com irrigação, pulverização, poda e substituição de mudas mortas</v>
          </cell>
          <cell r="C772" t="str">
            <v>un</v>
          </cell>
          <cell r="D772">
            <v>77.793999999999997</v>
          </cell>
        </row>
        <row r="773">
          <cell r="A773" t="str">
            <v>001.16.00298</v>
          </cell>
          <cell r="B773" t="str">
            <v>Fornecimento e Plantio de Palmeira Fênix ( 4.50 mts), com manutenção por 60 dias com irrigação, pulverização, poda e substituição de mudas mortas</v>
          </cell>
          <cell r="C773" t="str">
            <v>un</v>
          </cell>
          <cell r="D773">
            <v>109.39660000000001</v>
          </cell>
        </row>
        <row r="774">
          <cell r="A774" t="str">
            <v>001.16.00299</v>
          </cell>
          <cell r="B774" t="str">
            <v>Fornecimento e Plantio de Palmeira Imperial ( 1.20 mts), com manutenção por 60 dias com irrigação, pulverização, poda e substituição de mudas mortas</v>
          </cell>
          <cell r="C774" t="str">
            <v>un</v>
          </cell>
          <cell r="D774">
            <v>20.0794</v>
          </cell>
        </row>
        <row r="775">
          <cell r="A775" t="str">
            <v>001.16.00300</v>
          </cell>
          <cell r="B775" t="str">
            <v>Fornecimento e Plantio de Palmeira Imperial ( 2.00 mts), com manutenção por 60 dias com irrigação, pulverização, poda e substituição de mudas mortas</v>
          </cell>
          <cell r="C775" t="str">
            <v>un</v>
          </cell>
          <cell r="D775">
            <v>47.4833</v>
          </cell>
        </row>
        <row r="776">
          <cell r="A776" t="str">
            <v>001.16.00301</v>
          </cell>
          <cell r="B776" t="str">
            <v>Fornecimento e Plantio de Palmeira Imperial ( 3.00 mts), com manutenção por 60 dias com irrigação, pulverização, poda e substituição de mudas mortas</v>
          </cell>
          <cell r="C776" t="str">
            <v>un</v>
          </cell>
          <cell r="D776">
            <v>84.588700000000003</v>
          </cell>
        </row>
        <row r="777">
          <cell r="A777" t="str">
            <v>001.16.00302</v>
          </cell>
          <cell r="B777" t="str">
            <v>Fornecimento e Plantio de Palmeira Jerivá ( 2.00 mts), com manutenção por 60 dias com irrigação, pulverização, poda e substituição de mudas mortas</v>
          </cell>
          <cell r="C777" t="str">
            <v>un</v>
          </cell>
          <cell r="D777">
            <v>42.4833</v>
          </cell>
        </row>
        <row r="778">
          <cell r="A778" t="str">
            <v>001.16.00303</v>
          </cell>
          <cell r="B778" t="str">
            <v>Fornecimento e Plantio de Palmeira Jerivá (3.00 mts), com manutenção por 60 dias com irrigação, pulverização, poda e substituição de mudas mortas</v>
          </cell>
          <cell r="C778" t="str">
            <v>un</v>
          </cell>
          <cell r="D778">
            <v>59.588700000000003</v>
          </cell>
        </row>
        <row r="779">
          <cell r="A779" t="str">
            <v>001.16.00304</v>
          </cell>
          <cell r="B779" t="str">
            <v>Fornecimento e Plantio de Palmeira Jerivá (4.00 mts), com manutenção por 60 dias com irrigação, pulverização, poda e substituição de mudas mortas</v>
          </cell>
          <cell r="C779" t="str">
            <v>un</v>
          </cell>
          <cell r="D779">
            <v>77.793999999999997</v>
          </cell>
        </row>
        <row r="780">
          <cell r="A780" t="str">
            <v>001.16.00305</v>
          </cell>
          <cell r="B780" t="str">
            <v>Fornecimento e Plantio de Palmeira Jerivá (4.50 mts), com manutenção por 60 dias com irrigação, pulverização, poda e substituição de mudas mortas</v>
          </cell>
          <cell r="C780" t="str">
            <v>un</v>
          </cell>
          <cell r="D780">
            <v>98.7239</v>
          </cell>
        </row>
        <row r="781">
          <cell r="A781" t="str">
            <v>001.16.00306</v>
          </cell>
          <cell r="B781" t="str">
            <v>Fornecimento e Plantio de Papirus do Egito (pequeno), com manutenção por 60 dias com irrigação, pulverização, poda e substituição de mudas mortas</v>
          </cell>
          <cell r="C781" t="str">
            <v>un</v>
          </cell>
          <cell r="D781">
            <v>4.0031999999999996</v>
          </cell>
        </row>
        <row r="782">
          <cell r="A782" t="str">
            <v>001.16.00307</v>
          </cell>
          <cell r="B782" t="str">
            <v>Fornecimento e Plantio de Papirus do Egito (médio), com manutenção por 60 dias com irrigação, pulverização, poda e substituição de mudas mortas</v>
          </cell>
          <cell r="C782" t="str">
            <v>un</v>
          </cell>
          <cell r="D782">
            <v>4.0031999999999996</v>
          </cell>
        </row>
        <row r="783">
          <cell r="A783" t="str">
            <v>001.16.00308</v>
          </cell>
          <cell r="B783" t="str">
            <v>Fornecimento e Plantio de Pau Brasil (média), com manutenção por 60 dias com irrigação, pulverização, poda e substituição de mudas mortas</v>
          </cell>
          <cell r="C783" t="str">
            <v>un</v>
          </cell>
          <cell r="D783">
            <v>19.277999999999999</v>
          </cell>
        </row>
        <row r="784">
          <cell r="A784" t="str">
            <v>001.16.00309</v>
          </cell>
          <cell r="B784" t="str">
            <v>Fornecimento e Plantio de Pau Ferro (pequeno), com manutenção por 60 dias com irrigação, pulverização, poda e substituição de mudas mortas</v>
          </cell>
          <cell r="C784" t="str">
            <v>un</v>
          </cell>
          <cell r="D784">
            <v>6.3636999999999997</v>
          </cell>
        </row>
        <row r="785">
          <cell r="A785" t="str">
            <v>001.16.00310</v>
          </cell>
          <cell r="B785" t="str">
            <v>Fornecimento e Plantio de Pau Ferro (médio), com manutenção por 60 dias com irrigação, pulverização, poda e substituição de mudas mortas</v>
          </cell>
          <cell r="C785" t="str">
            <v>un</v>
          </cell>
          <cell r="D785">
            <v>6.3636999999999997</v>
          </cell>
        </row>
        <row r="786">
          <cell r="A786" t="str">
            <v>001.16.00311</v>
          </cell>
          <cell r="B786" t="str">
            <v>Fornecimento e Plantio de Pingo de Ouro (pequeno), com manutenção por 60 dias com irrigação, pulverização, poda e substituição de mudas mortas</v>
          </cell>
          <cell r="C786" t="str">
            <v>un</v>
          </cell>
          <cell r="D786">
            <v>1.5032000000000001</v>
          </cell>
        </row>
        <row r="787">
          <cell r="A787" t="str">
            <v>001.16.00312</v>
          </cell>
          <cell r="B787" t="str">
            <v>Fornecimento e Plantio de Pingo de Ouro (média), com manutenção por 60 dias com irrigação, pulverização, poda e substituição de mudas mortas</v>
          </cell>
          <cell r="C787" t="str">
            <v>un</v>
          </cell>
          <cell r="D787">
            <v>2.5032000000000001</v>
          </cell>
        </row>
        <row r="788">
          <cell r="A788" t="str">
            <v>001.16.00313</v>
          </cell>
          <cell r="B788" t="str">
            <v>Fornecimento e Plantio de Pingo de Ouro (grande), com manutenção por 60 dias com irrigação, pulverização, poda e substituição de mudas mortas</v>
          </cell>
          <cell r="C788" t="str">
            <v>un</v>
          </cell>
          <cell r="D788">
            <v>4.3636999999999997</v>
          </cell>
        </row>
        <row r="789">
          <cell r="A789" t="str">
            <v>001.16.00314</v>
          </cell>
          <cell r="B789" t="str">
            <v>Fornecimento e Plantio de Sansão do Campo (pequeno), com manutenção por 60 dias com irrigação, pulverização, poda e substituição de mudas mortas</v>
          </cell>
          <cell r="C789" t="str">
            <v>un</v>
          </cell>
          <cell r="D789">
            <v>1.4032</v>
          </cell>
        </row>
        <row r="790">
          <cell r="A790" t="str">
            <v>001.16.00320</v>
          </cell>
          <cell r="B790" t="str">
            <v>Grade de proteção para árvores h = 2.00 m</v>
          </cell>
          <cell r="C790" t="str">
            <v>un</v>
          </cell>
          <cell r="D790">
            <v>33.894199999999998</v>
          </cell>
        </row>
        <row r="791">
          <cell r="A791" t="str">
            <v>001.16.00321</v>
          </cell>
          <cell r="B791" t="str">
            <v>Fornecimento e espalhamento de terra vegetal</v>
          </cell>
          <cell r="C791" t="str">
            <v>m3</v>
          </cell>
          <cell r="D791">
            <v>70.227999999999994</v>
          </cell>
        </row>
        <row r="792">
          <cell r="A792" t="str">
            <v>001.16.00322</v>
          </cell>
          <cell r="B792" t="str">
            <v>Grama em Sementes - Plantio Manual de Semente de Grama incl. Irrigação de Área, Frequência 1 Vez Por Semana Pelo Período de 30 dias</v>
          </cell>
          <cell r="C792" t="str">
            <v>m2</v>
          </cell>
          <cell r="D792">
            <v>0.62280000000000002</v>
          </cell>
        </row>
        <row r="793">
          <cell r="A793" t="str">
            <v>001.16.00323</v>
          </cell>
          <cell r="B793" t="str">
            <v>Grama em mudas tipo (forquilha ou estrela) com manutenção por 60 dias  com irrigação diária, pulverização, adubação e substiuição de mudas mortas</v>
          </cell>
          <cell r="C793" t="str">
            <v>m2</v>
          </cell>
          <cell r="D793">
            <v>2.5028000000000001</v>
          </cell>
        </row>
        <row r="794">
          <cell r="A794" t="str">
            <v>001.16.00325</v>
          </cell>
          <cell r="B794" t="str">
            <v>Grama em placas com manutenção por 60 dias com irrigação diária, pulverização, adubação e substituição de mudas mortas</v>
          </cell>
          <cell r="C794" t="str">
            <v>m2</v>
          </cell>
          <cell r="D794">
            <v>4.5937999999999999</v>
          </cell>
        </row>
        <row r="795">
          <cell r="A795" t="str">
            <v>001.16.00337</v>
          </cell>
          <cell r="B795" t="str">
            <v>Cascalho lavado p/passeio</v>
          </cell>
          <cell r="C795" t="str">
            <v>m3</v>
          </cell>
          <cell r="D795">
            <v>36.814</v>
          </cell>
        </row>
        <row r="796">
          <cell r="A796" t="str">
            <v>001.16.00640</v>
          </cell>
          <cell r="B796" t="str">
            <v>Brita na área interna do prédio</v>
          </cell>
          <cell r="C796" t="str">
            <v>M3</v>
          </cell>
          <cell r="D796">
            <v>44.918399999999998</v>
          </cell>
        </row>
        <row r="797">
          <cell r="A797" t="str">
            <v>001.16.00660</v>
          </cell>
          <cell r="B797" t="str">
            <v>Brita na área interna do prédio - branca - (fins decorativos)</v>
          </cell>
          <cell r="C797" t="str">
            <v>M3</v>
          </cell>
          <cell r="D797">
            <v>49.228000000000002</v>
          </cell>
        </row>
        <row r="798">
          <cell r="A798" t="str">
            <v>001.16.00680</v>
          </cell>
          <cell r="B798" t="str">
            <v>Brita na área interna do prédio - escurinha - (fins decorativos)</v>
          </cell>
          <cell r="C798" t="str">
            <v>M3</v>
          </cell>
          <cell r="D798">
            <v>49.228000000000002</v>
          </cell>
        </row>
        <row r="799">
          <cell r="A799" t="str">
            <v>001.16.00760</v>
          </cell>
          <cell r="B799" t="str">
            <v>Execução de alambrado em tubo de ferro Galvanizado 2.1/2"" chapa 13 formando quadro de 3.00x3.00m e tela galvanizada fio 12 malha 2"" fixado com arame galvanizado n.14</v>
          </cell>
          <cell r="C799" t="str">
            <v>m2</v>
          </cell>
          <cell r="D799">
            <v>50.365400000000001</v>
          </cell>
        </row>
        <row r="800">
          <cell r="A800" t="str">
            <v>001.16.00770</v>
          </cell>
          <cell r="B800" t="str">
            <v>Alambrado c/ Tela Arame Galv. Losangular fio 12, malha 2"", altura da tela 1.50 m, fix. em pilarete de concreto pré moldado h= 2.60 m, espaçados a cada 2.50 m, com reforço arame galv. n.10, incl.mureta de alvenaria h=0.50 m chapiscada, rebocada e caiada</v>
          </cell>
          <cell r="C800" t="str">
            <v>ml</v>
          </cell>
          <cell r="D800">
            <v>69.436300000000003</v>
          </cell>
        </row>
        <row r="801">
          <cell r="A801" t="str">
            <v>001.16.00775</v>
          </cell>
          <cell r="B801" t="str">
            <v>Alambrado c/ Tela Arame Galv. Soldada 150x50 fio 12, altura da tela 1.50 m, fix. em pilarete de concreto pré moldado h= 2.80 m, espaçados a cada 2.50 m, com reforço arame galv. n.10, incl.mureta de alvenaria h=0.50 m chapiscada, rebocada e caiada</v>
          </cell>
          <cell r="C801" t="str">
            <v>ml</v>
          </cell>
          <cell r="D801">
            <v>76.352900000000005</v>
          </cell>
        </row>
        <row r="802">
          <cell r="A802" t="str">
            <v>001.16.00776</v>
          </cell>
          <cell r="B802" t="str">
            <v>Fornecimento e Instalação de Portão em Tubo Galvanizado 2"" e Tela Galvanizada Malha 2"", incl. Ferragens</v>
          </cell>
          <cell r="C802" t="str">
            <v>m2</v>
          </cell>
          <cell r="D802">
            <v>100.0842</v>
          </cell>
        </row>
        <row r="803">
          <cell r="A803" t="str">
            <v>001.16.00777</v>
          </cell>
          <cell r="B803" t="str">
            <v>Fornecimento e Instalação de Portão em Tubo Galvanizado 2"" em Tela Galvanizada Malha 2"", incl. Ferragens dim. 0.80 x 2.10 m Conf. Det. 04 SINFRA</v>
          </cell>
          <cell r="C803" t="str">
            <v>m2</v>
          </cell>
          <cell r="D803">
            <v>120.17749999999999</v>
          </cell>
        </row>
        <row r="804">
          <cell r="A804" t="str">
            <v>001.16.00778</v>
          </cell>
          <cell r="B804" t="str">
            <v>Pavimentação c/ lajotas pré-moldadas de concreto sextavado ( bloquete). deverão observar as mesmas especificações de ítens anteriores no que se refere a assentamento e rejuntamento. espessura de 5 cm para calcadas</v>
          </cell>
          <cell r="C804" t="str">
            <v>m2</v>
          </cell>
          <cell r="D804">
            <v>22.2544</v>
          </cell>
        </row>
        <row r="805">
          <cell r="A805" t="str">
            <v>001.16.00779</v>
          </cell>
          <cell r="B805" t="str">
            <v>Pavimentação c/ lajotas pré-moldadas de concreto sextavado ( bloquete). deverão observar as mesmas especificações de ítens anteriores no que se refere a assentamento e rejuntamento. espessura de 10 cm para tráfego</v>
          </cell>
          <cell r="C805" t="str">
            <v>m2</v>
          </cell>
          <cell r="D805">
            <v>32.5959</v>
          </cell>
        </row>
        <row r="806">
          <cell r="A806" t="str">
            <v>001.16.00880</v>
          </cell>
          <cell r="B806" t="str">
            <v>Fornecimento e assentamento de paralelepípedo</v>
          </cell>
          <cell r="C806" t="str">
            <v>m2</v>
          </cell>
          <cell r="D806">
            <v>27.15</v>
          </cell>
        </row>
        <row r="807">
          <cell r="A807" t="str">
            <v>001.16.00981</v>
          </cell>
          <cell r="B807" t="str">
            <v>Guias de concreto pré-moldados (concreto 300kg cimento/m3) de seção 15x30 cm (espessura 12.00 cm no topo)  o serviço inclui a abertura das valas, assentamento e rejuntamento das guias</v>
          </cell>
          <cell r="C807" t="str">
            <v>ml</v>
          </cell>
          <cell r="D807">
            <v>18.142399999999999</v>
          </cell>
        </row>
        <row r="808">
          <cell r="A808" t="str">
            <v>001.16.00982</v>
          </cell>
          <cell r="B808" t="str">
            <v>Guias curvas de concreto pré-moldados (concreto 300kg cimento/m3) de seção 15x30 cm (espessura 12.00 cm no topo)  o serviço inclui a abertura das valas, assentamento e rejuntamento das guias</v>
          </cell>
          <cell r="C808" t="str">
            <v>ml</v>
          </cell>
          <cell r="D808">
            <v>18.024899999999999</v>
          </cell>
        </row>
        <row r="809">
          <cell r="A809" t="str">
            <v>001.16.00984</v>
          </cell>
          <cell r="B809" t="str">
            <v>Sarjeta de concreto (300kg cim/m3) fundido no local seção 40.00 x 8.00 cm, o serviço inclui a abertura de vala, assentamento e rejuntamento</v>
          </cell>
          <cell r="C809" t="str">
            <v>ml</v>
          </cell>
          <cell r="D809">
            <v>16.5931</v>
          </cell>
        </row>
        <row r="810">
          <cell r="A810" t="str">
            <v>001.16.00985</v>
          </cell>
          <cell r="B810" t="str">
            <v>Retirada e reassentamento de meio-fio</v>
          </cell>
          <cell r="C810" t="str">
            <v>m</v>
          </cell>
          <cell r="D810">
            <v>17.592400000000001</v>
          </cell>
        </row>
        <row r="811">
          <cell r="A811" t="str">
            <v>001.17</v>
          </cell>
          <cell r="B811" t="str">
            <v>INSTALAÇÕES ELÉTRICAS - BAIXA TENSÃO</v>
          </cell>
          <cell r="D811">
            <v>40234.390099999997</v>
          </cell>
        </row>
        <row r="812">
          <cell r="A812" t="str">
            <v>001.17.00002</v>
          </cell>
          <cell r="B812" t="str">
            <v>Abertura e enchimento de rasgos na alvenaria para passagem de canalização diâmetro 1/2 à 1 pol</v>
          </cell>
          <cell r="C812" t="str">
            <v>ML</v>
          </cell>
          <cell r="D812">
            <v>2.0531000000000001</v>
          </cell>
        </row>
        <row r="813">
          <cell r="A813" t="str">
            <v>001.17.00004</v>
          </cell>
          <cell r="B813" t="str">
            <v>Abertura e enchimento de rasgos na alvenaria para passagem de canalização diâmetro 1 1/4 à 2 pol</v>
          </cell>
          <cell r="C813" t="str">
            <v>ML</v>
          </cell>
          <cell r="D813">
            <v>2.7353999999999998</v>
          </cell>
        </row>
        <row r="814">
          <cell r="A814" t="str">
            <v>001.17.00006</v>
          </cell>
          <cell r="B814" t="str">
            <v>Abertura e enchimento de rasgos na alvenaria para passagem de canalização diâmetro 2.5 à 4 pol</v>
          </cell>
          <cell r="C814" t="str">
            <v>ML</v>
          </cell>
          <cell r="D814">
            <v>3.8428</v>
          </cell>
        </row>
        <row r="815">
          <cell r="A815" t="str">
            <v>001.17.00010</v>
          </cell>
          <cell r="B815" t="str">
            <v>Abertura e enchimento de rasgos no concreto para passagem de canalização diâmetro de 1/2 à 1 pol</v>
          </cell>
          <cell r="C815" t="str">
            <v>ML</v>
          </cell>
          <cell r="D815">
            <v>4.4991000000000003</v>
          </cell>
        </row>
        <row r="816">
          <cell r="A816" t="str">
            <v>001.17.00020</v>
          </cell>
          <cell r="B816" t="str">
            <v>Envelope de concreto Fck=13,50 Mpa, para proteção de tubos enterrados, incl. escavação, acerto de vala e lançamento de concreto</v>
          </cell>
          <cell r="C816" t="str">
            <v>M3</v>
          </cell>
          <cell r="D816">
            <v>192.8115</v>
          </cell>
        </row>
        <row r="817">
          <cell r="A817" t="str">
            <v>001.17.00040</v>
          </cell>
          <cell r="B817" t="str">
            <v>Fornecimento e instalação de Padrão Monofásico Em Aço Galvanizado h= 5.00 mts Aéreo 40 A """"CP"""" s/ eletroduto - Conjunto completo incl aterramento</v>
          </cell>
          <cell r="C817" t="str">
            <v>UN</v>
          </cell>
          <cell r="D817">
            <v>228.0378</v>
          </cell>
        </row>
        <row r="818">
          <cell r="A818" t="str">
            <v>001.17.00060</v>
          </cell>
          <cell r="B818" t="str">
            <v>Fornecimento e instalação de Padrão Monofásico Em Aço Galvanizado h= 7.00 mts Aéreo 40 A """"CP"""" s/ eletroduto - Conjunto completo incl aterramento</v>
          </cell>
          <cell r="C818" t="str">
            <v>UN</v>
          </cell>
          <cell r="D818">
            <v>266.49779999999998</v>
          </cell>
        </row>
        <row r="819">
          <cell r="A819" t="str">
            <v>001.17.00080</v>
          </cell>
          <cell r="B819" t="str">
            <v>Fornecimento e Instalação de Padrão Bifásico  Em Aço Galvanizado h= 7.00 mts Aéreo 60 A """"CP"""" s/ eletroduto - Conjunto completo incl aterramento</v>
          </cell>
          <cell r="C819" t="str">
            <v>UN</v>
          </cell>
          <cell r="D819">
            <v>305.90170000000001</v>
          </cell>
        </row>
        <row r="820">
          <cell r="A820" t="str">
            <v>001.17.00100</v>
          </cell>
          <cell r="B820" t="str">
            <v>Fornecimento e instalação de Padrão Trifásico  Em Aço Galvanizado h= 7.00 mts Aéreo 60 A """"CP"""" s/ eletroduto - Conjunto completo incl aterramento</v>
          </cell>
          <cell r="C820" t="str">
            <v>UN</v>
          </cell>
          <cell r="D820">
            <v>629.08119999999997</v>
          </cell>
        </row>
        <row r="821">
          <cell r="A821" t="str">
            <v>001.17.00120</v>
          </cell>
          <cell r="B821" t="str">
            <v>Fornecimento e instalação de Padrão Trifásico  Em Aço Galvanizado h= 7.00 mts Aéreo 100 A """"CP"""" s/ eletroduto - Conjunto completo incl aterramento</v>
          </cell>
          <cell r="C821" t="str">
            <v>UN</v>
          </cell>
          <cell r="D821">
            <v>836.77120000000002</v>
          </cell>
        </row>
        <row r="822">
          <cell r="A822" t="str">
            <v>001.17.00140</v>
          </cell>
          <cell r="B822" t="str">
            <v>Fornecimento e instalação de Padrão Trifásico  Em Aço Galvanizado h= 7.00 mts Aéreo 125 A """"CP"""" s/ eletroduto, DJ T 04 - Conjunto completo incl aterramento</v>
          </cell>
          <cell r="C822" t="str">
            <v>CJ</v>
          </cell>
          <cell r="D822">
            <v>1771.3912</v>
          </cell>
        </row>
        <row r="823">
          <cell r="A823" t="str">
            <v>001.17.00160</v>
          </cell>
          <cell r="B823" t="str">
            <v>Fornecimento e instalação de Caixa Padrão """"CP"""" P/ Medidor Monofásico, Bifásico e Trifásico - Baixa Tensão</v>
          </cell>
          <cell r="C823" t="str">
            <v>UN</v>
          </cell>
          <cell r="D823">
            <v>46.717799999999997</v>
          </cell>
        </row>
        <row r="824">
          <cell r="A824" t="str">
            <v>001.17.00180</v>
          </cell>
          <cell r="B824" t="str">
            <v>Fornecimento e instalação de Caixa Padrão """"FP"""" P/ Medidor Bifásico e Trifásico - Baixa Tensão</v>
          </cell>
          <cell r="C824" t="str">
            <v>UN</v>
          </cell>
          <cell r="D824">
            <v>95.237799999999993</v>
          </cell>
        </row>
        <row r="825">
          <cell r="A825" t="str">
            <v>001.17.00200</v>
          </cell>
          <cell r="B825" t="str">
            <v>Fornecimento e instalação de Caixa Padrão """"FM"""" P/ Medidor Monofásico - Baixa Tensão</v>
          </cell>
          <cell r="C825" t="str">
            <v>UN</v>
          </cell>
          <cell r="D825">
            <v>81.090900000000005</v>
          </cell>
        </row>
        <row r="826">
          <cell r="A826" t="str">
            <v>001.17.00220</v>
          </cell>
          <cell r="B826" t="str">
            <v>Fornecimento e instalação de Isolador Roldana de Plástico C/ Parafuso P/ Fixar em Madeira de 1/2 pol.</v>
          </cell>
          <cell r="C826" t="str">
            <v>UN</v>
          </cell>
          <cell r="D826">
            <v>0.54479999999999995</v>
          </cell>
        </row>
        <row r="827">
          <cell r="A827" t="str">
            <v>001.17.00240</v>
          </cell>
          <cell r="B827" t="str">
            <v>Fornecimento e instalação de Isolador Roldana de Plástico C/ Parafuso P/ Fixar em Madeira de 3/4 pol.</v>
          </cell>
          <cell r="C827" t="str">
            <v>UN</v>
          </cell>
          <cell r="D827">
            <v>0.56679999999999997</v>
          </cell>
        </row>
        <row r="828">
          <cell r="A828" t="str">
            <v>001.17.00250</v>
          </cell>
          <cell r="B828" t="str">
            <v>Fornecimento e Instalação de Isolador Roldana de Porcelana 72x72 C/ Parafuso P/ Fixar Em Madeira</v>
          </cell>
          <cell r="C828" t="str">
            <v>UN</v>
          </cell>
          <cell r="D828">
            <v>2.4375</v>
          </cell>
        </row>
        <row r="829">
          <cell r="A829" t="str">
            <v>001.17.00260</v>
          </cell>
          <cell r="B829" t="str">
            <v>Fornecimento e instalação de Mangueira  Polietileno Marron  Linha Popular Diâmetro 1/2 Pol X 2,0 mm</v>
          </cell>
          <cell r="C829" t="str">
            <v>M</v>
          </cell>
          <cell r="D829">
            <v>1.0469999999999999</v>
          </cell>
        </row>
        <row r="830">
          <cell r="A830" t="str">
            <v>001.17.00280</v>
          </cell>
          <cell r="B830" t="str">
            <v>Fornecimento e instalação de Mangueira  Polietileno Marron  Linha Popular Diâmetro 3/4 Pol X 2,5 mm</v>
          </cell>
          <cell r="C830" t="str">
            <v>M</v>
          </cell>
          <cell r="D830">
            <v>1.304</v>
          </cell>
        </row>
        <row r="831">
          <cell r="A831" t="str">
            <v>001.17.00300</v>
          </cell>
          <cell r="B831" t="str">
            <v>Fornecimento e instalação de Mangueira  Polietileno Marron  Linha Popular Diâmetro 1 Pol X 2,5 mm</v>
          </cell>
          <cell r="C831" t="str">
            <v>M</v>
          </cell>
          <cell r="D831">
            <v>1.5761000000000001</v>
          </cell>
        </row>
        <row r="832">
          <cell r="A832" t="str">
            <v>001.17.00320</v>
          </cell>
          <cell r="B832" t="str">
            <v>Fornecimento e instalação de canaleta de pvc 110x20x2.200 mm ref. 300 46 sistema """"""""x"""""""" da pial</v>
          </cell>
          <cell r="C832" t="str">
            <v>UN</v>
          </cell>
          <cell r="D832">
            <v>5.7478999999999996</v>
          </cell>
        </row>
        <row r="833">
          <cell r="A833" t="str">
            <v>001.17.00340</v>
          </cell>
          <cell r="B833" t="str">
            <v>Fornecimento e instalação de eletroduto flexível  1/2"""""""" (20mm) corrugado de pvc</v>
          </cell>
          <cell r="C833" t="str">
            <v>M</v>
          </cell>
          <cell r="D833">
            <v>1.5539000000000001</v>
          </cell>
        </row>
        <row r="834">
          <cell r="A834" t="str">
            <v>001.17.00360</v>
          </cell>
          <cell r="B834" t="str">
            <v>Fornecimento e instalação de eletroduto flexível  3/4"""""""" (25mm) corrugado de pvc</v>
          </cell>
          <cell r="C834" t="str">
            <v>M</v>
          </cell>
          <cell r="D834">
            <v>1.9313</v>
          </cell>
        </row>
        <row r="835">
          <cell r="A835" t="str">
            <v>001.17.00380</v>
          </cell>
          <cell r="B835" t="str">
            <v>Fornecimento e instalação de eletroduto flexível  1"""""""" (32mm) corrugado de pvc</v>
          </cell>
          <cell r="C835" t="str">
            <v>M</v>
          </cell>
          <cell r="D835">
            <v>3.2338</v>
          </cell>
        </row>
        <row r="836">
          <cell r="A836" t="str">
            <v>001.17.00400</v>
          </cell>
          <cell r="B836" t="str">
            <v>Fornecimento e instalação de Caixa Retang. De Ferro  de Embutir C/Furos De 1/2 pol e 3/4pol 4x2pol</v>
          </cell>
          <cell r="C836" t="str">
            <v>UN</v>
          </cell>
          <cell r="D836">
            <v>3.0249000000000001</v>
          </cell>
        </row>
        <row r="837">
          <cell r="A837" t="str">
            <v>001.17.00440</v>
          </cell>
          <cell r="B837" t="str">
            <v>Fornecimento e instalação de Caixa Retang. De Ferro  de Embutir C/Furos De 1/2 pol e 3/4pol 4x4pol</v>
          </cell>
          <cell r="C837" t="str">
            <v>UN</v>
          </cell>
          <cell r="D837">
            <v>3.8159000000000001</v>
          </cell>
        </row>
        <row r="838">
          <cell r="A838" t="str">
            <v>001.17.00460</v>
          </cell>
          <cell r="B838" t="str">
            <v>Fornecimento e instalação de Caixa Retang. De Ferro  de Embutir C/Furos De 1/2 pol e 3/4pol 3x3pol</v>
          </cell>
          <cell r="C838" t="str">
            <v>UN</v>
          </cell>
          <cell r="D838">
            <v>3.3249</v>
          </cell>
        </row>
        <row r="839">
          <cell r="A839" t="str">
            <v>001.17.00480</v>
          </cell>
          <cell r="B839" t="str">
            <v>Fornecimento e instalação de Caixa  Octog. De Ferro de Embutir Fundo Movel C/Furos 1/2 pol e3/4pol 4x4 pol - FMD</v>
          </cell>
          <cell r="C839" t="str">
            <v>UN</v>
          </cell>
          <cell r="D839">
            <v>4.2039</v>
          </cell>
        </row>
        <row r="840">
          <cell r="A840" t="str">
            <v>001.17.00510</v>
          </cell>
          <cell r="B840" t="str">
            <v>Fornecimento e instalação de Caixa De Ligação P/Piso Em Liga De Alumínio 4x2pol</v>
          </cell>
          <cell r="C840" t="str">
            <v>UN</v>
          </cell>
          <cell r="D840">
            <v>8.4628999999999994</v>
          </cell>
        </row>
        <row r="841">
          <cell r="A841" t="str">
            <v>001.17.00540</v>
          </cell>
          <cell r="B841" t="str">
            <v>Fornecimento e instalação de fio de cobre seção 1.50 mm2, com isolamento para 750 v, com caract. não propagante ao fogo e auto extinguível, pirastic ou similar.</v>
          </cell>
          <cell r="C841" t="str">
            <v>ML</v>
          </cell>
          <cell r="D841">
            <v>0.61150000000000004</v>
          </cell>
        </row>
        <row r="842">
          <cell r="A842" t="str">
            <v>001.17.00560</v>
          </cell>
          <cell r="B842" t="str">
            <v>Fornecimento e instalação de fio de cobre seção 2.50 mm2, com isolamento para 750 v, com caract. não propagante ao fogo e auto extinguível, pirastic ou similar.</v>
          </cell>
          <cell r="C842" t="str">
            <v>ML</v>
          </cell>
          <cell r="D842">
            <v>0.71350000000000002</v>
          </cell>
        </row>
        <row r="843">
          <cell r="A843" t="str">
            <v>001.17.00580</v>
          </cell>
          <cell r="B843" t="str">
            <v>Fornecimento e instalação de fio de cobre seção 4.00 mm2, com isolamento para 750 v, com caract. não propagante ao fogo e auto extinguível, pirastic ou similar.</v>
          </cell>
          <cell r="C843" t="str">
            <v>ML</v>
          </cell>
          <cell r="D843">
            <v>1.3251999999999999</v>
          </cell>
        </row>
        <row r="844">
          <cell r="A844" t="str">
            <v>001.17.00600</v>
          </cell>
          <cell r="B844" t="str">
            <v>Fornecimento e instalação de fio de cobre seção 6.00 mm2, com isolamento para 750 v, com caract. não propagante ao fogo e auto extinguível, pirastic ou similar.</v>
          </cell>
          <cell r="C844" t="str">
            <v>ML</v>
          </cell>
          <cell r="D844">
            <v>1.8349</v>
          </cell>
        </row>
        <row r="845">
          <cell r="A845" t="str">
            <v>001.17.00620</v>
          </cell>
          <cell r="B845" t="str">
            <v>Fornecimento e instalação de fio de cobre seção 10.00 mm2, com isolamento para 750 v, com caract. não propagante ao fogo e auto extinguível, pirastic ou similar.</v>
          </cell>
          <cell r="C845" t="str">
            <v>ML</v>
          </cell>
          <cell r="D845">
            <v>3.0064000000000002</v>
          </cell>
        </row>
        <row r="846">
          <cell r="A846" t="str">
            <v>001.17.00640</v>
          </cell>
          <cell r="B846" t="str">
            <v>Fornecimento e instalação de cabo de cobre seção 2.50 mm2, com isolamento para 750 v, com caract. não propagante ao fogo e auto extinguível, pirastic flex ou similar.</v>
          </cell>
          <cell r="C846" t="str">
            <v>ML</v>
          </cell>
          <cell r="D846">
            <v>0.86650000000000005</v>
          </cell>
        </row>
        <row r="847">
          <cell r="A847" t="str">
            <v>001.17.00660</v>
          </cell>
          <cell r="B847" t="str">
            <v>Fornecimento e instalação de cabo de cobre seção 4.00 mm2, com isolamento para 750 v, com caract. não propagante ao fogo e auto extinguível, pirastic flex ou similar.</v>
          </cell>
          <cell r="C847" t="str">
            <v>ML</v>
          </cell>
          <cell r="D847">
            <v>1.4782</v>
          </cell>
        </row>
        <row r="848">
          <cell r="A848" t="str">
            <v>001.17.00680</v>
          </cell>
          <cell r="B848" t="str">
            <v>Fornecimento e instalação de cabo de cobre seção 6.00 mm2, com isolamento para 750 v, com caract. não propagante ao fogo e auto extinguível, pirastic flex ou similar.</v>
          </cell>
          <cell r="C848" t="str">
            <v>ML</v>
          </cell>
          <cell r="D848">
            <v>2.0388999999999999</v>
          </cell>
        </row>
        <row r="849">
          <cell r="A849" t="str">
            <v>001.17.00700</v>
          </cell>
          <cell r="B849" t="str">
            <v>Fornecimento e instalação de cabo de cobre seção 10.00 mm2, com isolamento para 750 v, com caract. não propagante ao fogo e auto extinguível, pirastic ou similar.</v>
          </cell>
          <cell r="C849" t="str">
            <v>ML</v>
          </cell>
          <cell r="D849">
            <v>3.7713999999999999</v>
          </cell>
        </row>
        <row r="850">
          <cell r="A850" t="str">
            <v>001.17.00720</v>
          </cell>
          <cell r="B850" t="str">
            <v>Fornecimento e instalação de cabo de cobre seção 16.00 mm2, com isolamento para 750 v, com caract. não propagante ao fogo e auto extinguível, pirastic ou similar.</v>
          </cell>
          <cell r="C850" t="str">
            <v>ML</v>
          </cell>
          <cell r="D850">
            <v>4.9938000000000002</v>
          </cell>
        </row>
        <row r="851">
          <cell r="A851" t="str">
            <v>001.17.00740</v>
          </cell>
          <cell r="B851" t="str">
            <v>Fornecimento e instalação de cabo de cobre seção 25.00 mm2, com isolamento para 750 v, com caract. não propagante ao fogo e auto extinguível, pirastic ou similar.</v>
          </cell>
          <cell r="C851" t="str">
            <v>ML</v>
          </cell>
          <cell r="D851">
            <v>8.0535999999999994</v>
          </cell>
        </row>
        <row r="852">
          <cell r="A852" t="str">
            <v>001.17.00760</v>
          </cell>
          <cell r="B852" t="str">
            <v>Fornecimento e instalação de cabo de cobre seção 35.00 mm2, com isolamento para 750 v, com caract. não propagante ao fogo e auto extinguível, pirastic ou similar.</v>
          </cell>
          <cell r="C852" t="str">
            <v>ML</v>
          </cell>
          <cell r="D852">
            <v>10.704499999999999</v>
          </cell>
        </row>
        <row r="853">
          <cell r="A853" t="str">
            <v>001.17.00780</v>
          </cell>
          <cell r="B853" t="str">
            <v>Fornecimento e instalação de cabo de cobre seção 50.00 mm2, com isolamento para 750 v, com caract. não propagante ao fogo e auto extinguível, pirastic ou similar.</v>
          </cell>
          <cell r="C853" t="str">
            <v>ML</v>
          </cell>
          <cell r="D853">
            <v>14.883900000000001</v>
          </cell>
        </row>
        <row r="854">
          <cell r="A854" t="str">
            <v>001.17.00800</v>
          </cell>
          <cell r="B854" t="str">
            <v>Fornecimento e instalação de cabo de cobre seção 70.00 mm2, com isolamento para 750 v, com caract. não propagante ao fogo e auto extinguível, pirastic ou similar.</v>
          </cell>
          <cell r="C854" t="str">
            <v>ML</v>
          </cell>
          <cell r="D854">
            <v>20.595099999999999</v>
          </cell>
        </row>
        <row r="855">
          <cell r="A855" t="str">
            <v>001.17.00820</v>
          </cell>
          <cell r="B855" t="str">
            <v>Fornecimento e instalação de cabo de cobre seção 95.00 mm2, com isolamento para 750 v, com caract. não propagante ao fogo e auto extinguível, pirastic ou similar.</v>
          </cell>
          <cell r="C855" t="str">
            <v>ML</v>
          </cell>
          <cell r="D855">
            <v>26.4086</v>
          </cell>
        </row>
        <row r="856">
          <cell r="A856" t="str">
            <v>001.17.00840</v>
          </cell>
          <cell r="B856" t="str">
            <v>Fornecimento e instalação de cabo de cobre seção 120.00 mm2, com isolamento para 750 v, com caract. não propagante ao fogo e auto extinguível, pirastic ou similar.</v>
          </cell>
          <cell r="C856" t="str">
            <v>ML</v>
          </cell>
          <cell r="D856">
            <v>33.341999999999999</v>
          </cell>
        </row>
        <row r="857">
          <cell r="A857" t="str">
            <v>001.17.00860</v>
          </cell>
          <cell r="B857" t="str">
            <v>Fornecimento e instalação de cabo de cobre seção 150.00 mm2, com isolamento para 750 v, com caract. não propagante ao fogo e auto extinguível, pirastic ou similar.</v>
          </cell>
          <cell r="C857" t="str">
            <v>ML</v>
          </cell>
          <cell r="D857">
            <v>40.428100000000001</v>
          </cell>
        </row>
        <row r="858">
          <cell r="A858" t="str">
            <v>001.17.00880</v>
          </cell>
          <cell r="B858" t="str">
            <v>Fornecimento e instalação de cabo de cobre seção 185.00 mm2, com isolamento para 750 v, com caract. não propagante ao fogo e auto extinguível, pirastic ou similar.</v>
          </cell>
          <cell r="C858" t="str">
            <v>ML</v>
          </cell>
          <cell r="D858">
            <v>51.388599999999997</v>
          </cell>
        </row>
        <row r="859">
          <cell r="A859" t="str">
            <v>001.17.00900</v>
          </cell>
          <cell r="B859" t="str">
            <v>Fornecimento e instalação de cabo de cobre seção 240.00 mm2, com isolamento para 750 v, com caract. não propagante ao fogo e auto extinguível, pirastic ou similar.</v>
          </cell>
          <cell r="C859" t="str">
            <v>ML</v>
          </cell>
          <cell r="D859">
            <v>67.194000000000003</v>
          </cell>
        </row>
        <row r="860">
          <cell r="A860" t="str">
            <v>001.17.00920</v>
          </cell>
          <cell r="B860" t="str">
            <v>Fornecimento e instalação de cabo de cobre seção 300.00 mm2, com isolamento para 750 v, com caract. não propagante ao fogo e auto extinguível, pirastic ou similar.</v>
          </cell>
          <cell r="C860" t="str">
            <v>ML</v>
          </cell>
          <cell r="D860">
            <v>86.567899999999995</v>
          </cell>
        </row>
        <row r="861">
          <cell r="A861" t="str">
            <v>001.17.00940</v>
          </cell>
          <cell r="B861" t="str">
            <v>Fornecimento e instalação de cabo de cobre seção 400.00 mm2, com isolamento para 750 v, com caract. não propagante ao fogo e auto extinguível, pirastic ou similar.</v>
          </cell>
          <cell r="C861" t="str">
            <v>ML</v>
          </cell>
          <cell r="D861">
            <v>128.47980000000001</v>
          </cell>
        </row>
        <row r="862">
          <cell r="A862" t="str">
            <v>001.17.00960</v>
          </cell>
          <cell r="B862" t="str">
            <v>Fornecimento e instalação de cabo de cobre seção 500.00 mm2, com isolamento para 750 v, com caract. não propagante ao fogo e auto extinguível, pirastic ou similar.</v>
          </cell>
          <cell r="C862" t="str">
            <v>ML</v>
          </cell>
          <cell r="D862">
            <v>132.3663</v>
          </cell>
        </row>
        <row r="863">
          <cell r="A863" t="str">
            <v>001.17.00980</v>
          </cell>
          <cell r="B863" t="str">
            <v>Fornecimento e instalação de cabo de cobre seção 2x2.50 mm2, com isolamento para 0.60 /1.00 Kv, com caract. não propagante ao fogo e auto extinguível, sintenax ou similar.</v>
          </cell>
          <cell r="C863" t="str">
            <v>ML</v>
          </cell>
          <cell r="D863">
            <v>2.3454999999999999</v>
          </cell>
        </row>
        <row r="864">
          <cell r="A864" t="str">
            <v>001.17.01000</v>
          </cell>
          <cell r="B864" t="str">
            <v>Fornecimento e instalação de cabo de cobre seção 2x4.00 mm2, com isolamento para 0.60 /1.00 Kv, com caract. não propagante ao fogo e auto extinguível, sintenax ou similar.</v>
          </cell>
          <cell r="C864" t="str">
            <v>ML</v>
          </cell>
          <cell r="D864">
            <v>3.5691999999999999</v>
          </cell>
        </row>
        <row r="865">
          <cell r="A865" t="str">
            <v>001.17.01020</v>
          </cell>
          <cell r="B865" t="str">
            <v>Fornecimento e instalação de cabo de cobre seção 2x6.00 mm2, com isolamento para 0.60 /1.00 Kv, com caract. não propagante ao fogo e auto extinguível, sintenax ou similar.</v>
          </cell>
          <cell r="C865" t="str">
            <v>ML</v>
          </cell>
          <cell r="D865">
            <v>5.2519</v>
          </cell>
        </row>
        <row r="866">
          <cell r="A866" t="str">
            <v>001.17.01040</v>
          </cell>
          <cell r="B866" t="str">
            <v>Fornecimento e instalação de cabo de cobre seção 2x10.00 mm2, com isolamento para 0.60 /1.00 Kv, com caract. não propagante ao fogo e auto extinguível, sintenax ou similar.</v>
          </cell>
          <cell r="C866" t="str">
            <v>ML</v>
          </cell>
          <cell r="D866">
            <v>8.5654000000000003</v>
          </cell>
        </row>
        <row r="867">
          <cell r="A867" t="str">
            <v>001.17.01060</v>
          </cell>
          <cell r="B867" t="str">
            <v>Fornecimento e instalação de cabo de cobre seção 3x2.50 mm2, com isolamento para 0.60 /1.00 Kv, com caract. não propagante ao fogo e auto extinguível, sintenax ou similar.</v>
          </cell>
          <cell r="C867" t="str">
            <v>ML</v>
          </cell>
          <cell r="D867">
            <v>3.1615000000000002</v>
          </cell>
        </row>
        <row r="868">
          <cell r="A868" t="str">
            <v>001.17.01080</v>
          </cell>
          <cell r="B868" t="str">
            <v>Fornecimento e instalação de cabo de cobre seção 3x4.00 mm2, com isolamento para 0.60 /1.00 Kv, com caract. não propagante ao fogo e auto extinguível, sintenax ou similar.</v>
          </cell>
          <cell r="C868" t="str">
            <v>ML</v>
          </cell>
          <cell r="D868">
            <v>4.7422000000000004</v>
          </cell>
        </row>
        <row r="869">
          <cell r="A869" t="str">
            <v>001.17.01100</v>
          </cell>
          <cell r="B869" t="str">
            <v>Fornecimento e instalação de cabo de cobre seção 3x6.00 mm2, com isolamento para 0.60 /1.00 Kv, com caract. não propagante ao fogo e auto extinguível, sintenax ou similar.</v>
          </cell>
          <cell r="C869" t="str">
            <v>ML</v>
          </cell>
          <cell r="D869">
            <v>6.5269000000000004</v>
          </cell>
        </row>
        <row r="870">
          <cell r="A870" t="str">
            <v>001.17.01120</v>
          </cell>
          <cell r="B870" t="str">
            <v>Fornecimento e instalação de cabo de cobre seção 3x10.00 mm2, com isolamento para 0.60 /1.00 Kv, com caract. não propagante ao fogo e auto extinguível, sintenax ou similar.</v>
          </cell>
          <cell r="C870" t="str">
            <v>ML</v>
          </cell>
          <cell r="D870">
            <v>11.2174</v>
          </cell>
        </row>
        <row r="871">
          <cell r="A871" t="str">
            <v>001.17.01140</v>
          </cell>
          <cell r="B871" t="str">
            <v>Fornecimento e instalação de cabos de cobre seção 4.00 mm2,para tensão de 1000 volts formado por condutor de fio de cobre isolado com material de característica não propagante ao fogo</v>
          </cell>
          <cell r="C871" t="str">
            <v>ML</v>
          </cell>
          <cell r="D871">
            <v>1.9363999999999999</v>
          </cell>
        </row>
        <row r="872">
          <cell r="A872" t="str">
            <v>001.17.01160</v>
          </cell>
          <cell r="B872" t="str">
            <v>Fornecimento e instalação de cabos de cobre seção 6.00 mm2,para tensão de 1000 volts formado por condutor de fio de cobre isolado com material de característica não propagante ao fogo</v>
          </cell>
          <cell r="C872" t="str">
            <v>ML</v>
          </cell>
          <cell r="D872">
            <v>2.5855999999999999</v>
          </cell>
        </row>
        <row r="873">
          <cell r="A873" t="str">
            <v>001.17.01180</v>
          </cell>
          <cell r="B873" t="str">
            <v>Fornecimento e instalação de cabos de cobre seção 10.00 mm2,para tensão de 1000 volts formado por condutor de fio de cobre isolado com material de característica não propagante ao fogo</v>
          </cell>
          <cell r="C873" t="str">
            <v>ML</v>
          </cell>
          <cell r="D873">
            <v>3.6796000000000002</v>
          </cell>
        </row>
        <row r="874">
          <cell r="A874" t="str">
            <v>001.17.01200</v>
          </cell>
          <cell r="B874" t="str">
            <v>Fornecimento e instalação de cabos de cobre seção 16.00 mm2,para tensão de 1000 volts formado por condutor de fio de cobre isolado com material de característica não propagante ao fogo</v>
          </cell>
          <cell r="C874" t="str">
            <v>ML</v>
          </cell>
          <cell r="D874">
            <v>5.5650000000000004</v>
          </cell>
        </row>
        <row r="875">
          <cell r="A875" t="str">
            <v>001.17.01220</v>
          </cell>
          <cell r="B875" t="str">
            <v>Fornecimento e instalação de cabos de cobre seção 25.00 mm2,para tensão de 1000 volts formado por condutor de fio de cobre isolado com material de característica não propagante ao fogo</v>
          </cell>
          <cell r="C875" t="str">
            <v>ML</v>
          </cell>
          <cell r="D875">
            <v>8.3596000000000004</v>
          </cell>
        </row>
        <row r="876">
          <cell r="A876" t="str">
            <v>001.17.01240</v>
          </cell>
          <cell r="B876" t="str">
            <v>Fornecimento e instalação de cabos de cobre seção 35.00 mm2,para tensão de 1000 volts formado por condutor de fio de cobre isolado com material de característica não propagante ao fogo</v>
          </cell>
          <cell r="C876" t="str">
            <v>ML</v>
          </cell>
          <cell r="D876">
            <v>10.2149</v>
          </cell>
        </row>
        <row r="877">
          <cell r="A877" t="str">
            <v>001.17.01260</v>
          </cell>
          <cell r="B877" t="str">
            <v>Fornecimento e instalação de cabos de cobre seção 50.00 mm2,para tensão de 1000 volts formado por condutor de fio de cobre isolado com material de característica não propagante ao fogo</v>
          </cell>
          <cell r="C877" t="str">
            <v>ML</v>
          </cell>
          <cell r="D877">
            <v>16.5669</v>
          </cell>
        </row>
        <row r="878">
          <cell r="A878" t="str">
            <v>001.17.01280</v>
          </cell>
          <cell r="B878" t="str">
            <v>Fornecimento e instalação de cabos de cobre seção 70.00 mm2,para tensão de 1000 volts formado por condutor de fio de cobre isolado com material de característica não propagante ao fogo</v>
          </cell>
          <cell r="C878" t="str">
            <v>ML</v>
          </cell>
          <cell r="D878">
            <v>18.7591</v>
          </cell>
        </row>
        <row r="879">
          <cell r="A879" t="str">
            <v>001.17.01300</v>
          </cell>
          <cell r="B879" t="str">
            <v>Fornecimento e instalação de cabos de cobre seção 95.00 mm2,para tensão de 1000 volts formado por condutor de fio de cobre isolado com material de característica não propagante ao fogo</v>
          </cell>
          <cell r="C879" t="str">
            <v>ML</v>
          </cell>
          <cell r="D879">
            <v>25.0928</v>
          </cell>
        </row>
        <row r="880">
          <cell r="A880" t="str">
            <v>001.17.01320</v>
          </cell>
          <cell r="B880" t="str">
            <v>Fornecimento e instalação de cabos de cobre seção 120.00 mm2,para tensão de 1000 volts formado por condutor de fio de cobre isolado com material de característica não propagante ao fogo 2</v>
          </cell>
          <cell r="C880" t="str">
            <v>ML</v>
          </cell>
          <cell r="D880">
            <v>31.516200000000001</v>
          </cell>
        </row>
        <row r="881">
          <cell r="A881" t="str">
            <v>001.17.01340</v>
          </cell>
          <cell r="B881" t="str">
            <v>Fornecimento e instalação de cabos de cobre seção 150 mm2,para tensão de 1000 volts formado por condutor de fio de cobre isolado com material de característica não propagante ao fogo</v>
          </cell>
          <cell r="C881" t="str">
            <v>ML</v>
          </cell>
          <cell r="D881">
            <v>38.112699999999997</v>
          </cell>
        </row>
        <row r="882">
          <cell r="A882" t="str">
            <v>001.17.01360</v>
          </cell>
          <cell r="B882" t="str">
            <v>Fornecimento e instalação de cabos de cobre seção 185 mm2,para tensão de 1000 volts formado por condutor de fio de cobre isolado com material de característica não propagante ao fogo</v>
          </cell>
          <cell r="C882" t="str">
            <v>ML</v>
          </cell>
          <cell r="D882">
            <v>48.614199999999997</v>
          </cell>
        </row>
        <row r="883">
          <cell r="A883" t="str">
            <v>001.17.01380</v>
          </cell>
          <cell r="B883" t="str">
            <v>Fornecimento e instalação de cabos de cobre seção 240 mm2,para tensão de 1000 volts formado por condutor de fio de cobre isolado com material de característica não propagante ao fogo</v>
          </cell>
          <cell r="C883" t="str">
            <v>ML</v>
          </cell>
          <cell r="D883">
            <v>62.348999999999997</v>
          </cell>
        </row>
        <row r="884">
          <cell r="A884" t="str">
            <v>001.17.01400</v>
          </cell>
          <cell r="B884" t="str">
            <v>Fornecimento e instalação de cabos de seção 300 mm2,para tensão de 1000 volts formado por condutor de fio de cobre isolado com material de característica não propagante ao fogo</v>
          </cell>
          <cell r="C884" t="str">
            <v>ML</v>
          </cell>
          <cell r="D884">
            <v>79.631900000000002</v>
          </cell>
        </row>
        <row r="885">
          <cell r="A885" t="str">
            <v>001.17.01420</v>
          </cell>
          <cell r="B885" t="str">
            <v>Fornecimento e instalação de cabo de cobre seção 25 mm2,com isolamento de 15 kv</v>
          </cell>
          <cell r="C885" t="str">
            <v>ML</v>
          </cell>
          <cell r="D885">
            <v>37.429600000000001</v>
          </cell>
        </row>
        <row r="886">
          <cell r="A886" t="str">
            <v>001.17.01440</v>
          </cell>
          <cell r="B886" t="str">
            <v>Fornecimento e instalação de eletroduto de pvc 1 1/4"""""""" corrugado tipo kanaflex</v>
          </cell>
          <cell r="C886" t="str">
            <v>ML</v>
          </cell>
          <cell r="D886">
            <v>4.6773999999999996</v>
          </cell>
        </row>
        <row r="887">
          <cell r="A887" t="str">
            <v>001.17.01460</v>
          </cell>
          <cell r="B887" t="str">
            <v>Fornecimento e instalação de eletroduto de pvc 1 1/2"""""""" corrugado tipo kanaflex</v>
          </cell>
          <cell r="C887" t="str">
            <v>ML</v>
          </cell>
          <cell r="D887">
            <v>5.5545999999999998</v>
          </cell>
        </row>
        <row r="888">
          <cell r="A888" t="str">
            <v>001.17.01500</v>
          </cell>
          <cell r="B888" t="str">
            <v>Fornecimento e instalação de eletroduto rígido de ferro galvanizado  1/2"""" c/ rosca nas duas pontas em barra de 3 metros - Médio</v>
          </cell>
          <cell r="C888" t="str">
            <v>UN</v>
          </cell>
          <cell r="D888">
            <v>19.233899999999998</v>
          </cell>
        </row>
        <row r="889">
          <cell r="A889" t="str">
            <v>001.17.01520</v>
          </cell>
          <cell r="B889" t="str">
            <v>Fornecimento e instalação de eletroduto rígido de ferro galvanizado  3/4"""" c/ rosca nas duas pontas em barra de 3 metros - Médio</v>
          </cell>
          <cell r="C889" t="str">
            <v>UN</v>
          </cell>
          <cell r="D889">
            <v>22.9299</v>
          </cell>
        </row>
        <row r="890">
          <cell r="A890" t="str">
            <v>001.17.01540</v>
          </cell>
          <cell r="B890" t="str">
            <v>Fornecimento e instalação de eletroduto rígido de ferro galvanizado 1"""" c/ rosca nas duas pontas em barra de 3 metros - Médio</v>
          </cell>
          <cell r="C890" t="str">
            <v>UN</v>
          </cell>
          <cell r="D890">
            <v>26.741399999999999</v>
          </cell>
        </row>
        <row r="891">
          <cell r="A891" t="str">
            <v>001.17.01560</v>
          </cell>
          <cell r="B891" t="str">
            <v>Fornecimento e instalação de eletroduto rígido de ferro galvanizado 1 1/4"""" c/ rosca nas duas pontas em barra de 3 metros - Médio</v>
          </cell>
          <cell r="C891" t="str">
            <v>UN</v>
          </cell>
          <cell r="D891">
            <v>37.051299999999998</v>
          </cell>
        </row>
        <row r="892">
          <cell r="A892" t="str">
            <v>001.17.01580</v>
          </cell>
          <cell r="B892" t="str">
            <v>Fornecimento e instalação de eletroduto rígido de ferro galvanizado 1 1/2"""" c/ rosca nas duas pontas em barra de 3 metros - Médio</v>
          </cell>
          <cell r="C892" t="str">
            <v>UN</v>
          </cell>
          <cell r="D892">
            <v>49.987299999999998</v>
          </cell>
        </row>
        <row r="893">
          <cell r="A893" t="str">
            <v>001.17.01600</v>
          </cell>
          <cell r="B893" t="str">
            <v>Fornecimento e instalação de eletroduto rígido de ferro galvanizado 2"""" c/ rosca nas duas pontas em barra de 3 metros - Médio</v>
          </cell>
          <cell r="C893" t="str">
            <v>UN</v>
          </cell>
          <cell r="D893">
            <v>66.619299999999996</v>
          </cell>
        </row>
        <row r="894">
          <cell r="A894" t="str">
            <v>001.17.01620</v>
          </cell>
          <cell r="B894" t="str">
            <v>Fornecimento e instalação de eletroduto rígido de ferro galvanizado 2 1/2"""" c/ rosca nas duas pontas em barra de 3 metros - Médio</v>
          </cell>
          <cell r="C894" t="str">
            <v>UN</v>
          </cell>
          <cell r="D894">
            <v>69.936300000000003</v>
          </cell>
        </row>
        <row r="895">
          <cell r="A895" t="str">
            <v>001.17.01640</v>
          </cell>
          <cell r="B895" t="str">
            <v>Fornecimento e instalação de eletroduto rígido de ferro galvanizado 3"""" c/ rosca nas duas pontas em barra de 3 metros - Médio</v>
          </cell>
          <cell r="C895" t="str">
            <v>UN</v>
          </cell>
          <cell r="D895">
            <v>117.46980000000001</v>
          </cell>
        </row>
        <row r="896">
          <cell r="A896" t="str">
            <v>001.17.01660</v>
          </cell>
          <cell r="B896" t="str">
            <v>Fornecimento e instalação de eletroduto rígido de ferro galvanizado 4"""" c/ rosca nas duas pontas em barra de 3 metros - Médio</v>
          </cell>
          <cell r="C896" t="str">
            <v>UN</v>
          </cell>
          <cell r="D896">
            <v>149.5788</v>
          </cell>
        </row>
        <row r="897">
          <cell r="A897" t="str">
            <v>001.17.01680</v>
          </cell>
          <cell r="B897" t="str">
            <v>Fornecimento e instalação de eletroduto de pvc  1/2"""""""" roscável anti-chama em barra de 3 m</v>
          </cell>
          <cell r="C897" t="str">
            <v>UN</v>
          </cell>
          <cell r="D897">
            <v>5.6475999999999997</v>
          </cell>
        </row>
        <row r="898">
          <cell r="A898" t="str">
            <v>001.17.01700</v>
          </cell>
          <cell r="B898" t="str">
            <v>Fornecimento e instalação de eletroduto de pvc  3/4"""""""" roscável anti-chama em barra de 3 m</v>
          </cell>
          <cell r="C898" t="str">
            <v>UN</v>
          </cell>
          <cell r="D898">
            <v>6.4875999999999996</v>
          </cell>
        </row>
        <row r="899">
          <cell r="A899" t="str">
            <v>001.17.01720</v>
          </cell>
          <cell r="B899" t="str">
            <v>Fornecimento e instalação de eletroduto de pvc  1"""""""" roscável anti-chama em barra de 3 m</v>
          </cell>
          <cell r="C899" t="str">
            <v>UN</v>
          </cell>
          <cell r="D899">
            <v>8.5876000000000001</v>
          </cell>
        </row>
        <row r="900">
          <cell r="A900" t="str">
            <v>001.17.01740</v>
          </cell>
          <cell r="B900" t="str">
            <v>Fornecimento e instalação de eletroduto de pvc  1 1/4"""""""" roscável anti-chama em barra de 3 m</v>
          </cell>
          <cell r="C900" t="str">
            <v>UN</v>
          </cell>
          <cell r="D900">
            <v>12.9339</v>
          </cell>
        </row>
        <row r="901">
          <cell r="A901" t="str">
            <v>001.17.01760</v>
          </cell>
          <cell r="B901" t="str">
            <v>Fornecimento e instalação de eletroduto de pvc  1 1/2"""""""" roscável anti-chama em barra de 3 m</v>
          </cell>
          <cell r="C901" t="str">
            <v>UN</v>
          </cell>
          <cell r="D901">
            <v>14.4039</v>
          </cell>
        </row>
        <row r="902">
          <cell r="A902" t="str">
            <v>001.17.01780</v>
          </cell>
          <cell r="B902" t="str">
            <v>Fornecimento e instalação de eletroduto de pvc  2"""""""" roscável anti-chama em barra de 3 m</v>
          </cell>
          <cell r="C902" t="str">
            <v>UN</v>
          </cell>
          <cell r="D902">
            <v>18.498899999999999</v>
          </cell>
        </row>
        <row r="903">
          <cell r="A903" t="str">
            <v>001.17.01800</v>
          </cell>
          <cell r="B903" t="str">
            <v>Fornecimento e instalação de eletroduto de pvc  2 1/2"""""""" roscável anti-chama em barra de 3 m</v>
          </cell>
          <cell r="C903" t="str">
            <v>UN</v>
          </cell>
          <cell r="D903">
            <v>31.560199999999998</v>
          </cell>
        </row>
        <row r="904">
          <cell r="A904" t="str">
            <v>001.17.01820</v>
          </cell>
          <cell r="B904" t="str">
            <v>Fornecimento e instalação de eletroduto de pvc  3"""""""" roscável anti-chama em barra de 3 m</v>
          </cell>
          <cell r="C904" t="str">
            <v>UN</v>
          </cell>
          <cell r="D904">
            <v>33.240200000000002</v>
          </cell>
        </row>
        <row r="905">
          <cell r="A905" t="str">
            <v>001.17.01840</v>
          </cell>
          <cell r="B905" t="str">
            <v>Fornecimento e instalação de eletroduto de pvc  4"""""""" roscável anti-chama em barra de 3 m</v>
          </cell>
          <cell r="C905" t="str">
            <v>UN</v>
          </cell>
          <cell r="D905">
            <v>41.955199999999998</v>
          </cell>
        </row>
        <row r="906">
          <cell r="A906" t="str">
            <v>001.17.01850</v>
          </cell>
          <cell r="B906" t="str">
            <v>Fornecimento e instalação de conjunto bucha e arruela 1/2"""" de pvc para eletroduto roscável</v>
          </cell>
          <cell r="C906" t="str">
            <v>CJ</v>
          </cell>
          <cell r="D906">
            <v>0.4975</v>
          </cell>
        </row>
        <row r="907">
          <cell r="A907" t="str">
            <v>001.17.01860</v>
          </cell>
          <cell r="B907" t="str">
            <v>Fornecimento e instalação de conjunto bucha e arruela 3/4"""""""" de pvc para eletroduto roscáve</v>
          </cell>
          <cell r="C907" t="str">
            <v>CJ</v>
          </cell>
          <cell r="D907">
            <v>0.52749999999999997</v>
          </cell>
        </row>
        <row r="908">
          <cell r="A908" t="str">
            <v>001.17.01880</v>
          </cell>
          <cell r="B908" t="str">
            <v>Fornecimento e instalação de conjunto bucha e arruela 1"""""""" de pvc para eletroduto roscável</v>
          </cell>
          <cell r="C908" t="str">
            <v>CJ</v>
          </cell>
          <cell r="D908">
            <v>0.6875</v>
          </cell>
        </row>
        <row r="909">
          <cell r="A909" t="str">
            <v>001.17.01900</v>
          </cell>
          <cell r="B909" t="str">
            <v>Fornecimento e instalação de conjunto bucha e arruela 1 1/4"""""""" de pvc para eletroduto roscável</v>
          </cell>
          <cell r="C909" t="str">
            <v>CJ</v>
          </cell>
          <cell r="D909">
            <v>1.2450000000000001</v>
          </cell>
        </row>
        <row r="910">
          <cell r="A910" t="str">
            <v>001.17.01920</v>
          </cell>
          <cell r="B910" t="str">
            <v>Fornecimento e instalação de conjunto bucha e arruela 1 1/2"""""""",de pvc para eletroduto roscável</v>
          </cell>
          <cell r="C910" t="str">
            <v>CJ</v>
          </cell>
          <cell r="D910">
            <v>1.425</v>
          </cell>
        </row>
        <row r="911">
          <cell r="A911" t="str">
            <v>001.17.01940</v>
          </cell>
          <cell r="B911" t="str">
            <v>Fornecimento e instalação de conjunto bucha e arruela 2"""""""", de pvc para eletroduto roscável</v>
          </cell>
          <cell r="C911" t="str">
            <v>CJ</v>
          </cell>
          <cell r="D911">
            <v>1.915</v>
          </cell>
        </row>
        <row r="912">
          <cell r="A912" t="str">
            <v>001.17.01960</v>
          </cell>
          <cell r="B912" t="str">
            <v>Fornecimento e instalação de conjunto bucha e arruela 2 1/2"""""""", de pvc para eletroduto roscável</v>
          </cell>
          <cell r="C912" t="str">
            <v>CJ</v>
          </cell>
          <cell r="D912">
            <v>3.3275000000000001</v>
          </cell>
        </row>
        <row r="913">
          <cell r="A913" t="str">
            <v>001.17.01980</v>
          </cell>
          <cell r="B913" t="str">
            <v>Fornecimento e instalação de conjunto bucha e arruela 3"""""""", de pvc para eletroduto roscável</v>
          </cell>
          <cell r="C913" t="str">
            <v>CJ</v>
          </cell>
          <cell r="D913">
            <v>3.9775</v>
          </cell>
        </row>
        <row r="914">
          <cell r="A914" t="str">
            <v>001.17.02000</v>
          </cell>
          <cell r="B914" t="str">
            <v>Fornecimento e instalação de conjunto bucha e arruela 4"""""""" de pvc para eletroduto roscável</v>
          </cell>
          <cell r="C914" t="str">
            <v>CJ</v>
          </cell>
          <cell r="D914">
            <v>5.3075000000000001</v>
          </cell>
        </row>
        <row r="915">
          <cell r="A915" t="str">
            <v>001.17.02020</v>
          </cell>
          <cell r="B915" t="str">
            <v>Fornecimento e instalação de curva 90º de pvc 1/2"""""""" para eletroduto roscável</v>
          </cell>
          <cell r="C915" t="str">
            <v>UN</v>
          </cell>
          <cell r="D915">
            <v>1.3501000000000001</v>
          </cell>
        </row>
        <row r="916">
          <cell r="A916" t="str">
            <v>001.17.02040</v>
          </cell>
          <cell r="B916" t="str">
            <v>Fornecimento e instalação de curva 90º de pvc 3/4"""""""" para eletroduto roscável</v>
          </cell>
          <cell r="C916" t="str">
            <v>UN</v>
          </cell>
          <cell r="D916">
            <v>1.7375</v>
          </cell>
        </row>
        <row r="917">
          <cell r="A917" t="str">
            <v>001.17.02060</v>
          </cell>
          <cell r="B917" t="str">
            <v>Fornecimento e instalação de curva 90º de pvc 1"""""""" para eletroduto roscável</v>
          </cell>
          <cell r="C917" t="str">
            <v>UN</v>
          </cell>
          <cell r="D917">
            <v>2.2374999999999998</v>
          </cell>
        </row>
        <row r="918">
          <cell r="A918" t="str">
            <v>001.17.02080</v>
          </cell>
          <cell r="B918" t="str">
            <v>Fornecimento e instalação de curva 90º de pvc 1 1/4"""""""" para eletroduto roscável</v>
          </cell>
          <cell r="C918" t="str">
            <v>UN</v>
          </cell>
          <cell r="D918">
            <v>2.9249999999999998</v>
          </cell>
        </row>
        <row r="919">
          <cell r="A919" t="str">
            <v>001.17.02100</v>
          </cell>
          <cell r="B919" t="str">
            <v>Fornecimento e instalação de curva 90º de pvc 1 1/2"""""""" para eletroduto roscável</v>
          </cell>
          <cell r="C919" t="str">
            <v>UN</v>
          </cell>
          <cell r="D919">
            <v>3.3250000000000002</v>
          </cell>
        </row>
        <row r="920">
          <cell r="A920" t="str">
            <v>001.17.02120</v>
          </cell>
          <cell r="B920" t="str">
            <v>Fornecimento e instalação de curva 90º de pvc 2"""""""" para eletroduto roscável</v>
          </cell>
          <cell r="C920" t="str">
            <v>UN</v>
          </cell>
          <cell r="D920">
            <v>4.625</v>
          </cell>
        </row>
        <row r="921">
          <cell r="A921" t="str">
            <v>001.17.02140</v>
          </cell>
          <cell r="B921" t="str">
            <v>Fornecimento e instalação de curva 90º de pvc 2 1/2"""""""" para eletroduto roscável</v>
          </cell>
          <cell r="C921" t="str">
            <v>UN</v>
          </cell>
          <cell r="D921">
            <v>8.8063000000000002</v>
          </cell>
        </row>
        <row r="922">
          <cell r="A922" t="str">
            <v>001.17.02160</v>
          </cell>
          <cell r="B922" t="str">
            <v>Fornecimento e instalação de curva 90º de pvc 3"""""""" para eletroduto roscável</v>
          </cell>
          <cell r="C922" t="str">
            <v>UN</v>
          </cell>
          <cell r="D922">
            <v>9.0062999999999995</v>
          </cell>
        </row>
        <row r="923">
          <cell r="A923" t="str">
            <v>001.17.02180</v>
          </cell>
          <cell r="B923" t="str">
            <v>Fornecimento e instalação de curva 90º de pvc 4"""""""" para eletroduto roscável</v>
          </cell>
          <cell r="C923" t="str">
            <v>UN</v>
          </cell>
          <cell r="D923">
            <v>16.906300000000002</v>
          </cell>
        </row>
        <row r="924">
          <cell r="A924" t="str">
            <v>001.17.02200</v>
          </cell>
          <cell r="B924" t="str">
            <v>Fornecimento e instalação de curva 135° de pvc 3/4"""""""" para eletroduto roscável</v>
          </cell>
          <cell r="C924" t="str">
            <v>UN</v>
          </cell>
          <cell r="D924">
            <v>2.1375000000000002</v>
          </cell>
        </row>
        <row r="925">
          <cell r="A925" t="str">
            <v>001.17.02220</v>
          </cell>
          <cell r="B925" t="str">
            <v>Fornecimento e instalação de curva 135° de pvc 1"""""""" para eletroduto roscável</v>
          </cell>
          <cell r="C925" t="str">
            <v>UN</v>
          </cell>
          <cell r="D925">
            <v>3.4575</v>
          </cell>
        </row>
        <row r="926">
          <cell r="A926" t="str">
            <v>001.17.02240</v>
          </cell>
          <cell r="B926" t="str">
            <v>Fornecimento e instalação de curva 135° de pvc 1 1/4"""""""" para eletroduto roscável</v>
          </cell>
          <cell r="C926" t="str">
            <v>UN</v>
          </cell>
          <cell r="D926">
            <v>7.3250000000000002</v>
          </cell>
        </row>
        <row r="927">
          <cell r="A927" t="str">
            <v>001.17.02260</v>
          </cell>
          <cell r="B927" t="str">
            <v>Fornecimento e instalação de curva 135° de pvc 1 1/2"""""""" para eletroduto roscável</v>
          </cell>
          <cell r="C927" t="str">
            <v>UN</v>
          </cell>
          <cell r="D927">
            <v>9.625</v>
          </cell>
        </row>
        <row r="928">
          <cell r="A928" t="str">
            <v>001.17.02280</v>
          </cell>
          <cell r="B928" t="str">
            <v>Fornecimento e instalação de curva 135° de pvc 2"""""""" para eletroduto roscável</v>
          </cell>
          <cell r="C928" t="str">
            <v>UN</v>
          </cell>
          <cell r="D928">
            <v>13.625</v>
          </cell>
        </row>
        <row r="929">
          <cell r="A929" t="str">
            <v>001.17.02300</v>
          </cell>
          <cell r="B929" t="str">
            <v>Fornecimento e instalação de luva pvc 1/2"""""""" p/ eletroduto roscável</v>
          </cell>
          <cell r="C929" t="str">
            <v>UN</v>
          </cell>
          <cell r="D929">
            <v>0.76880000000000004</v>
          </cell>
        </row>
        <row r="930">
          <cell r="A930" t="str">
            <v>001.17.02320</v>
          </cell>
          <cell r="B930" t="str">
            <v>Fornecimento e instalação de luva pvc 3/4"""""""" p/ eletroduto roscável</v>
          </cell>
          <cell r="C930" t="str">
            <v>UN</v>
          </cell>
          <cell r="D930">
            <v>0.86880000000000002</v>
          </cell>
        </row>
        <row r="931">
          <cell r="A931" t="str">
            <v>001.17.02340</v>
          </cell>
          <cell r="B931" t="str">
            <v>Fornecimento e instalação de luva pvc 1"""""""" p/ eletruduto roscável</v>
          </cell>
          <cell r="C931" t="str">
            <v>UN</v>
          </cell>
          <cell r="D931">
            <v>1.0688</v>
          </cell>
        </row>
        <row r="932">
          <cell r="A932" t="str">
            <v>001.17.02360</v>
          </cell>
          <cell r="B932" t="str">
            <v>Fornecimento e instalação de luva pvc 1 1/4"""""""" p/ eletroduto roscável</v>
          </cell>
          <cell r="C932" t="str">
            <v>UN</v>
          </cell>
          <cell r="D932">
            <v>1.4562999999999999</v>
          </cell>
        </row>
        <row r="933">
          <cell r="A933" t="str">
            <v>001.17.02380</v>
          </cell>
          <cell r="B933" t="str">
            <v>Fornecimento e instalação de luva pvc 1 1/2"""""""" p/ eletroduto roscável</v>
          </cell>
          <cell r="C933" t="str">
            <v>UN</v>
          </cell>
          <cell r="D933">
            <v>1.6563000000000001</v>
          </cell>
        </row>
        <row r="934">
          <cell r="A934" t="str">
            <v>001.17.02400</v>
          </cell>
          <cell r="B934" t="str">
            <v>Fornecimento e instalação de luva pvc 2"""""""" p/ eletroduto roscável</v>
          </cell>
          <cell r="C934" t="str">
            <v>UN</v>
          </cell>
          <cell r="D934">
            <v>2.5063</v>
          </cell>
        </row>
        <row r="935">
          <cell r="A935" t="str">
            <v>001.17.02420</v>
          </cell>
          <cell r="B935" t="str">
            <v>Fornecimento e instalação de luva pvc 2 1/2"""""""" p/ eletroduto roscável</v>
          </cell>
          <cell r="C935" t="str">
            <v>UN</v>
          </cell>
          <cell r="D935">
            <v>6.0575000000000001</v>
          </cell>
        </row>
        <row r="936">
          <cell r="A936" t="str">
            <v>001.17.02440</v>
          </cell>
          <cell r="B936" t="str">
            <v>Fornecimento e instalação de luva pvc 3"""""""" p/ eletroduto roscável</v>
          </cell>
          <cell r="C936" t="str">
            <v>UN</v>
          </cell>
          <cell r="D936">
            <v>6.1375000000000002</v>
          </cell>
        </row>
        <row r="937">
          <cell r="A937" t="str">
            <v>001.17.02460</v>
          </cell>
          <cell r="B937" t="str">
            <v>Fornecimento e instalação de luva pvc 4"""""""" p/ eletroduto roscável</v>
          </cell>
          <cell r="C937" t="str">
            <v>UN</v>
          </cell>
          <cell r="D937">
            <v>14.9375</v>
          </cell>
        </row>
        <row r="938">
          <cell r="A938" t="str">
            <v>001.17.02480</v>
          </cell>
          <cell r="B938" t="str">
            <v>Fornecimento e instalação de braçadeira 3/4"""""""" p/ eletroduto</v>
          </cell>
          <cell r="C938" t="str">
            <v>UN</v>
          </cell>
          <cell r="D938">
            <v>1.5174000000000001</v>
          </cell>
        </row>
        <row r="939">
          <cell r="A939" t="str">
            <v>001.17.02500</v>
          </cell>
          <cell r="B939" t="str">
            <v>Fornecimento e instalação de braçadeira 1"""""""" p/ eletroduto</v>
          </cell>
          <cell r="C939" t="str">
            <v>UN</v>
          </cell>
          <cell r="D939">
            <v>2.0760000000000001</v>
          </cell>
        </row>
        <row r="940">
          <cell r="A940" t="str">
            <v>001.17.02520</v>
          </cell>
          <cell r="B940" t="str">
            <v>Fornecimento e instalação de braçadeira 1/2"""""""" p/ eletroduto</v>
          </cell>
          <cell r="C940" t="str">
            <v>UN</v>
          </cell>
          <cell r="D940">
            <v>1.0873999999999999</v>
          </cell>
        </row>
        <row r="941">
          <cell r="A941" t="str">
            <v>001.17.02540</v>
          </cell>
          <cell r="B941" t="str">
            <v>Fornecimento e instalação de braçadeira 2"""""""" p/ eletroduto</v>
          </cell>
          <cell r="C941" t="str">
            <v>UN</v>
          </cell>
          <cell r="D941">
            <v>3.4148000000000001</v>
          </cell>
        </row>
        <row r="942">
          <cell r="A942" t="str">
            <v>001.17.02560</v>
          </cell>
          <cell r="B942" t="str">
            <v>Fornecimento e instalação de braçadeira p/ eletroduto tipo unha de pvc, c/01 parafuso de d=25 mm (3/4"""""""")</v>
          </cell>
          <cell r="C942" t="str">
            <v>UN</v>
          </cell>
          <cell r="D942">
            <v>1.5174000000000001</v>
          </cell>
        </row>
        <row r="943">
          <cell r="A943" t="str">
            <v>001.17.02580</v>
          </cell>
          <cell r="B943" t="str">
            <v>Fornecimento e instalação de curva de ferro galvanizado de 135º diâm. 4""""""""</v>
          </cell>
          <cell r="C943" t="str">
            <v>UN</v>
          </cell>
          <cell r="D943">
            <v>82.183000000000007</v>
          </cell>
        </row>
        <row r="944">
          <cell r="A944" t="str">
            <v>001.17.02600</v>
          </cell>
          <cell r="B944" t="str">
            <v>Fornecimento e instalação de curva de ferro galvanizado de 135º diâm. 3""""""""</v>
          </cell>
          <cell r="C944" t="str">
            <v>UN</v>
          </cell>
          <cell r="D944">
            <v>47.240900000000003</v>
          </cell>
        </row>
        <row r="945">
          <cell r="A945" t="str">
            <v>001.17.02620</v>
          </cell>
          <cell r="B945" t="str">
            <v>Fornecimento e instalação de curva de ferro galvanizado de 135º diâm. 2 1/2""""""""</v>
          </cell>
          <cell r="C945" t="str">
            <v>UN</v>
          </cell>
          <cell r="D945">
            <v>35.663899999999998</v>
          </cell>
        </row>
        <row r="946">
          <cell r="A946" t="str">
            <v>001.17.02640</v>
          </cell>
          <cell r="B946" t="str">
            <v>Fornecimento e instalação de curva de ferro galvanizado de 135º diâm. 2""""""""</v>
          </cell>
          <cell r="C946" t="str">
            <v>UN</v>
          </cell>
          <cell r="D946">
            <v>23.131699999999999</v>
          </cell>
        </row>
        <row r="947">
          <cell r="A947" t="str">
            <v>001.17.02660</v>
          </cell>
          <cell r="B947" t="str">
            <v>Fornecimento e instalação de curva de ferro galvanizado de 135º diâm. 1 1/2""""""""</v>
          </cell>
          <cell r="C947" t="str">
            <v>UN</v>
          </cell>
          <cell r="D947">
            <v>15.5609</v>
          </cell>
        </row>
        <row r="948">
          <cell r="A948" t="str">
            <v>001.17.02680</v>
          </cell>
          <cell r="B948" t="str">
            <v>Fornecimento e instalação de curva de ferro galvanizado de 135º diâm. 1 1/4'</v>
          </cell>
          <cell r="C948" t="str">
            <v>UN</v>
          </cell>
          <cell r="D948">
            <v>8.7721999999999998</v>
          </cell>
        </row>
        <row r="949">
          <cell r="A949" t="str">
            <v>001.17.02700</v>
          </cell>
          <cell r="B949" t="str">
            <v>Fornecimento e instalação de curva de ferro galvanizado de 135º diâm. 1""""""""</v>
          </cell>
          <cell r="C949" t="str">
            <v>UN</v>
          </cell>
          <cell r="D949">
            <v>5.2544000000000004</v>
          </cell>
        </row>
        <row r="950">
          <cell r="A950" t="str">
            <v>001.17.02720</v>
          </cell>
          <cell r="B950" t="str">
            <v>Fornecimento e instalação de curva de ferro galvanizado de 135º diâm. 3/4'</v>
          </cell>
          <cell r="C950" t="str">
            <v>UN</v>
          </cell>
          <cell r="D950">
            <v>3.3826000000000001</v>
          </cell>
        </row>
        <row r="951">
          <cell r="A951" t="str">
            <v>001.17.02740</v>
          </cell>
          <cell r="B951" t="str">
            <v>Fornecimento e instalação de curva de ferro galvanizado de 90º diâm. 3""""""""</v>
          </cell>
          <cell r="C951" t="str">
            <v>UN</v>
          </cell>
          <cell r="D951">
            <v>48.075099999999999</v>
          </cell>
        </row>
        <row r="952">
          <cell r="A952" t="str">
            <v>001.17.02760</v>
          </cell>
          <cell r="B952" t="str">
            <v>Fornecimento e instalação de curva de ferro galvanizado de 90º diâm. 2 1/2""""""""</v>
          </cell>
          <cell r="C952" t="str">
            <v>UN</v>
          </cell>
          <cell r="D952">
            <v>23.665099999999999</v>
          </cell>
        </row>
        <row r="953">
          <cell r="A953" t="str">
            <v>001.17.02780</v>
          </cell>
          <cell r="B953" t="str">
            <v>Fornecimento e instalação de curva de ferro galvanizado de 90º diâm. 2""""""""</v>
          </cell>
          <cell r="C953" t="str">
            <v>UN</v>
          </cell>
          <cell r="D953">
            <v>18.676300000000001</v>
          </cell>
        </row>
        <row r="954">
          <cell r="A954" t="str">
            <v>001.17.02800</v>
          </cell>
          <cell r="B954" t="str">
            <v>Fornecimento e instalação de curva de ferro galvanizado de 90º diâm. 1 1/2""""""""</v>
          </cell>
          <cell r="C954" t="str">
            <v>UN</v>
          </cell>
          <cell r="D954">
            <v>10.206300000000001</v>
          </cell>
        </row>
        <row r="955">
          <cell r="A955" t="str">
            <v>001.17.02820</v>
          </cell>
          <cell r="B955" t="str">
            <v>Fornecimento e instalação de curva de ferro galvanizado de 90º diâm. 1 1/4""""""""</v>
          </cell>
          <cell r="C955" t="str">
            <v>UN</v>
          </cell>
          <cell r="D955">
            <v>8.1163000000000007</v>
          </cell>
        </row>
        <row r="956">
          <cell r="A956" t="str">
            <v>001.17.02840</v>
          </cell>
          <cell r="B956" t="str">
            <v>Fornecimento e instalação de curva de ferro galvanizado de 90º diâm. 1""""""""</v>
          </cell>
          <cell r="C956" t="str">
            <v>UN</v>
          </cell>
          <cell r="D956">
            <v>4.3475000000000001</v>
          </cell>
        </row>
        <row r="957">
          <cell r="A957" t="str">
            <v>001.17.02860</v>
          </cell>
          <cell r="B957" t="str">
            <v>Fornecimento e instalação de curva de ferro galvanizado de 90º diâm. 3/4""""""""</v>
          </cell>
          <cell r="C957" t="str">
            <v>UN</v>
          </cell>
          <cell r="D957">
            <v>3.4674999999999998</v>
          </cell>
        </row>
        <row r="958">
          <cell r="A958" t="str">
            <v>001.17.02880</v>
          </cell>
          <cell r="B958" t="str">
            <v>Fornecimento e instalação de curva de ferro galvanizado de 90º diâm. 1/2""""""""</v>
          </cell>
          <cell r="C958" t="str">
            <v>UN</v>
          </cell>
          <cell r="D958">
            <v>2.8075000000000001</v>
          </cell>
        </row>
        <row r="959">
          <cell r="A959" t="str">
            <v>001.17.02940</v>
          </cell>
          <cell r="B959" t="str">
            <v>Fornecimento e instalação de luva de ferro galvanizado  1/2""""""""</v>
          </cell>
          <cell r="C959" t="str">
            <v>UN</v>
          </cell>
          <cell r="D959">
            <v>1.4588000000000001</v>
          </cell>
        </row>
        <row r="960">
          <cell r="A960" t="str">
            <v>001.17.02960</v>
          </cell>
          <cell r="B960" t="str">
            <v>Fornecimento e instalação de luva de ferro galvanizado  3/4""""""""</v>
          </cell>
          <cell r="C960" t="str">
            <v>UN</v>
          </cell>
          <cell r="D960">
            <v>1.5688</v>
          </cell>
        </row>
        <row r="961">
          <cell r="A961" t="str">
            <v>001.17.02980</v>
          </cell>
          <cell r="B961" t="str">
            <v>Fornecimento e instalação de luva de ferro galvanizado  1""""""""</v>
          </cell>
          <cell r="C961" t="str">
            <v>UN</v>
          </cell>
          <cell r="D961">
            <v>1.8988</v>
          </cell>
        </row>
        <row r="962">
          <cell r="A962" t="str">
            <v>001.17.03000</v>
          </cell>
          <cell r="B962" t="str">
            <v>Fornecimento e instalação de luva de ferro galvanizado  1 1/4""""""""</v>
          </cell>
          <cell r="C962" t="str">
            <v>UN</v>
          </cell>
          <cell r="D962">
            <v>2.9662999999999999</v>
          </cell>
        </row>
        <row r="963">
          <cell r="A963" t="str">
            <v>001.17.03020</v>
          </cell>
          <cell r="B963" t="str">
            <v>Fornecimento e instalação de luva de ferro galvanizado  1 1/2</v>
          </cell>
          <cell r="C963" t="str">
            <v>UN</v>
          </cell>
          <cell r="D963">
            <v>3.5163000000000002</v>
          </cell>
        </row>
        <row r="964">
          <cell r="A964" t="str">
            <v>001.17.03040</v>
          </cell>
          <cell r="B964" t="str">
            <v>Fornecimento e instalação de luva de ferro galvanizado  2""""""""</v>
          </cell>
          <cell r="C964" t="str">
            <v>UN</v>
          </cell>
          <cell r="D964">
            <v>5.8262999999999998</v>
          </cell>
        </row>
        <row r="965">
          <cell r="A965" t="str">
            <v>001.17.03060</v>
          </cell>
          <cell r="B965" t="str">
            <v>Fornecimento e instalação de luva de ferro galvanizado  2 1/2""""""""</v>
          </cell>
          <cell r="C965" t="str">
            <v>UN</v>
          </cell>
          <cell r="D965">
            <v>5.8174999999999999</v>
          </cell>
        </row>
        <row r="966">
          <cell r="A966" t="str">
            <v>001.17.03080</v>
          </cell>
          <cell r="B966" t="str">
            <v>Fornecimento e instalação de luva de ferro galvanizado  3""""""""</v>
          </cell>
          <cell r="C966" t="str">
            <v>UN</v>
          </cell>
          <cell r="D966">
            <v>7.7575000000000003</v>
          </cell>
        </row>
        <row r="967">
          <cell r="A967" t="str">
            <v>001.17.03100</v>
          </cell>
          <cell r="B967" t="str">
            <v>Fornecimento e instalação de luva de ferro galvanizado  4""""""""</v>
          </cell>
          <cell r="C967" t="str">
            <v>UN</v>
          </cell>
          <cell r="D967">
            <v>10.8375</v>
          </cell>
        </row>
        <row r="968">
          <cell r="A968" t="str">
            <v>001.17.03103</v>
          </cell>
          <cell r="B968" t="str">
            <v>Fornecimento e Instalação de Bucha e Arruela D.1/2 pol p/ Eletroduto - Alumínio</v>
          </cell>
          <cell r="C968" t="str">
            <v>UN</v>
          </cell>
          <cell r="D968">
            <v>0.57350000000000001</v>
          </cell>
        </row>
        <row r="969">
          <cell r="A969" t="str">
            <v>001.17.03104</v>
          </cell>
          <cell r="B969" t="str">
            <v>Fornecimento e Instalação de Bucha e Arruela D.3/4pol p/ Eletroduto - Alumínio</v>
          </cell>
          <cell r="C969" t="str">
            <v>UN</v>
          </cell>
          <cell r="D969">
            <v>0.60750000000000004</v>
          </cell>
        </row>
        <row r="970">
          <cell r="A970" t="str">
            <v>001.17.03105</v>
          </cell>
          <cell r="B970" t="str">
            <v>Fornecimento e Instalação de Bucha e Arruela D.1pol p/ Eletroduto - Alumínio</v>
          </cell>
          <cell r="C970" t="str">
            <v>UN</v>
          </cell>
          <cell r="D970">
            <v>0.84750000000000003</v>
          </cell>
        </row>
        <row r="971">
          <cell r="A971" t="str">
            <v>001.17.03106</v>
          </cell>
          <cell r="B971" t="str">
            <v>Fornecimento e Instalação de Bucha e Arruela D 1.5pol p/ Eletroduto - Alumínio</v>
          </cell>
          <cell r="C971" t="str">
            <v>UN</v>
          </cell>
          <cell r="D971">
            <v>1.5149999999999999</v>
          </cell>
        </row>
        <row r="972">
          <cell r="A972" t="str">
            <v>001.17.03107</v>
          </cell>
          <cell r="B972" t="str">
            <v>Fornecimento e Instalação de Bucha e Arruela D.2pol p/ Eletroduto - Alumínio</v>
          </cell>
          <cell r="C972" t="str">
            <v>UN</v>
          </cell>
          <cell r="D972">
            <v>2.0550000000000002</v>
          </cell>
        </row>
        <row r="973">
          <cell r="A973" t="str">
            <v>001.17.03108</v>
          </cell>
          <cell r="B973" t="str">
            <v>Fornecimento e Instalação de Bucha e Arruela D.2.5pol p/ Eletroduto - Alumínio</v>
          </cell>
          <cell r="C973" t="str">
            <v>UN</v>
          </cell>
          <cell r="D973">
            <v>3.7174999999999998</v>
          </cell>
        </row>
        <row r="974">
          <cell r="A974" t="str">
            <v>001.17.03109</v>
          </cell>
          <cell r="B974" t="str">
            <v>Fornecimento e Instalação de Bucha e Arruela D.3pol p/ Eletroduto - Alumínio</v>
          </cell>
          <cell r="C974" t="str">
            <v>UN</v>
          </cell>
          <cell r="D974">
            <v>4.0575000000000001</v>
          </cell>
        </row>
        <row r="975">
          <cell r="A975" t="str">
            <v>001.17.03110</v>
          </cell>
          <cell r="B975" t="str">
            <v>Fornecimento e Instalação de Bucha e Arruela D.4pol p/ Eletroduto - Alumínio</v>
          </cell>
          <cell r="C975" t="str">
            <v>UN</v>
          </cell>
          <cell r="D975">
            <v>6.4574999999999996</v>
          </cell>
        </row>
        <row r="976">
          <cell r="A976" t="str">
            <v>001.17.03115</v>
          </cell>
          <cell r="B976" t="str">
            <v>Fornecimento e Instalação de Condulete de Alumínio Tipo """"C"""", S/ Tampa, 1/2""""</v>
          </cell>
          <cell r="C976" t="str">
            <v>UN</v>
          </cell>
          <cell r="D976">
            <v>5.7950999999999997</v>
          </cell>
        </row>
        <row r="977">
          <cell r="A977" t="str">
            <v>001.17.03117</v>
          </cell>
          <cell r="B977" t="str">
            <v>Fornecimento e Instalação de Condulete de Alumínio Tipo """"C"""", S/ Tampa, 3/4""""</v>
          </cell>
          <cell r="C977" t="str">
            <v>UN</v>
          </cell>
          <cell r="D977">
            <v>5.7950999999999997</v>
          </cell>
        </row>
        <row r="978">
          <cell r="A978" t="str">
            <v>001.17.03119</v>
          </cell>
          <cell r="B978" t="str">
            <v>Fornecimento e Instalação de Condulete de Alumínio Tipo """"C"""", S/ Tampa, 1""""</v>
          </cell>
          <cell r="C978" t="str">
            <v>UN</v>
          </cell>
          <cell r="D978">
            <v>8.5251000000000001</v>
          </cell>
        </row>
        <row r="979">
          <cell r="A979" t="str">
            <v>001.17.03121</v>
          </cell>
          <cell r="B979" t="str">
            <v>Fornecimento e Instalação de Condulete de Alumínio Tipo """"C"""", C/ Tampa, 1 1/4""""</v>
          </cell>
          <cell r="C979" t="str">
            <v>UN</v>
          </cell>
          <cell r="D979">
            <v>14.661300000000001</v>
          </cell>
        </row>
        <row r="980">
          <cell r="A980" t="str">
            <v>001.17.03123</v>
          </cell>
          <cell r="B980" t="str">
            <v>Fornecimento e Instalação de Condulete de Alumínio Tipo """"C"""", C/ Tampa, 1 1/2""""</v>
          </cell>
          <cell r="C980" t="str">
            <v>UN</v>
          </cell>
          <cell r="D980">
            <v>19.691299999999998</v>
          </cell>
        </row>
        <row r="981">
          <cell r="A981" t="str">
            <v>001.17.03125</v>
          </cell>
          <cell r="B981" t="str">
            <v>Fornecimento e Instalação de Condulete de Alumínio Tipo """"C"""", C/ Tampa, 2""""</v>
          </cell>
          <cell r="C981" t="str">
            <v>UN</v>
          </cell>
          <cell r="D981">
            <v>27.211300000000001</v>
          </cell>
        </row>
        <row r="982">
          <cell r="A982" t="str">
            <v>001.17.03127</v>
          </cell>
          <cell r="B982" t="str">
            <v>Fornecimento e Instalação de Condulete de Alumínio Tipo """"C"""", C/ Tampa, 2  1/2""""</v>
          </cell>
          <cell r="C982" t="str">
            <v>UN</v>
          </cell>
          <cell r="D982">
            <v>55.011299999999999</v>
          </cell>
        </row>
        <row r="983">
          <cell r="A983" t="str">
            <v>001.17.03129</v>
          </cell>
          <cell r="B983" t="str">
            <v>Fornecimento e Instalação de Condulete de Alumínio Tipo """"E"""", S/ Tampa, 1/2""""</v>
          </cell>
          <cell r="C983" t="str">
            <v>UN</v>
          </cell>
          <cell r="D983">
            <v>5.4451000000000001</v>
          </cell>
        </row>
        <row r="984">
          <cell r="A984" t="str">
            <v>001.17.03131</v>
          </cell>
          <cell r="B984" t="str">
            <v>Fornecimento e Instalação de Condulete de Alumínio Tipo """"E"""", S/ Tampa, 3/4""""</v>
          </cell>
          <cell r="C984" t="str">
            <v>UN</v>
          </cell>
          <cell r="D984">
            <v>5.4451000000000001</v>
          </cell>
        </row>
        <row r="985">
          <cell r="A985" t="str">
            <v>001.17.03133</v>
          </cell>
          <cell r="B985" t="str">
            <v>Fornecimento e Instalação de Condulete de Alumínio Tipo """"E"""", S/ Tampa, 1""""</v>
          </cell>
          <cell r="C985" t="str">
            <v>UN</v>
          </cell>
          <cell r="D985">
            <v>7.5951000000000004</v>
          </cell>
        </row>
        <row r="986">
          <cell r="A986" t="str">
            <v>001.17.03135</v>
          </cell>
          <cell r="B986" t="str">
            <v>Fornecimento e Instalação de Condulete de Alumínio Tipo """"E"""", C/ Tampa, 1 1/4""""</v>
          </cell>
          <cell r="C986" t="str">
            <v>UN</v>
          </cell>
          <cell r="D986">
            <v>13.6313</v>
          </cell>
        </row>
        <row r="987">
          <cell r="A987" t="str">
            <v>001.17.03137</v>
          </cell>
          <cell r="B987" t="str">
            <v>Fornecimento e Instalação de Condulete de Alumínio Tipo """"E"""", C/ Tampa, 1 1/2""""</v>
          </cell>
          <cell r="C987" t="str">
            <v>UN</v>
          </cell>
          <cell r="D987">
            <v>18.641300000000001</v>
          </cell>
        </row>
        <row r="988">
          <cell r="A988" t="str">
            <v>001.17.03139</v>
          </cell>
          <cell r="B988" t="str">
            <v>Fornecimento e Instalação de Condulete de Alumínio Tipo """"E"""", C/ Tampa, 2""""</v>
          </cell>
          <cell r="C988" t="str">
            <v>UN</v>
          </cell>
          <cell r="D988">
            <v>26.311299999999999</v>
          </cell>
        </row>
        <row r="989">
          <cell r="A989" t="str">
            <v>001.17.03141</v>
          </cell>
          <cell r="B989" t="str">
            <v>Fornecimento e Instalação de Condulete de Alumínio Tipo """"E"""", C/ Tampa, 2  1/2""""</v>
          </cell>
          <cell r="C989" t="str">
            <v>UN</v>
          </cell>
          <cell r="D989">
            <v>55.011299999999999</v>
          </cell>
        </row>
        <row r="990">
          <cell r="A990" t="str">
            <v>001.17.03143</v>
          </cell>
          <cell r="B990" t="str">
            <v>Fornecimento e Instalação de Condulete de Alumínio Tipo """"LL"""",""""LB"""", """"LR"""", S/ Tampa, 1/2""""</v>
          </cell>
          <cell r="C990" t="str">
            <v>UN</v>
          </cell>
          <cell r="D990">
            <v>5.7950999999999997</v>
          </cell>
        </row>
        <row r="991">
          <cell r="A991" t="str">
            <v>001.17.03145</v>
          </cell>
          <cell r="B991" t="str">
            <v>Fornecimento e Instalação de Condulete de Alumínio Tipo """"LL"""",""""LB"""", """"LR"""", S/ Tampa, 3/4""""</v>
          </cell>
          <cell r="C991" t="str">
            <v>UN</v>
          </cell>
          <cell r="D991">
            <v>5.7950999999999997</v>
          </cell>
        </row>
        <row r="992">
          <cell r="A992" t="str">
            <v>001.17.03147</v>
          </cell>
          <cell r="B992" t="str">
            <v>Fornecimento e Instalação de Condulete de Alumínio Tipo  """"LL"""",""""LB"""", """"LR"""", S/ Tampa, 1""""</v>
          </cell>
          <cell r="C992" t="str">
            <v>UN</v>
          </cell>
          <cell r="D992">
            <v>8.5251000000000001</v>
          </cell>
        </row>
        <row r="993">
          <cell r="A993" t="str">
            <v>001.17.03149</v>
          </cell>
          <cell r="B993" t="str">
            <v>Fornecimento e Instalação de Condulete de Alumínio Tipo """"LL"""",""""LB"""", """"LR"""", C/ Tampa, 1 1/4""""</v>
          </cell>
          <cell r="C993" t="str">
            <v>UN</v>
          </cell>
          <cell r="D993">
            <v>14.661300000000001</v>
          </cell>
        </row>
        <row r="994">
          <cell r="A994" t="str">
            <v>001.17.03151</v>
          </cell>
          <cell r="B994" t="str">
            <v>Fornecimento e Instalação de Condulete de Alumínio Tipo  """"LL"""",""""LB"""", """"LR"""", C/ Tampa, 1 1/2""""</v>
          </cell>
          <cell r="C994" t="str">
            <v>UN</v>
          </cell>
          <cell r="D994">
            <v>19.691299999999998</v>
          </cell>
        </row>
        <row r="995">
          <cell r="A995" t="str">
            <v>001.17.03153</v>
          </cell>
          <cell r="B995" t="str">
            <v>Fornecimento e Instalação de Condulete de Alumínio Tipo  """"LL"""",""""LB"""", """"LR"""", C/ Tampa, 2""""</v>
          </cell>
          <cell r="C995" t="str">
            <v>UN</v>
          </cell>
          <cell r="D995">
            <v>27.211300000000001</v>
          </cell>
        </row>
        <row r="996">
          <cell r="A996" t="str">
            <v>001.17.03155</v>
          </cell>
          <cell r="B996" t="str">
            <v>Fornecimento e Instalação de Condulete de Alumínio Tipo  """"LL"""",""""LB"""", """"LR"""", C/ Tampa, 2  1/2""""</v>
          </cell>
          <cell r="C996" t="str">
            <v>UN</v>
          </cell>
          <cell r="D996">
            <v>55.271299999999997</v>
          </cell>
        </row>
        <row r="997">
          <cell r="A997" t="str">
            <v>001.17.03157</v>
          </cell>
          <cell r="B997" t="str">
            <v>Fornecimento e Instalação de Condulete de Alumínio Tipo """"TB"""", S/ Tampa, 1/2""""</v>
          </cell>
          <cell r="C997" t="str">
            <v>UN</v>
          </cell>
          <cell r="D997">
            <v>6.4939</v>
          </cell>
        </row>
        <row r="998">
          <cell r="A998" t="str">
            <v>001.17.03159</v>
          </cell>
          <cell r="B998" t="str">
            <v>Fornecimento e Instalação de Condulete de Alumínio Tipo """"TB"""", S/ Tampa, 3/4""""</v>
          </cell>
          <cell r="C998" t="str">
            <v>UN</v>
          </cell>
          <cell r="D998">
            <v>6.4939</v>
          </cell>
        </row>
        <row r="999">
          <cell r="A999" t="str">
            <v>001.17.03161</v>
          </cell>
          <cell r="B999" t="str">
            <v>Fornecimento e Instalação de Condulete de Alumínio Tipo """"TB"""", S/ Tampa, 1""""</v>
          </cell>
          <cell r="C999" t="str">
            <v>UN</v>
          </cell>
          <cell r="D999">
            <v>9.5439000000000007</v>
          </cell>
        </row>
        <row r="1000">
          <cell r="A1000" t="str">
            <v>001.17.03163</v>
          </cell>
          <cell r="B1000" t="str">
            <v>Fornecimento e Instalação de Condulete de Alumínio Tipo """"TB"""", C/ Tampa, 1 1/4""""</v>
          </cell>
          <cell r="C1000" t="str">
            <v>UN</v>
          </cell>
          <cell r="D1000">
            <v>16.330100000000002</v>
          </cell>
        </row>
        <row r="1001">
          <cell r="A1001" t="str">
            <v>001.17.03165</v>
          </cell>
          <cell r="B1001" t="str">
            <v>Fornecimento e Instalação de Condulete de Alumínio Tipo """"TB"""", C/ Tampa, 1 1/2""""</v>
          </cell>
          <cell r="C1001" t="str">
            <v>UN</v>
          </cell>
          <cell r="D1001">
            <v>22.030100000000001</v>
          </cell>
        </row>
        <row r="1002">
          <cell r="A1002" t="str">
            <v>001.17.03166</v>
          </cell>
          <cell r="B1002" t="str">
            <v>Fornecimento e Instalação de Condulete de Alumínio Tipo """"TB"""", C/ Tampa, 2""""</v>
          </cell>
          <cell r="C1002" t="str">
            <v>UN</v>
          </cell>
          <cell r="D1002">
            <v>29.5501</v>
          </cell>
        </row>
        <row r="1003">
          <cell r="A1003" t="str">
            <v>001.17.03167</v>
          </cell>
          <cell r="B1003" t="str">
            <v>Fornecimento e Instalação de Condulete de Alumínio Tipo """"TB"""", C/ Tampa, 2  1/2""""</v>
          </cell>
          <cell r="C1003" t="str">
            <v>UN</v>
          </cell>
          <cell r="D1003">
            <v>59.510100000000001</v>
          </cell>
        </row>
        <row r="1004">
          <cell r="A1004" t="str">
            <v>001.17.03168</v>
          </cell>
          <cell r="B1004" t="str">
            <v>Fornecimento e Instalação de Condulete de Alumínio Tipo """"X"""", S/ Tampa, 1/2""""</v>
          </cell>
          <cell r="C1004" t="str">
            <v>UN</v>
          </cell>
          <cell r="D1004">
            <v>6.3350999999999997</v>
          </cell>
        </row>
        <row r="1005">
          <cell r="A1005" t="str">
            <v>001.17.03169</v>
          </cell>
          <cell r="B1005" t="str">
            <v>Fornecimento e Instalação de Condulete de Alumínio Tipo """"X"""", S/ Tampa, 3/4""""</v>
          </cell>
          <cell r="C1005" t="str">
            <v>UN</v>
          </cell>
          <cell r="D1005">
            <v>6.3350999999999997</v>
          </cell>
        </row>
        <row r="1006">
          <cell r="A1006" t="str">
            <v>001.17.03170</v>
          </cell>
          <cell r="B1006" t="str">
            <v>Fornecimento e Instalação de Condulete de Alumínio Tipo """"X"""", S/ Tampa, 1""""</v>
          </cell>
          <cell r="C1006" t="str">
            <v>UN</v>
          </cell>
          <cell r="D1006">
            <v>9.3651</v>
          </cell>
        </row>
        <row r="1007">
          <cell r="A1007" t="str">
            <v>001.17.03171</v>
          </cell>
          <cell r="B1007" t="str">
            <v>Fornecimento e Instalação de Condulete de Alumínio Tipo """"X"""", C/ Tampa, 1 1/4""""</v>
          </cell>
          <cell r="C1007" t="str">
            <v>UN</v>
          </cell>
          <cell r="D1007">
            <v>16.421299999999999</v>
          </cell>
        </row>
        <row r="1008">
          <cell r="A1008" t="str">
            <v>001.17.03172</v>
          </cell>
          <cell r="B1008" t="str">
            <v>Fornecimento e Instalação de Condulete de Alumínio Tipo """"X"""", C/ Tampa, 1 1/2""""</v>
          </cell>
          <cell r="C1008" t="str">
            <v>UN</v>
          </cell>
          <cell r="D1008">
            <v>23.3813</v>
          </cell>
        </row>
        <row r="1009">
          <cell r="A1009" t="str">
            <v>001.17.03173</v>
          </cell>
          <cell r="B1009" t="str">
            <v>Fornecimento e Instalação de Condulete de Alumínio Tipo """"X"""", C/ Tampa, 2""""</v>
          </cell>
          <cell r="C1009" t="str">
            <v>UN</v>
          </cell>
          <cell r="D1009">
            <v>31.321300000000001</v>
          </cell>
        </row>
        <row r="1010">
          <cell r="A1010" t="str">
            <v>001.17.03174</v>
          </cell>
          <cell r="B1010" t="str">
            <v>Fornecimento e Instalação de Condulete de Alumínio Tipo """"X"""", C/ Tampa, 2  1/2""""</v>
          </cell>
          <cell r="C1010" t="str">
            <v>UN</v>
          </cell>
          <cell r="D1010">
            <v>59.0413</v>
          </cell>
        </row>
        <row r="1011">
          <cell r="A1011" t="str">
            <v>001.17.03175</v>
          </cell>
          <cell r="B1011" t="str">
            <v>Fornecimento e Instalação de Tampa de Alumínio 1/2"""" e 3/4"""" 1 P</v>
          </cell>
          <cell r="C1011" t="str">
            <v>UN</v>
          </cell>
          <cell r="D1011">
            <v>1.7963</v>
          </cell>
        </row>
        <row r="1012">
          <cell r="A1012" t="str">
            <v>001.17.03176</v>
          </cell>
          <cell r="B1012" t="str">
            <v>Fornecimento e Instalação de Tampa de Alumínio 1/2"""" e 3/4"""" 1 P Red.</v>
          </cell>
          <cell r="C1012" t="str">
            <v>UN</v>
          </cell>
          <cell r="D1012">
            <v>1.7963</v>
          </cell>
        </row>
        <row r="1013">
          <cell r="A1013" t="str">
            <v>001.17.03177</v>
          </cell>
          <cell r="B1013" t="str">
            <v>Fornecimento e Instalação de Tampa de Alumínio 1/2"""" e 3/4"""" 1 P RJ 45</v>
          </cell>
          <cell r="C1013" t="str">
            <v>UN</v>
          </cell>
          <cell r="D1013">
            <v>1.7963</v>
          </cell>
        </row>
        <row r="1014">
          <cell r="A1014" t="str">
            <v>001.17.03178</v>
          </cell>
          <cell r="B1014" t="str">
            <v>Fornecimento e Instalação de Tampa de Alumínio 1/2"""" e 3/4"""" 2 P</v>
          </cell>
          <cell r="C1014" t="str">
            <v>UN</v>
          </cell>
          <cell r="D1014">
            <v>1.7963</v>
          </cell>
        </row>
        <row r="1015">
          <cell r="A1015" t="str">
            <v>001.17.03179</v>
          </cell>
          <cell r="B1015" t="str">
            <v>Fornecimento e Instalação de Tampa de Alumínio 1/2"""" e 3/4"""" 2 P Sep.</v>
          </cell>
          <cell r="C1015" t="str">
            <v>UN</v>
          </cell>
          <cell r="D1015">
            <v>1.7963</v>
          </cell>
        </row>
        <row r="1016">
          <cell r="A1016" t="str">
            <v>001.17.03181</v>
          </cell>
          <cell r="B1016" t="str">
            <v>Fornecimento e Instalação de Tampa de Alumínio 1/2"""" e 3/4"""" 2 P RJ 45</v>
          </cell>
          <cell r="C1016" t="str">
            <v>UN</v>
          </cell>
          <cell r="D1016">
            <v>1.7963</v>
          </cell>
        </row>
        <row r="1017">
          <cell r="A1017" t="str">
            <v>001.17.03183</v>
          </cell>
          <cell r="B1017" t="str">
            <v>Fornecimento e Instalação de Tampa de Alumínio 1/2"""" e 3/4"""" 3 P</v>
          </cell>
          <cell r="C1017" t="str">
            <v>UN</v>
          </cell>
          <cell r="D1017">
            <v>1.7963</v>
          </cell>
        </row>
        <row r="1018">
          <cell r="A1018" t="str">
            <v>001.17.03185</v>
          </cell>
          <cell r="B1018" t="str">
            <v>Fornecimento e Instalação de Tampa de Alumínio 1/2"""" e 3/4"""" Cega</v>
          </cell>
          <cell r="C1018" t="str">
            <v>UN</v>
          </cell>
          <cell r="D1018">
            <v>1.7963</v>
          </cell>
        </row>
        <row r="1019">
          <cell r="A1019" t="str">
            <v>001.17.03187</v>
          </cell>
          <cell r="B1019" t="str">
            <v>Fornecimento e Instalação de Tampa de Alumínio 1"""" 1 P</v>
          </cell>
          <cell r="C1019" t="str">
            <v>UN</v>
          </cell>
          <cell r="D1019">
            <v>2.2763</v>
          </cell>
        </row>
        <row r="1020">
          <cell r="A1020" t="str">
            <v>001.17.03189</v>
          </cell>
          <cell r="B1020" t="str">
            <v>Fornecimento e Instalação de Tampa de Alumínio 1"""" 1 P Red.</v>
          </cell>
          <cell r="C1020" t="str">
            <v>UN</v>
          </cell>
          <cell r="D1020">
            <v>2.2763</v>
          </cell>
        </row>
        <row r="1021">
          <cell r="A1021" t="str">
            <v>001.17.03191</v>
          </cell>
          <cell r="B1021" t="str">
            <v>Fornecimento e Instalação de Tampa de Alumínio 1"""" 1 P RJ 45</v>
          </cell>
          <cell r="C1021" t="str">
            <v>UN</v>
          </cell>
          <cell r="D1021">
            <v>2.2763</v>
          </cell>
        </row>
        <row r="1022">
          <cell r="A1022" t="str">
            <v>001.17.03193</v>
          </cell>
          <cell r="B1022" t="str">
            <v>Fornecimento e Instalação de Tampa de Alumínio 1"""" 2 P</v>
          </cell>
          <cell r="C1022" t="str">
            <v>UN</v>
          </cell>
          <cell r="D1022">
            <v>2.2763</v>
          </cell>
        </row>
        <row r="1023">
          <cell r="A1023" t="str">
            <v>001.17.03195</v>
          </cell>
          <cell r="B1023" t="str">
            <v>Fornecimento e Instalação de Tampa de Alumínio 1"""" 2 P Sep.</v>
          </cell>
          <cell r="C1023" t="str">
            <v>UN</v>
          </cell>
          <cell r="D1023">
            <v>2.2763</v>
          </cell>
        </row>
        <row r="1024">
          <cell r="A1024" t="str">
            <v>001.17.03197</v>
          </cell>
          <cell r="B1024" t="str">
            <v>Fornecimento e Instalação de Tampa de Alumínio 1"""" 2 P RJ 45</v>
          </cell>
          <cell r="C1024" t="str">
            <v>UN</v>
          </cell>
          <cell r="D1024">
            <v>2.2763</v>
          </cell>
        </row>
        <row r="1025">
          <cell r="A1025" t="str">
            <v>001.17.03199</v>
          </cell>
          <cell r="B1025" t="str">
            <v>Fornecimento e Instalação de Tampa de Alumínio 1"""" 3 P</v>
          </cell>
          <cell r="C1025" t="str">
            <v>UN</v>
          </cell>
          <cell r="D1025">
            <v>2.2763</v>
          </cell>
        </row>
        <row r="1026">
          <cell r="A1026" t="str">
            <v>001.17.03201</v>
          </cell>
          <cell r="B1026" t="str">
            <v>Fornecimento e Instalação de Tampa de Alumínio 1"""" Cega</v>
          </cell>
          <cell r="C1026" t="str">
            <v>UN</v>
          </cell>
          <cell r="D1026">
            <v>2.2763</v>
          </cell>
        </row>
        <row r="1027">
          <cell r="A1027" t="str">
            <v>001.17.03600</v>
          </cell>
          <cell r="B1027" t="str">
            <v>Fornecimento e instalação de caixa metálica com tampa parafusada de Embutir de 20.00x20.00x10.00 cm</v>
          </cell>
          <cell r="C1027" t="str">
            <v>UN</v>
          </cell>
          <cell r="D1027">
            <v>27.677399999999999</v>
          </cell>
        </row>
        <row r="1028">
          <cell r="A1028" t="str">
            <v>001.17.03620</v>
          </cell>
          <cell r="B1028" t="str">
            <v>Fornecimento e instalação de caixa metálica com tampa parafusada de Embutir de 25.00x25.00x12.00 cm</v>
          </cell>
          <cell r="C1028" t="str">
            <v>UN</v>
          </cell>
          <cell r="D1028">
            <v>34.0961</v>
          </cell>
        </row>
        <row r="1029">
          <cell r="A1029" t="str">
            <v>001.17.03640</v>
          </cell>
          <cell r="B1029" t="str">
            <v>Fornecimento e instalação de caixa metálica com tampa parafusada de Embutir 30.00x30.00x15.00 cm</v>
          </cell>
          <cell r="C1029" t="str">
            <v>UN</v>
          </cell>
          <cell r="D1029">
            <v>47.6509</v>
          </cell>
        </row>
        <row r="1030">
          <cell r="A1030" t="str">
            <v>001.17.03660</v>
          </cell>
          <cell r="B1030" t="str">
            <v>Fornecimento e instalação de caixa metálica com tampa parafusada de Embutir 40.00x40.00x15.00 cm</v>
          </cell>
          <cell r="C1030" t="str">
            <v>UN</v>
          </cell>
          <cell r="D1030">
            <v>71.347800000000007</v>
          </cell>
        </row>
        <row r="1031">
          <cell r="A1031" t="str">
            <v>001.17.03680</v>
          </cell>
          <cell r="B1031" t="str">
            <v>Fornecimento e instalação de caixa metálica com tampa parafusada de Embutir 50.00x50.00x15.00 cm</v>
          </cell>
          <cell r="C1031" t="str">
            <v>UN</v>
          </cell>
          <cell r="D1031">
            <v>91.437799999999996</v>
          </cell>
        </row>
        <row r="1032">
          <cell r="A1032" t="str">
            <v>001.17.03820</v>
          </cell>
          <cell r="B1032" t="str">
            <v>Fornecimento e instalação de Quadro Metálico De  80 x 60 x 25 cm C/Porta P/ Comando</v>
          </cell>
          <cell r="C1032" t="str">
            <v>UN</v>
          </cell>
          <cell r="D1032">
            <v>285.25560000000002</v>
          </cell>
        </row>
        <row r="1033">
          <cell r="A1033" t="str">
            <v>001.17.03840</v>
          </cell>
          <cell r="B1033" t="str">
            <v>Fornecimento e instalação de Quadro Metálico De  60x 60x20 cm C/Porta P/ Comando</v>
          </cell>
          <cell r="C1033" t="str">
            <v>UN</v>
          </cell>
          <cell r="D1033">
            <v>290.11869999999999</v>
          </cell>
        </row>
        <row r="1034">
          <cell r="A1034" t="str">
            <v>001.17.03850</v>
          </cell>
          <cell r="B1034" t="str">
            <v>Fornecimento e instalação de Quadro De Distribuicao P/ 01- 03 Circuitos De Sobrepor, Pvc, Eletromar ou Mesmo Padrão</v>
          </cell>
          <cell r="C1034" t="str">
            <v>UN</v>
          </cell>
          <cell r="D1034">
            <v>33.127800000000001</v>
          </cell>
        </row>
        <row r="1035">
          <cell r="A1035" t="str">
            <v>001.17.03855</v>
          </cell>
          <cell r="B1035" t="str">
            <v>Fornecimento e instalação de Quadro De Distribuicao P/ 04 - 06 Circuitos De Sobrepor, Pvc, Eletromar ou Mesmo Padrão</v>
          </cell>
          <cell r="C1035" t="str">
            <v>UN</v>
          </cell>
          <cell r="D1035">
            <v>42.2378</v>
          </cell>
        </row>
        <row r="1036">
          <cell r="A1036" t="str">
            <v>001.17.03860</v>
          </cell>
          <cell r="B1036" t="str">
            <v>Fornecimento e instalação de Quadro De Dist Embutir Metálico Com Porta P/ 06 Circuitos</v>
          </cell>
          <cell r="C1036" t="str">
            <v>UN</v>
          </cell>
          <cell r="D1036">
            <v>36.1678</v>
          </cell>
        </row>
        <row r="1037">
          <cell r="A1037" t="str">
            <v>001.17.03880</v>
          </cell>
          <cell r="B1037" t="str">
            <v>Fornecimento e instalação de Quadro De Dist Embutir Metálico Com Porta P/ 12 Circuitos</v>
          </cell>
          <cell r="C1037" t="str">
            <v>UN</v>
          </cell>
          <cell r="D1037">
            <v>46.957799999999999</v>
          </cell>
        </row>
        <row r="1038">
          <cell r="A1038" t="str">
            <v>001.17.03900</v>
          </cell>
          <cell r="B1038" t="str">
            <v>Fornecimento e instalação de Quadro De Dist Embutir Metálico Com Porta P/ 18 Circuitos</v>
          </cell>
          <cell r="C1038" t="str">
            <v>UN</v>
          </cell>
          <cell r="D1038">
            <v>85.844800000000006</v>
          </cell>
        </row>
        <row r="1039">
          <cell r="A1039" t="str">
            <v>001.17.03920</v>
          </cell>
          <cell r="B1039" t="str">
            <v>Fornecimento e instalação de Quadro De Dist Tripolar Embutir C/ Barramento Com Porta 20 Circuitos 100 A</v>
          </cell>
          <cell r="C1039" t="str">
            <v>UN</v>
          </cell>
          <cell r="D1039">
            <v>134.12479999999999</v>
          </cell>
        </row>
        <row r="1040">
          <cell r="A1040" t="str">
            <v>001.17.03980</v>
          </cell>
          <cell r="B1040" t="str">
            <v>Fornecimento e instalação de Quadro De Dist Tripolar Embutir C/ Barramento Com Porta 24 Circuitos 100 A</v>
          </cell>
          <cell r="C1040" t="str">
            <v>UN</v>
          </cell>
          <cell r="D1040">
            <v>183.55170000000001</v>
          </cell>
        </row>
        <row r="1041">
          <cell r="A1041" t="str">
            <v>001.17.04000</v>
          </cell>
          <cell r="B1041" t="str">
            <v>Fornecimento e instalação de Quadro De Dist Tripolar Embutir C/ Barramento Com Porta 40 Circuitos 100 A</v>
          </cell>
          <cell r="C1041" t="str">
            <v>UN</v>
          </cell>
          <cell r="D1041">
            <v>418.18869999999998</v>
          </cell>
        </row>
        <row r="1042">
          <cell r="A1042" t="str">
            <v>001.17.04020</v>
          </cell>
          <cell r="B1042" t="str">
            <v>Fornecimento e instalação de Quadro De Dist Tripolar Embutir C/ Barramento Com Porta 50 Circuitos 100 A</v>
          </cell>
          <cell r="C1042" t="str">
            <v>UN</v>
          </cell>
          <cell r="D1042">
            <v>570.69560000000001</v>
          </cell>
        </row>
        <row r="1043">
          <cell r="A1043" t="str">
            <v>001.17.04060</v>
          </cell>
          <cell r="B1043" t="str">
            <v>Fornecimento e instalação de Quadro De Dist Tripolar Embutir C/ Barramento Com Porta 32 Circuitos 100 A</v>
          </cell>
          <cell r="C1043" t="str">
            <v>UN</v>
          </cell>
          <cell r="D1043">
            <v>197.90170000000001</v>
          </cell>
        </row>
        <row r="1044">
          <cell r="A1044" t="str">
            <v>001.17.04200</v>
          </cell>
          <cell r="B1044" t="str">
            <v>Fornecimento e Instalação de Disjuntor monofásico EL 10A da marca Eletromar ou Mesmo Padrão (UL)</v>
          </cell>
          <cell r="C1044" t="str">
            <v>UN</v>
          </cell>
          <cell r="D1044">
            <v>6.3827999999999996</v>
          </cell>
        </row>
        <row r="1045">
          <cell r="A1045" t="str">
            <v>001.17.04202</v>
          </cell>
          <cell r="B1045" t="str">
            <v>Fornecimento e Instalação de Disjuntor monofásico EL 15A da marca Eletromar ou Mesmo Padrão (UL)</v>
          </cell>
          <cell r="C1045" t="str">
            <v>UN</v>
          </cell>
          <cell r="D1045">
            <v>6.5027999999999997</v>
          </cell>
        </row>
        <row r="1046">
          <cell r="A1046" t="str">
            <v>001.17.04203</v>
          </cell>
          <cell r="B1046" t="str">
            <v>Fornecimento e Instalação de Disjuntor monofásico EL 20A da marca Eletromar ou Mesmo Padrão (UL)</v>
          </cell>
          <cell r="C1046" t="str">
            <v>UN</v>
          </cell>
          <cell r="D1046">
            <v>6.4518000000000004</v>
          </cell>
        </row>
        <row r="1047">
          <cell r="A1047" t="str">
            <v>001.17.04204</v>
          </cell>
          <cell r="B1047" t="str">
            <v>Fornecimento e Instalação de Disjuntor monofásico EL 25A da marca Eletromar ou Mesmo Padrão (UL)</v>
          </cell>
          <cell r="C1047" t="str">
            <v>UN</v>
          </cell>
          <cell r="D1047">
            <v>6.4518000000000004</v>
          </cell>
        </row>
        <row r="1048">
          <cell r="A1048" t="str">
            <v>001.17.04205</v>
          </cell>
          <cell r="B1048" t="str">
            <v>Fornecimento e Instalação de Disjuntor monofásico EL 30A da marca Eletromar ou Mesmo Padrão (UL)</v>
          </cell>
          <cell r="C1048" t="str">
            <v>UN</v>
          </cell>
          <cell r="D1048">
            <v>6.4428000000000001</v>
          </cell>
        </row>
        <row r="1049">
          <cell r="A1049" t="str">
            <v>001.17.04206</v>
          </cell>
          <cell r="B1049" t="str">
            <v>Fornecimento e Instalação de Disjuntor monofásico EL 35A da marca Eletromar ou Mesmo Padrão (UL)</v>
          </cell>
          <cell r="C1049" t="str">
            <v>UN</v>
          </cell>
          <cell r="D1049">
            <v>9.8287999999999993</v>
          </cell>
        </row>
        <row r="1050">
          <cell r="A1050" t="str">
            <v>001.17.04207</v>
          </cell>
          <cell r="B1050" t="str">
            <v>Fornecimento e Instalação de Disjuntor monofásico EL 40A da marca Eletromar ou Mesmo Padrão (UL)</v>
          </cell>
          <cell r="C1050" t="str">
            <v>UN</v>
          </cell>
          <cell r="D1050">
            <v>9.7338000000000005</v>
          </cell>
        </row>
        <row r="1051">
          <cell r="A1051" t="str">
            <v>001.17.04208</v>
          </cell>
          <cell r="B1051" t="str">
            <v>Fornecimento e Instalação de Disjuntor monofásico EL 50A da marca Eletromar ou Mesmo Padrão (UL)</v>
          </cell>
          <cell r="C1051" t="str">
            <v>UN</v>
          </cell>
          <cell r="D1051">
            <v>9.0527999999999995</v>
          </cell>
        </row>
        <row r="1052">
          <cell r="A1052" t="str">
            <v>001.17.04210</v>
          </cell>
          <cell r="B1052" t="str">
            <v>Fornecimento e Instalação de Disjuntor monofásico EL 60A da marca Eletromar ou Mesmo Padrão (UL)</v>
          </cell>
          <cell r="C1052" t="str">
            <v>UN</v>
          </cell>
          <cell r="D1052">
            <v>14.152799999999999</v>
          </cell>
        </row>
        <row r="1053">
          <cell r="A1053" t="str">
            <v>001.17.04212</v>
          </cell>
          <cell r="B1053" t="str">
            <v>Fornecimento e Instalação de Disjuntor monofásico EL 70A da marca Eletromar ou Mesmo Padrão (UL)</v>
          </cell>
          <cell r="C1053" t="str">
            <v>UN</v>
          </cell>
          <cell r="D1053">
            <v>14.152799999999999</v>
          </cell>
        </row>
        <row r="1054">
          <cell r="A1054" t="str">
            <v>001.17.04214</v>
          </cell>
          <cell r="B1054" t="str">
            <v>Fornecimento e Instalação de Disjuntor bifásico EL 10A da marca Eletromar ou Mesmo Padrão (UL)</v>
          </cell>
          <cell r="C1054" t="str">
            <v>UN</v>
          </cell>
          <cell r="D1054">
            <v>32.344799999999999</v>
          </cell>
        </row>
        <row r="1055">
          <cell r="A1055" t="str">
            <v>001.17.04216</v>
          </cell>
          <cell r="B1055" t="str">
            <v>Fornecimento e Instalação de Disjuntor bifásico EL 15A da marca Eletromar ou Mesmo Padrão (UL)</v>
          </cell>
          <cell r="C1055" t="str">
            <v>UN</v>
          </cell>
          <cell r="D1055">
            <v>30.945799999999998</v>
          </cell>
        </row>
        <row r="1056">
          <cell r="A1056" t="str">
            <v>001.17.04218</v>
          </cell>
          <cell r="B1056" t="str">
            <v>Fornecimento e Instalação de Disjuntor bifásico EL 20A da marca Eletromar ou Mesmo Padrão (UL)</v>
          </cell>
          <cell r="C1056" t="str">
            <v>UN</v>
          </cell>
          <cell r="D1056">
            <v>30.945799999999998</v>
          </cell>
        </row>
        <row r="1057">
          <cell r="A1057" t="str">
            <v>001.17.04220</v>
          </cell>
          <cell r="B1057" t="str">
            <v>Fornecimento e Instalação de Disjuntor bifásico EL 25A da marca Eletromar ou Mesmo Padrão (UL)</v>
          </cell>
          <cell r="C1057" t="str">
            <v>UN</v>
          </cell>
          <cell r="D1057">
            <v>30.945799999999998</v>
          </cell>
        </row>
        <row r="1058">
          <cell r="A1058" t="str">
            <v>001.17.04222</v>
          </cell>
          <cell r="B1058" t="str">
            <v>Fornecimento e Instalação de Disjuntor bifásico EL 30A da marca Eletromar ou Mesmo Padrão (UL)</v>
          </cell>
          <cell r="C1058" t="str">
            <v>UN</v>
          </cell>
          <cell r="D1058">
            <v>30.945799999999998</v>
          </cell>
        </row>
        <row r="1059">
          <cell r="A1059" t="str">
            <v>001.17.04224</v>
          </cell>
          <cell r="B1059" t="str">
            <v>Fornecimento e Instalação de Disjuntor bifásico EL 35A da marca Eletromar ou Mesmo Padrão (UL)</v>
          </cell>
          <cell r="C1059" t="str">
            <v>UN</v>
          </cell>
          <cell r="D1059">
            <v>32.344799999999999</v>
          </cell>
        </row>
        <row r="1060">
          <cell r="A1060" t="str">
            <v>001.17.04226</v>
          </cell>
          <cell r="B1060" t="str">
            <v>Fornecimento e Instalação de Disjuntor bifásico EL 40A da marca Eletromar ou Mesmo Padrão (UL)</v>
          </cell>
          <cell r="C1060" t="str">
            <v>UN</v>
          </cell>
          <cell r="D1060">
            <v>32.344799999999999</v>
          </cell>
        </row>
        <row r="1061">
          <cell r="A1061" t="str">
            <v>001.17.04228</v>
          </cell>
          <cell r="B1061" t="str">
            <v>Fornecimento e Instalação de Disjuntor bifásico EL 50A da marca Eletromar ou Mesmo Padrão (UL))</v>
          </cell>
          <cell r="C1061" t="str">
            <v>UN</v>
          </cell>
          <cell r="D1061">
            <v>32.344799999999999</v>
          </cell>
        </row>
        <row r="1062">
          <cell r="A1062" t="str">
            <v>001.17.04230</v>
          </cell>
          <cell r="B1062" t="str">
            <v>Fornecimento e Instalação de Disjuntor bifásico EL 60A da marca Eletromar ou Mesmo Padrão (UL)</v>
          </cell>
          <cell r="C1062" t="str">
            <v>UN</v>
          </cell>
          <cell r="D1062">
            <v>46.3628</v>
          </cell>
        </row>
        <row r="1063">
          <cell r="A1063" t="str">
            <v>001.17.04231</v>
          </cell>
          <cell r="B1063" t="str">
            <v>Fornecimento e Instalação de Disjuntor bifásico EL 70A da marca Eletromar ou Mesmo Padrão (UL)</v>
          </cell>
          <cell r="C1063" t="str">
            <v>UN</v>
          </cell>
          <cell r="D1063">
            <v>47.0608</v>
          </cell>
        </row>
        <row r="1064">
          <cell r="A1064" t="str">
            <v>001.17.04232</v>
          </cell>
          <cell r="B1064" t="str">
            <v>Fornecimento e Instalação de Disjuntor bifásico EL 90A da marca Eletromar ou Mesmo Padrão (UL)</v>
          </cell>
          <cell r="C1064" t="str">
            <v>UN</v>
          </cell>
          <cell r="D1064">
            <v>47.0608</v>
          </cell>
        </row>
        <row r="1065">
          <cell r="A1065" t="str">
            <v>001.17.04233</v>
          </cell>
          <cell r="B1065" t="str">
            <v>Fornecimento e Instalação de Disjuntor bifásico EL 100A da marca Eletromar ou Mesmo Padrão (UL)</v>
          </cell>
          <cell r="C1065" t="str">
            <v>UN</v>
          </cell>
          <cell r="D1065">
            <v>46.3628</v>
          </cell>
        </row>
        <row r="1066">
          <cell r="A1066" t="str">
            <v>001.17.04234</v>
          </cell>
          <cell r="B1066" t="str">
            <v>Fornecimento e Instalação de Disjuntor trifásico EL 10A  C da marca Eletromar ou Mesmo Padrão (UL)</v>
          </cell>
          <cell r="C1066" t="str">
            <v>UN</v>
          </cell>
          <cell r="D1066">
            <v>37.5886</v>
          </cell>
        </row>
        <row r="1067">
          <cell r="A1067" t="str">
            <v>001.17.04235</v>
          </cell>
          <cell r="B1067" t="str">
            <v>Fornecimento e Instalação de Disjuntor trifásico EL 15A  C da marca Eletromar ou Mesmo Padrão (UL)</v>
          </cell>
          <cell r="C1067" t="str">
            <v>UN</v>
          </cell>
          <cell r="D1067">
            <v>38.156599999999997</v>
          </cell>
        </row>
        <row r="1068">
          <cell r="A1068" t="str">
            <v>001.17.04236</v>
          </cell>
          <cell r="B1068" t="str">
            <v>Fornecimento e Instalação de Disjuntor trifásico EL 20A  C da marca Eletromar ou Mesmo Padrão (UL)</v>
          </cell>
          <cell r="C1068" t="str">
            <v>UN</v>
          </cell>
          <cell r="D1068">
            <v>36.9026</v>
          </cell>
        </row>
        <row r="1069">
          <cell r="A1069" t="str">
            <v>001.17.04237</v>
          </cell>
          <cell r="B1069" t="str">
            <v>Fornecimento e Instalação de Disjuntor trifásico EL 25A  C da marca Eletromar ou Mesmo Padrão (UL)</v>
          </cell>
          <cell r="C1069" t="str">
            <v>UN</v>
          </cell>
          <cell r="D1069">
            <v>37.0396</v>
          </cell>
        </row>
        <row r="1070">
          <cell r="A1070" t="str">
            <v>001.17.04238</v>
          </cell>
          <cell r="B1070" t="str">
            <v>Fornecimento e Instalação de Disjuntor trifásico EL 30A  C da marca Eletromar ou Mesmo Padrão (UL)</v>
          </cell>
          <cell r="C1070" t="str">
            <v>UN</v>
          </cell>
          <cell r="D1070">
            <v>37.459600000000002</v>
          </cell>
        </row>
        <row r="1071">
          <cell r="A1071" t="str">
            <v>001.17.04239</v>
          </cell>
          <cell r="B1071" t="str">
            <v>Fornecimento e Instalação de Disjuntor trifásico EL 35A  C da marca Eletromar ou Mesmo Padrão (UL)</v>
          </cell>
          <cell r="C1071" t="str">
            <v>UN</v>
          </cell>
          <cell r="D1071">
            <v>36.9026</v>
          </cell>
        </row>
        <row r="1072">
          <cell r="A1072" t="str">
            <v>001.17.04240</v>
          </cell>
          <cell r="B1072" t="str">
            <v>Fornecimento e Instalação de Disjuntor trifásico EL 40A  C da marca Eletromar ou Mesmo Padrão (UL)</v>
          </cell>
          <cell r="C1072" t="str">
            <v>UN</v>
          </cell>
          <cell r="D1072">
            <v>38.098599999999998</v>
          </cell>
        </row>
        <row r="1073">
          <cell r="A1073" t="str">
            <v>001.17.04241</v>
          </cell>
          <cell r="B1073" t="str">
            <v>Fornecimento e Instalação de Disjuntor trifásico EL 50A  C da marca Eletromar ou Mesmo Padrão (UL)</v>
          </cell>
          <cell r="C1073" t="str">
            <v>UN</v>
          </cell>
          <cell r="D1073">
            <v>38.818600000000004</v>
          </cell>
        </row>
        <row r="1074">
          <cell r="A1074" t="str">
            <v>001.17.04242</v>
          </cell>
          <cell r="B1074" t="str">
            <v>Fornecimento e Instalação de Disjuntor trifásico EL 60A  C da marca Eletromar ou Mesmo Padrão (UL)</v>
          </cell>
          <cell r="C1074" t="str">
            <v>UN</v>
          </cell>
          <cell r="D1074">
            <v>56.241599999999998</v>
          </cell>
        </row>
        <row r="1075">
          <cell r="A1075" t="str">
            <v>001.17.04243</v>
          </cell>
          <cell r="B1075" t="str">
            <v>Fornecimento e Instalação de Disjuntor trifásico EL 70A  C da marca Eletromar ou Mesmo Padrão (UL)</v>
          </cell>
          <cell r="C1075" t="str">
            <v>UN</v>
          </cell>
          <cell r="D1075">
            <v>56.241599999999998</v>
          </cell>
        </row>
        <row r="1076">
          <cell r="A1076" t="str">
            <v>001.17.04244</v>
          </cell>
          <cell r="B1076" t="str">
            <v>Fornecimento e Instalação de Disjuntor trifásico EL 90A  C da marca Eletromar ou Mesmo Padrão (UL)</v>
          </cell>
          <cell r="C1076" t="str">
            <v>UN</v>
          </cell>
          <cell r="D1076">
            <v>56.241599999999998</v>
          </cell>
        </row>
        <row r="1077">
          <cell r="A1077" t="str">
            <v>001.17.04245</v>
          </cell>
          <cell r="B1077" t="str">
            <v>Fornecimento e Instalação de Disjuntor trifásico EL 100A  C da marca Eletromar ou Mesmo Padrão (UL)</v>
          </cell>
          <cell r="C1077" t="str">
            <v>UN</v>
          </cell>
          <cell r="D1077">
            <v>56.241599999999998</v>
          </cell>
        </row>
        <row r="1078">
          <cell r="A1078" t="str">
            <v>001.17.04246</v>
          </cell>
          <cell r="B1078" t="str">
            <v>Fornecimento e Instalação de Disjuntor trifásico EL 120A  CA da marca Eletromar ou Mesmo Padrão (UL)</v>
          </cell>
          <cell r="C1078" t="str">
            <v>UN</v>
          </cell>
          <cell r="D1078">
            <v>168.3416</v>
          </cell>
        </row>
        <row r="1079">
          <cell r="A1079" t="str">
            <v>001.17.04247</v>
          </cell>
          <cell r="B1079" t="str">
            <v>Fornecimento e Instalação de Disjuntor trifásico EL 125A  CA da marca Eletromar ou Mesmo Padrão (UL)</v>
          </cell>
          <cell r="C1079" t="str">
            <v>UN</v>
          </cell>
          <cell r="D1079">
            <v>166.66159999999999</v>
          </cell>
        </row>
        <row r="1080">
          <cell r="A1080" t="str">
            <v>001.17.04248</v>
          </cell>
          <cell r="B1080" t="str">
            <v>Fornecimento e Instalação de Disjuntor trifásico EL 150A  CA da marca Eletromar ou Mesmo Padrão (UL)</v>
          </cell>
          <cell r="C1080" t="str">
            <v>UN</v>
          </cell>
          <cell r="D1080">
            <v>157.05160000000001</v>
          </cell>
        </row>
        <row r="1081">
          <cell r="A1081" t="str">
            <v>001.17.04249</v>
          </cell>
          <cell r="B1081" t="str">
            <v>Fornecimento e Instalação de Disjuntor trifásico EL 175A  CA da marca Eletromar ou Mesmo Padrão (UL)</v>
          </cell>
          <cell r="C1081" t="str">
            <v>UN</v>
          </cell>
          <cell r="D1081">
            <v>157.05160000000001</v>
          </cell>
        </row>
        <row r="1082">
          <cell r="A1082" t="str">
            <v>001.17.04250</v>
          </cell>
          <cell r="B1082" t="str">
            <v>Fornecimento e Instalação de Disjuntor trifásico EL 200A  CA da marca Eletromar ou Mesmo Padrão (UL)</v>
          </cell>
          <cell r="C1082" t="str">
            <v>UN</v>
          </cell>
          <cell r="D1082">
            <v>157.05160000000001</v>
          </cell>
        </row>
        <row r="1083">
          <cell r="A1083" t="str">
            <v>001.17.04251</v>
          </cell>
          <cell r="B1083" t="str">
            <v>Fornecimento e Instalação de Disjuntor trifásico EL 225A  CA da marca Eletromar ou Mesmo Padrão (UL)</v>
          </cell>
          <cell r="C1083" t="str">
            <v>UN</v>
          </cell>
          <cell r="D1083">
            <v>166.66159999999999</v>
          </cell>
        </row>
        <row r="1084">
          <cell r="A1084" t="str">
            <v>001.17.04252</v>
          </cell>
          <cell r="B1084" t="str">
            <v>Fornecimento e Instalação de Disjuntor trifásico EL 250A  CA da marca Eletromar ou Mesmo Padrão (UL)</v>
          </cell>
          <cell r="C1084" t="str">
            <v>UN</v>
          </cell>
          <cell r="D1084">
            <v>435.9076</v>
          </cell>
        </row>
        <row r="1085">
          <cell r="A1085" t="str">
            <v>001.17.04253</v>
          </cell>
          <cell r="B1085" t="str">
            <v>Fornecimento e Instalação de Disjuntor trifásico EL 300A  KI da marca Eletromar ou Mesmo Padrão (UL)</v>
          </cell>
          <cell r="C1085" t="str">
            <v>UN</v>
          </cell>
          <cell r="D1085">
            <v>1739.0686000000001</v>
          </cell>
        </row>
        <row r="1086">
          <cell r="A1086" t="str">
            <v>001.17.04254</v>
          </cell>
          <cell r="B1086" t="str">
            <v>Fornecimento e Instalação de Disjuntor trifásico EL 350A  KI da marca Eletromar ou Mesmo Padrão (UL)</v>
          </cell>
          <cell r="C1086" t="str">
            <v>UN</v>
          </cell>
          <cell r="D1086">
            <v>1739.0686000000001</v>
          </cell>
        </row>
        <row r="1087">
          <cell r="A1087" t="str">
            <v>001.17.04255</v>
          </cell>
          <cell r="B1087" t="str">
            <v>Fornecimento e Instalação de Disjuntor trifásico EL 400A  KI da marca Eletromar ou Mesmo Padrão (UL)</v>
          </cell>
          <cell r="C1087" t="str">
            <v>UN</v>
          </cell>
          <cell r="D1087">
            <v>1657.1786</v>
          </cell>
        </row>
        <row r="1088">
          <cell r="A1088" t="str">
            <v>001.17.04256</v>
          </cell>
          <cell r="B1088" t="str">
            <v>Fornecimento e Instalação de Disjuntor trifásico EL 500A  LI da marca Eletromar ou Mesmo Padrão (UL)</v>
          </cell>
          <cell r="C1088" t="str">
            <v>UN</v>
          </cell>
          <cell r="D1088">
            <v>2994.7356</v>
          </cell>
        </row>
        <row r="1089">
          <cell r="A1089" t="str">
            <v>001.17.04257</v>
          </cell>
          <cell r="B1089" t="str">
            <v>Fornecimento e Instalação de Disjuntor trifásico EL 600A  LI da marca Eletromar ou Mesmo Padrão (UL)</v>
          </cell>
          <cell r="C1089" t="str">
            <v>UN</v>
          </cell>
          <cell r="D1089">
            <v>2994.7356</v>
          </cell>
        </row>
        <row r="1090">
          <cell r="A1090" t="str">
            <v>001.17.04258</v>
          </cell>
          <cell r="B1090" t="str">
            <v>Fornecimento e Instalação de Disjuntor trifásico EL 630A  LI da marca Eletromar ou Mesmo Padrão (UL)</v>
          </cell>
          <cell r="C1090" t="str">
            <v>UN</v>
          </cell>
          <cell r="D1090">
            <v>2994.7356</v>
          </cell>
        </row>
        <row r="1091">
          <cell r="A1091" t="str">
            <v>001.17.04259</v>
          </cell>
          <cell r="B1091" t="str">
            <v>Fornecimento e Instalação de Disjuntor trifásico EL 700A  LI da marca Eletromar ou Mesmo Padrão (UL)</v>
          </cell>
          <cell r="C1091" t="str">
            <v>UN</v>
          </cell>
          <cell r="D1091">
            <v>5358.4516000000003</v>
          </cell>
        </row>
        <row r="1092">
          <cell r="A1092" t="str">
            <v>001.17.04260</v>
          </cell>
          <cell r="B1092" t="str">
            <v>Fornecimento e Instalação de Disjuntor trifásico EL 800A  LI da marca Eletromar ou Mesmo Padrão (UL)</v>
          </cell>
          <cell r="C1092" t="str">
            <v>UN</v>
          </cell>
          <cell r="D1092">
            <v>5358.4516000000003</v>
          </cell>
        </row>
        <row r="1093">
          <cell r="A1093" t="str">
            <v>001.17.04261</v>
          </cell>
          <cell r="B1093" t="str">
            <v>Fornecimento e Instalação de Disjuntor mini monopolar 6A B da marca Siemens ou Mesmo Padrão (DIN)</v>
          </cell>
          <cell r="C1093" t="str">
            <v>UN</v>
          </cell>
          <cell r="D1093">
            <v>24.9558</v>
          </cell>
        </row>
        <row r="1094">
          <cell r="A1094" t="str">
            <v>001.17.04263</v>
          </cell>
          <cell r="B1094" t="str">
            <v>Fornecimento e Instalação de Disjuntor mini monopolar 25A B da marca Siemens ou Mesmo Padrão (DIN)</v>
          </cell>
          <cell r="C1094" t="str">
            <v>UN</v>
          </cell>
          <cell r="D1094">
            <v>8.4428000000000001</v>
          </cell>
        </row>
        <row r="1095">
          <cell r="A1095" t="str">
            <v>001.17.04265</v>
          </cell>
          <cell r="B1095" t="str">
            <v>Fornecimento e Instalação de Disjuntor mini monopolar 32A B da marca Siemens ou Mesmo Padrão (DIN)</v>
          </cell>
          <cell r="C1095" t="str">
            <v>UN</v>
          </cell>
          <cell r="D1095">
            <v>8.5578000000000003</v>
          </cell>
        </row>
        <row r="1096">
          <cell r="A1096" t="str">
            <v>001.17.04267</v>
          </cell>
          <cell r="B1096" t="str">
            <v>Fornecimento e Instalação de Disjuntor mini bipolar 6A C da marca Siemens ou Mesmo Padrão (DIN)</v>
          </cell>
          <cell r="C1096" t="str">
            <v>UN</v>
          </cell>
          <cell r="D1096">
            <v>97.156800000000004</v>
          </cell>
        </row>
        <row r="1097">
          <cell r="A1097" t="str">
            <v>001.17.04269</v>
          </cell>
          <cell r="B1097" t="str">
            <v>Fornecimento e Instalação de Disjuntor mini bipolar 10A C da marca Siemens ou Mesmo Padrão (DIN)</v>
          </cell>
          <cell r="C1097" t="str">
            <v>UN</v>
          </cell>
          <cell r="D1097">
            <v>54.020800000000001</v>
          </cell>
        </row>
        <row r="1098">
          <cell r="A1098" t="str">
            <v>001.17.04271</v>
          </cell>
          <cell r="B1098" t="str">
            <v>Fornecimento e Instalação de Disjuntor mini bipolar 16A C da marca Siemens ou Mesmo Padrão (DIN)</v>
          </cell>
          <cell r="C1098" t="str">
            <v>UN</v>
          </cell>
          <cell r="D1098">
            <v>53.877800000000001</v>
          </cell>
        </row>
        <row r="1099">
          <cell r="A1099" t="str">
            <v>001.17.04273</v>
          </cell>
          <cell r="B1099" t="str">
            <v>Fornecimento e Instalação de Disjuntor mini bipolar 20A C da marca Siemens ou Mesmo Padrão (DIN)</v>
          </cell>
          <cell r="C1099" t="str">
            <v>UN</v>
          </cell>
          <cell r="D1099">
            <v>54.020800000000001</v>
          </cell>
        </row>
        <row r="1100">
          <cell r="A1100" t="str">
            <v>001.17.04275</v>
          </cell>
          <cell r="B1100" t="str">
            <v>Fornecimento e Instalação de Disjuntor mini bipolar 32A C da marca Siemens ou Mesmo Padrão (DIN)</v>
          </cell>
          <cell r="C1100" t="str">
            <v>UN</v>
          </cell>
          <cell r="D1100">
            <v>54.020800000000001</v>
          </cell>
        </row>
        <row r="1101">
          <cell r="A1101" t="str">
            <v>001.17.04277</v>
          </cell>
          <cell r="B1101" t="str">
            <v>Fornecimento e Instalação de Disjuntor mini bipolar 63A C da marca Siemens ou Mesmo Padrão (DIN)</v>
          </cell>
          <cell r="C1101" t="str">
            <v>UN</v>
          </cell>
          <cell r="D1101">
            <v>75.750799999999998</v>
          </cell>
        </row>
        <row r="1102">
          <cell r="A1102" t="str">
            <v>001.17.04279</v>
          </cell>
          <cell r="B1102" t="str">
            <v>Fornecimento e Instalação de Disjuntor mini bipolar 80A C da marca Siemens ou Mesmo Padrão (DIN)</v>
          </cell>
          <cell r="C1102" t="str">
            <v>UN</v>
          </cell>
          <cell r="D1102">
            <v>75.750799999999998</v>
          </cell>
        </row>
        <row r="1103">
          <cell r="A1103" t="str">
            <v>001.17.04281</v>
          </cell>
          <cell r="B1103" t="str">
            <v>Fornecimento e Instalação de Disjuntor mini bipolar 2A C da marca Siemens ou Mesmo Padrão (DIN)</v>
          </cell>
          <cell r="C1103" t="str">
            <v>UN</v>
          </cell>
          <cell r="D1103">
            <v>97.156800000000004</v>
          </cell>
        </row>
        <row r="1104">
          <cell r="A1104" t="str">
            <v>001.17.04283</v>
          </cell>
          <cell r="B1104" t="str">
            <v>Fornecimento e Instalação de Disjuntor mini tripolar G 13A C da marca Siemens ou Mesmo Padrão (DIN)</v>
          </cell>
          <cell r="C1104" t="str">
            <v>UN</v>
          </cell>
          <cell r="D1104">
            <v>60.380600000000001</v>
          </cell>
        </row>
        <row r="1105">
          <cell r="A1105" t="str">
            <v>001.17.04285</v>
          </cell>
          <cell r="B1105" t="str">
            <v>Fornecimento e Instalação de Disjuntor mini tripolar G 25A C da marca Siemens ou Mesmo Padrão (DIN)</v>
          </cell>
          <cell r="C1105" t="str">
            <v>UN</v>
          </cell>
          <cell r="D1105">
            <v>60.380600000000001</v>
          </cell>
        </row>
        <row r="1106">
          <cell r="A1106" t="str">
            <v>001.17.04287</v>
          </cell>
          <cell r="B1106" t="str">
            <v>Fornecimento e Instalação de Disjuntor mini tripolar G 32A C da marca Siemens ou Mesmo Padrão (DIN)</v>
          </cell>
          <cell r="C1106" t="str">
            <v>UN</v>
          </cell>
          <cell r="D1106">
            <v>60.380600000000001</v>
          </cell>
        </row>
        <row r="1107">
          <cell r="A1107" t="str">
            <v>001.17.04289</v>
          </cell>
          <cell r="B1107" t="str">
            <v>Fornecimento e Instalação de Disjuntor mini tripolar G 40A C da marca Siemens ou Mesmo Padrão (DIN)</v>
          </cell>
          <cell r="C1107" t="str">
            <v>UN</v>
          </cell>
          <cell r="D1107">
            <v>60.380600000000001</v>
          </cell>
        </row>
        <row r="1108">
          <cell r="A1108" t="str">
            <v>001.17.04291</v>
          </cell>
          <cell r="B1108" t="str">
            <v>Fornecimento e Instalação de Disjuntor mini tripolar G 70A C da marca Siemens ou Mesmo Padrão (DIN)</v>
          </cell>
          <cell r="C1108" t="str">
            <v>UN</v>
          </cell>
          <cell r="D1108">
            <v>86.239599999999996</v>
          </cell>
        </row>
        <row r="1109">
          <cell r="A1109" t="str">
            <v>001.17.04293</v>
          </cell>
          <cell r="B1109" t="str">
            <v>Fornecimento e Instalação de Disjuntor mini tripolar G 80A C da marca Siemens ou Mesmo Padrão (DIN)</v>
          </cell>
          <cell r="C1109" t="str">
            <v>UN</v>
          </cell>
          <cell r="D1109">
            <v>86.239599999999996</v>
          </cell>
        </row>
        <row r="1110">
          <cell r="A1110" t="str">
            <v>001.17.04300</v>
          </cell>
          <cell r="B1110" t="str">
            <v>Fornecimento e Instalação de Interruptor Simples de embutir 1 tecla 10 A - 250V com espelho para caixa 4x2"""""""", Linha Popular</v>
          </cell>
          <cell r="C1110" t="str">
            <v>CJ</v>
          </cell>
          <cell r="D1110">
            <v>4.8750999999999998</v>
          </cell>
        </row>
        <row r="1111">
          <cell r="A1111" t="str">
            <v>001.17.04302</v>
          </cell>
          <cell r="B1111" t="str">
            <v>Fornecimento e Instalação de Interruptor Simples de Embutir 2 teclas 10 A - 250V com espelho para caixa 4x2"""""""", Linha Popular</v>
          </cell>
          <cell r="C1111" t="str">
            <v>CJ</v>
          </cell>
          <cell r="D1111">
            <v>7.0251000000000001</v>
          </cell>
        </row>
        <row r="1112">
          <cell r="A1112" t="str">
            <v>001.17.04304</v>
          </cell>
          <cell r="B1112" t="str">
            <v>Fornecimento e Instalação de Interruptor Simples de Embutir 3 teclas 10 A - 250V com espelho para caixa 4x2"""""""", Linha Popular</v>
          </cell>
          <cell r="C1112" t="str">
            <v>CJ</v>
          </cell>
          <cell r="D1112">
            <v>9.1651000000000007</v>
          </cell>
        </row>
        <row r="1113">
          <cell r="A1113" t="str">
            <v>001.17.04310</v>
          </cell>
          <cell r="B1113" t="str">
            <v>Fornecimento e Instalação de Interruptor Paralelo de Embutir 1 tecla 10 A - 250V com espelho para caixa 4x2"""""""", Linha Popular</v>
          </cell>
          <cell r="C1113" t="str">
            <v>CJ</v>
          </cell>
          <cell r="D1113">
            <v>5.6051000000000002</v>
          </cell>
        </row>
        <row r="1114">
          <cell r="A1114" t="str">
            <v>001.17.04312</v>
          </cell>
          <cell r="B1114" t="str">
            <v>Fornecimento e Instalação de Interruptor Paralelo de Embutir 2 teclas 10 A - 250V com espelho para caixa 4x2"""""""", Linha Popular</v>
          </cell>
          <cell r="C1114" t="str">
            <v>CJ</v>
          </cell>
          <cell r="D1114">
            <v>8.4750999999999994</v>
          </cell>
        </row>
        <row r="1115">
          <cell r="A1115" t="str">
            <v>001.17.04314</v>
          </cell>
          <cell r="B1115" t="str">
            <v>Fornecimento e Instalação de Interruptor Paralelo 3 teclas de Embutir 10 A - 250V com espelho para caixa 4x2"""""""", Linha Popular</v>
          </cell>
          <cell r="C1115" t="str">
            <v>CJ</v>
          </cell>
          <cell r="D1115">
            <v>11.805099999999999</v>
          </cell>
        </row>
        <row r="1116">
          <cell r="A1116" t="str">
            <v>001.17.04316</v>
          </cell>
          <cell r="B1116" t="str">
            <v>Fornecimento e Instalação de Conjunto de Interruptor Simples e Tomada 2P universal de Embutir 10 A - 250V com espelho para caixa 4x2"""""""", Linha Popular</v>
          </cell>
          <cell r="C1116" t="str">
            <v>CJ</v>
          </cell>
          <cell r="D1116">
            <v>7.2651000000000003</v>
          </cell>
        </row>
        <row r="1117">
          <cell r="A1117" t="str">
            <v>001.17.04320</v>
          </cell>
          <cell r="B1117" t="str">
            <v>Fornecimento e Instalação de Conjunto de Interruptor Paralelo e Tomada 2P universal de Embutir 10 A - 250V com espelho para caixa 4x2"""""""", Linha Popular</v>
          </cell>
          <cell r="C1117" t="str">
            <v>CJ</v>
          </cell>
          <cell r="D1117">
            <v>8.0650999999999993</v>
          </cell>
        </row>
        <row r="1118">
          <cell r="A1118" t="str">
            <v>001.17.04324</v>
          </cell>
          <cell r="B1118" t="str">
            <v>Fornecimento e Instalação de Interruptor Bipolar de Embutir 25 A - 250V com espelho para caixa 4x2"""""""", Linha Popular</v>
          </cell>
          <cell r="C1118" t="str">
            <v>CJ</v>
          </cell>
          <cell r="D1118">
            <v>35.7851</v>
          </cell>
        </row>
        <row r="1119">
          <cell r="A1119" t="str">
            <v>001.17.04326</v>
          </cell>
          <cell r="B1119" t="str">
            <v>Fornecimento e Instalação de Tomada  2P universal de Embutir 10 A - 250V com espelho para caixa 4x2"""""""", Linha Popular</v>
          </cell>
          <cell r="C1119" t="str">
            <v>CJ</v>
          </cell>
          <cell r="D1119">
            <v>4.8750999999999998</v>
          </cell>
        </row>
        <row r="1120">
          <cell r="A1120" t="str">
            <v>001.17.04328</v>
          </cell>
          <cell r="B1120" t="str">
            <v>Fornecimento e Instalação de Tomada  2P+T universal de Embutir 10 A - 250V com espelho para caixa 4x2"""""""", Linha Popular</v>
          </cell>
          <cell r="C1120" t="str">
            <v>CJ</v>
          </cell>
          <cell r="D1120">
            <v>6.4250999999999996</v>
          </cell>
        </row>
        <row r="1121">
          <cell r="A1121" t="str">
            <v>001.17.04330</v>
          </cell>
          <cell r="B1121" t="str">
            <v>Fornecimento e Instalação de Tomada  2P+T universal de Embutir 15 A - 250V para informática com espelho para caixa 4x2"""""""", Linha Popular</v>
          </cell>
          <cell r="C1121" t="str">
            <v>CJ</v>
          </cell>
          <cell r="D1121">
            <v>6.4250999999999996</v>
          </cell>
        </row>
        <row r="1122">
          <cell r="A1122" t="str">
            <v>001.17.04332</v>
          </cell>
          <cell r="B1122" t="str">
            <v>Fornecimento e Instalação de Tomada 3P de Embutir 20 A - 250V para Ar Condicionado, Linha Popular</v>
          </cell>
          <cell r="C1122" t="str">
            <v>CJ</v>
          </cell>
          <cell r="D1122">
            <v>6.5050999999999997</v>
          </cell>
        </row>
        <row r="1123">
          <cell r="A1123" t="str">
            <v>001.17.04338</v>
          </cell>
          <cell r="B1123" t="str">
            <v>Fornecimento e Instalação de Tomada  2P+T universal 15 A - 250V para informática de Embutir no piso com espelho para latão em caixa 4x2"""""""", Linha Popular</v>
          </cell>
          <cell r="C1123" t="str">
            <v>CJ</v>
          </cell>
          <cell r="D1123">
            <v>17.275099999999998</v>
          </cell>
        </row>
        <row r="1124">
          <cell r="A1124" t="str">
            <v>001.17.04346</v>
          </cell>
          <cell r="B1124" t="str">
            <v>Interruptor Simples de embutir 1 tecla 10 A - 250V com espelho para caixa 4x2"""""""", Linha Pratis ou Mesmo Padrão</v>
          </cell>
          <cell r="C1124" t="str">
            <v>CJ</v>
          </cell>
          <cell r="D1124">
            <v>5.6951000000000001</v>
          </cell>
        </row>
        <row r="1125">
          <cell r="A1125" t="str">
            <v>001.17.04440</v>
          </cell>
          <cell r="B1125" t="str">
            <v>Fornecimento e instalação de conjunto arstrop com tomada bipolar mais polo terra e disjuntor termomagnético Bipolar de 30A/250v para embutir UL, em caixa metálica de 4"""" x 4"""" x 2""""</v>
          </cell>
          <cell r="C1125" t="str">
            <v>CJ</v>
          </cell>
          <cell r="D1125">
            <v>66.710400000000007</v>
          </cell>
        </row>
        <row r="1126">
          <cell r="A1126" t="str">
            <v>001.17.04480</v>
          </cell>
          <cell r="B1126" t="str">
            <v>Fornecimento e instalação de conjunto arstop para computador com disjuntor bipolar de 10A/250v e tomada 2P+T em caixa de 10 x 10 x 5 cm, cor marfim</v>
          </cell>
          <cell r="C1126" t="str">
            <v>CJ</v>
          </cell>
          <cell r="D1126">
            <v>36.090400000000002</v>
          </cell>
        </row>
        <row r="1127">
          <cell r="A1127" t="str">
            <v>001.17.05440</v>
          </cell>
          <cell r="B1127" t="str">
            <v>Fornecimento e instalação de campainha de timbre tipo residencial 50/60hz para embutir com caixa metálica 4""""""""x2""""""""</v>
          </cell>
          <cell r="C1127" t="str">
            <v>CJ</v>
          </cell>
          <cell r="D1127">
            <v>17.657599999999999</v>
          </cell>
        </row>
        <row r="1128">
          <cell r="A1128" t="str">
            <v>001.17.05460</v>
          </cell>
          <cell r="B1128" t="str">
            <v>Fornecimento e instalação de campainha de timbre tipo residencial 50/60hz para embutir sem caixa metálica 4""""""""x2""""""""</v>
          </cell>
          <cell r="C1128" t="str">
            <v>UN</v>
          </cell>
          <cell r="D1128">
            <v>15.4504</v>
          </cell>
        </row>
        <row r="1129">
          <cell r="A1129" t="str">
            <v>001.17.05480</v>
          </cell>
          <cell r="B1129" t="str">
            <v>Fornecimento e instalação de campainha de alta potência 50/60hz 110 v com timbre de diâm. 150.00mm 100db</v>
          </cell>
          <cell r="C1129" t="str">
            <v>UN</v>
          </cell>
          <cell r="D1129">
            <v>160.1044</v>
          </cell>
        </row>
        <row r="1130">
          <cell r="A1130" t="str">
            <v>001.17.05500</v>
          </cell>
          <cell r="B1130" t="str">
            <v>Fornecimento e instalação de campainha de alta potência 50/60hz 110 v com timbre de diâm. 250.00mm 104db</v>
          </cell>
          <cell r="C1130" t="str">
            <v>UN</v>
          </cell>
          <cell r="D1130">
            <v>217.1044</v>
          </cell>
        </row>
        <row r="1131">
          <cell r="A1131" t="str">
            <v>001.17.05520</v>
          </cell>
          <cell r="B1131" t="str">
            <v>Fornecimento e instalação de ventilador de teto c/rot em sentido dir/inverso c/4 pas de Madeira 60hz 110v c/ interuptor tipo reostado p/2 setores e com capacitor</v>
          </cell>
          <cell r="C1131" t="str">
            <v>CJ</v>
          </cell>
          <cell r="D1131">
            <v>136.4348</v>
          </cell>
        </row>
        <row r="1132">
          <cell r="A1132" t="str">
            <v>001.17.05602</v>
          </cell>
          <cell r="B1132" t="str">
            <v>Fornecimento e instalação de luminária tipo calha industrial e comercial com lâmpada fluorescente 2 x 20w, reator alto fator de potência partida rápida e acessórios</v>
          </cell>
          <cell r="C1132" t="str">
            <v>CJ</v>
          </cell>
          <cell r="D1132">
            <v>49.6113</v>
          </cell>
        </row>
        <row r="1133">
          <cell r="A1133" t="str">
            <v>001.17.05604</v>
          </cell>
          <cell r="B1133" t="str">
            <v>Fornecimento e instalação de luminária tipo calha industrial e comercial com lâmpada fluorescente 2 x 40w, reator alto fator de potência partida rápida e acessórios</v>
          </cell>
          <cell r="C1133" t="str">
            <v>CJ</v>
          </cell>
          <cell r="D1133">
            <v>54.011299999999999</v>
          </cell>
        </row>
        <row r="1134">
          <cell r="A1134" t="str">
            <v>001.17.05606</v>
          </cell>
          <cell r="B1134" t="str">
            <v>Fornecimento e instalação de luminária tipo arandela em ferro pintado para uso externo com lâmapada incandescente 1x60w/127v (Tipo Tartaruga)</v>
          </cell>
          <cell r="C1134" t="str">
            <v>CJ</v>
          </cell>
          <cell r="D1134">
            <v>21.4391</v>
          </cell>
        </row>
        <row r="1135">
          <cell r="A1135" t="str">
            <v>001.17.05608</v>
          </cell>
          <cell r="B1135" t="str">
            <v>Fornecimento e instalação de luminária bloco autônomo de iluminação de emergência com 2 projetores</v>
          </cell>
          <cell r="C1135" t="str">
            <v>UN</v>
          </cell>
          <cell r="D1135">
            <v>153.58699999999999</v>
          </cell>
        </row>
        <row r="1136">
          <cell r="A1136" t="str">
            <v>001.17.05620</v>
          </cell>
          <cell r="B1136" t="str">
            <v>Fornecimento e instalação de chuveiro elétrico Maxi-Banho 2500w-110/220v</v>
          </cell>
          <cell r="C1136" t="str">
            <v>CJ</v>
          </cell>
          <cell r="D1136">
            <v>32.261800000000001</v>
          </cell>
        </row>
        <row r="1137">
          <cell r="A1137" t="str">
            <v>001.17.05660</v>
          </cell>
          <cell r="B1137" t="str">
            <v>Fornecimento e instalação de baquelite s/ chave p/ lâmpada incandescente</v>
          </cell>
          <cell r="C1137" t="str">
            <v>UN</v>
          </cell>
          <cell r="D1137">
            <v>1.9875</v>
          </cell>
        </row>
        <row r="1138">
          <cell r="A1138" t="str">
            <v>001.17.05680</v>
          </cell>
          <cell r="B1138" t="str">
            <v>Fornecimento e instalação de baquelite c/ chave p/ lâmpada incandescente</v>
          </cell>
          <cell r="C1138" t="str">
            <v>UN</v>
          </cell>
          <cell r="D1138">
            <v>2.9375</v>
          </cell>
        </row>
        <row r="1139">
          <cell r="A1139" t="str">
            <v>001.17.05700</v>
          </cell>
          <cell r="B1139" t="str">
            <v>Fornecimento e instalação de soquete p/ lâmpada fluorescente</v>
          </cell>
          <cell r="C1139" t="str">
            <v>UN</v>
          </cell>
          <cell r="D1139">
            <v>1.1301000000000001</v>
          </cell>
        </row>
        <row r="1140">
          <cell r="A1140" t="str">
            <v>001.17.05740</v>
          </cell>
          <cell r="B1140" t="str">
            <v>Fornecimento e instalação de Soquete De Porcelana P/ Lâmpada Comum  E 27</v>
          </cell>
          <cell r="C1140" t="str">
            <v>UN</v>
          </cell>
          <cell r="D1140">
            <v>3.3273999999999999</v>
          </cell>
        </row>
        <row r="1141">
          <cell r="A1141" t="str">
            <v>001.17.05760</v>
          </cell>
          <cell r="B1141" t="str">
            <v>Fornecimento e instalação de Soquete De Porcelana P/ Lâmpada Comum  E 40</v>
          </cell>
          <cell r="C1141" t="str">
            <v>UN</v>
          </cell>
          <cell r="D1141">
            <v>7.5263</v>
          </cell>
        </row>
        <row r="1142">
          <cell r="A1142" t="str">
            <v>001.17.05780</v>
          </cell>
          <cell r="B1142" t="str">
            <v>Fornecimento e instalação de lâmpada vapor de sódio 250w</v>
          </cell>
          <cell r="C1142" t="str">
            <v>UN</v>
          </cell>
          <cell r="D1142">
            <v>32.656300000000002</v>
          </cell>
        </row>
        <row r="1143">
          <cell r="A1143" t="str">
            <v>001.17.05800</v>
          </cell>
          <cell r="B1143" t="str">
            <v>Fornecimento e instalação de lâmpada fluorescente pl com reator - 25w/127v</v>
          </cell>
          <cell r="C1143" t="str">
            <v>UN</v>
          </cell>
          <cell r="D1143">
            <v>13.1663</v>
          </cell>
        </row>
        <row r="1144">
          <cell r="A1144" t="str">
            <v>001.17.05820</v>
          </cell>
          <cell r="B1144" t="str">
            <v>Fornecimento e instalação de lâmpada mista 160w/220v</v>
          </cell>
          <cell r="C1144" t="str">
            <v>UN</v>
          </cell>
          <cell r="D1144">
            <v>9.1163000000000007</v>
          </cell>
        </row>
        <row r="1145">
          <cell r="A1145" t="str">
            <v>001.17.05840</v>
          </cell>
          <cell r="B1145" t="str">
            <v>Fornecimento e instalação de lâmpada mista 250w/220v</v>
          </cell>
          <cell r="C1145" t="str">
            <v>UN</v>
          </cell>
          <cell r="D1145">
            <v>12.6563</v>
          </cell>
        </row>
        <row r="1146">
          <cell r="A1146" t="str">
            <v>001.17.05860</v>
          </cell>
          <cell r="B1146" t="str">
            <v>Fornecimento e instalação de lâmpada mista 500w/220v</v>
          </cell>
          <cell r="C1146" t="str">
            <v>UN</v>
          </cell>
          <cell r="D1146">
            <v>28.0063</v>
          </cell>
        </row>
        <row r="1147">
          <cell r="A1147" t="str">
            <v>001.17.05880</v>
          </cell>
          <cell r="B1147" t="str">
            <v>Fornecimento e instalação de lâmpada hospitalar p/ sala cirurgica """"""""seyalitica"""""""" 250w/220v</v>
          </cell>
          <cell r="C1147" t="str">
            <v>UN</v>
          </cell>
          <cell r="D1147">
            <v>83.666300000000007</v>
          </cell>
        </row>
        <row r="1148">
          <cell r="A1148" t="str">
            <v>001.17.05900</v>
          </cell>
          <cell r="B1148" t="str">
            <v>Fornecimento e instalação de lâmpada a vapor de mercúrio de alta pressão 400 w</v>
          </cell>
          <cell r="C1148" t="str">
            <v>UN</v>
          </cell>
          <cell r="D1148">
            <v>30.656300000000002</v>
          </cell>
        </row>
        <row r="1149">
          <cell r="A1149" t="str">
            <v>001.17.05920</v>
          </cell>
          <cell r="B1149" t="str">
            <v>Fornecimento e instalação de lâmpada incandescente 60 w</v>
          </cell>
          <cell r="C1149" t="str">
            <v>UN</v>
          </cell>
          <cell r="D1149">
            <v>1.5063</v>
          </cell>
        </row>
        <row r="1150">
          <cell r="A1150" t="str">
            <v>001.17.05940</v>
          </cell>
          <cell r="B1150" t="str">
            <v>Fornecimento e instalação de lâmpada incandescente 100 w</v>
          </cell>
          <cell r="C1150" t="str">
            <v>UN</v>
          </cell>
          <cell r="D1150">
            <v>1.8463000000000001</v>
          </cell>
        </row>
        <row r="1151">
          <cell r="A1151" t="str">
            <v>001.17.05960</v>
          </cell>
          <cell r="B1151" t="str">
            <v>Fornecimento e instalação de lâmpada incandescente 150 w</v>
          </cell>
          <cell r="C1151" t="str">
            <v>UN</v>
          </cell>
          <cell r="D1151">
            <v>2.3963000000000001</v>
          </cell>
        </row>
        <row r="1152">
          <cell r="A1152" t="str">
            <v>001.17.05980</v>
          </cell>
          <cell r="B1152" t="str">
            <v>Fornecimento e instalação de lâmpada incandescente 200 w</v>
          </cell>
          <cell r="C1152" t="str">
            <v>UN</v>
          </cell>
          <cell r="D1152">
            <v>2.8763000000000001</v>
          </cell>
        </row>
        <row r="1153">
          <cell r="A1153" t="str">
            <v>001.17.06000</v>
          </cell>
          <cell r="B1153" t="str">
            <v>Fornecimento e instalação de lâmpada incandescente 20 w</v>
          </cell>
          <cell r="C1153" t="str">
            <v>UN</v>
          </cell>
          <cell r="D1153">
            <v>3.6362999999999999</v>
          </cell>
        </row>
        <row r="1154">
          <cell r="A1154" t="str">
            <v>001.17.06020</v>
          </cell>
          <cell r="B1154" t="str">
            <v>Fornecimento e instalação de lâmpada incandescente 40 w</v>
          </cell>
          <cell r="C1154" t="str">
            <v>UN</v>
          </cell>
          <cell r="D1154">
            <v>3.6362999999999999</v>
          </cell>
        </row>
        <row r="1155">
          <cell r="A1155" t="str">
            <v>001.17.06080</v>
          </cell>
          <cell r="B1155" t="str">
            <v>Fornecimento e instalação de reator convencional 20w</v>
          </cell>
          <cell r="C1155" t="str">
            <v>UN</v>
          </cell>
          <cell r="D1155">
            <v>7.4062999999999999</v>
          </cell>
        </row>
        <row r="1156">
          <cell r="A1156" t="str">
            <v>001.17.06100</v>
          </cell>
          <cell r="B1156" t="str">
            <v>Fornecimento e instalação de reator convencional 40w</v>
          </cell>
          <cell r="C1156" t="str">
            <v>UN</v>
          </cell>
          <cell r="D1156">
            <v>13.5863</v>
          </cell>
        </row>
        <row r="1157">
          <cell r="A1157" t="str">
            <v>001.17.06160</v>
          </cell>
          <cell r="B1157" t="str">
            <v>Fornecimento e instalação de reator rvm para lampada vapor de mercurio 250 w</v>
          </cell>
          <cell r="C1157" t="str">
            <v>UN</v>
          </cell>
          <cell r="D1157">
            <v>45.296300000000002</v>
          </cell>
        </row>
        <row r="1158">
          <cell r="A1158" t="str">
            <v>001.17.06180</v>
          </cell>
          <cell r="B1158" t="str">
            <v>Fornecimento e instalação de reator rvm 400b26 da philips</v>
          </cell>
          <cell r="C1158" t="str">
            <v>UN</v>
          </cell>
          <cell r="D1158">
            <v>51.346299999999999</v>
          </cell>
        </row>
        <row r="1159">
          <cell r="A1159" t="str">
            <v>001.17.06200</v>
          </cell>
          <cell r="B1159" t="str">
            <v>Fornecimento e instalação de reator simples partida rápida 20w/110v</v>
          </cell>
          <cell r="C1159" t="str">
            <v>UN</v>
          </cell>
          <cell r="D1159">
            <v>17.684799999999999</v>
          </cell>
        </row>
        <row r="1160">
          <cell r="A1160" t="str">
            <v>001.17.06220</v>
          </cell>
          <cell r="B1160" t="str">
            <v>Fornecimento e instalação de reator simples partida rápida 40w/110v</v>
          </cell>
          <cell r="C1160" t="str">
            <v>UN</v>
          </cell>
          <cell r="D1160">
            <v>17.406300000000002</v>
          </cell>
        </row>
        <row r="1161">
          <cell r="A1161" t="str">
            <v>001.17.06240</v>
          </cell>
          <cell r="B1161" t="str">
            <v>Fornecimento e instalação de reator duplo partida rápida 20w/110v</v>
          </cell>
          <cell r="C1161" t="str">
            <v>UN</v>
          </cell>
          <cell r="D1161">
            <v>27.0139</v>
          </cell>
        </row>
        <row r="1162">
          <cell r="A1162" t="str">
            <v>001.17.06260</v>
          </cell>
          <cell r="B1162" t="str">
            <v>Fornecimento e instalação de reator duplo partida rápida 40w/110v para lampada fluorescente</v>
          </cell>
          <cell r="C1162" t="str">
            <v>UN</v>
          </cell>
          <cell r="D1162">
            <v>28.343900000000001</v>
          </cell>
        </row>
        <row r="1163">
          <cell r="A1163" t="str">
            <v>001.17.06280</v>
          </cell>
          <cell r="B1163" t="str">
            <v>Fornecimento e instalação de reator simples partida rápida 20w/220v</v>
          </cell>
          <cell r="C1163" t="str">
            <v>UN</v>
          </cell>
          <cell r="D1163">
            <v>16.8063</v>
          </cell>
        </row>
        <row r="1164">
          <cell r="A1164" t="str">
            <v>001.17.06300</v>
          </cell>
          <cell r="B1164" t="str">
            <v>Fornecimento e instalaçao de reator simples partida rápida 40w/220v</v>
          </cell>
          <cell r="C1164" t="str">
            <v>UN</v>
          </cell>
          <cell r="D1164">
            <v>17.096299999999999</v>
          </cell>
        </row>
        <row r="1165">
          <cell r="A1165" t="str">
            <v>001.17.06320</v>
          </cell>
          <cell r="B1165" t="str">
            <v>Fornecimento e instalação de reator duplo partida rápida 20w/220v</v>
          </cell>
          <cell r="C1165" t="str">
            <v>UN</v>
          </cell>
          <cell r="D1165">
            <v>27.9239</v>
          </cell>
        </row>
        <row r="1166">
          <cell r="A1166" t="str">
            <v>001.17.06340</v>
          </cell>
          <cell r="B1166" t="str">
            <v>Fornecimento e instalação de reator duplo partida rápida 40w/220v</v>
          </cell>
          <cell r="C1166" t="str">
            <v>UN</v>
          </cell>
          <cell r="D1166">
            <v>27.9239</v>
          </cell>
        </row>
        <row r="1167">
          <cell r="A1167" t="str">
            <v>001.17.06350</v>
          </cell>
          <cell r="B1167" t="str">
            <v>Fornecimento e instalação de  rolo de fita isolante plástica, de 20.00 m</v>
          </cell>
          <cell r="C1167" t="str">
            <v>UN</v>
          </cell>
          <cell r="D1167">
            <v>12.693300000000001</v>
          </cell>
        </row>
        <row r="1168">
          <cell r="A1168" t="str">
            <v>001.17.06355</v>
          </cell>
          <cell r="B1168" t="str">
            <v>Fornecimento e instalação de  rolo de fita isolante plástica, de 10.00 m</v>
          </cell>
          <cell r="C1168" t="str">
            <v>UN</v>
          </cell>
          <cell r="D1168">
            <v>12.1243</v>
          </cell>
        </row>
        <row r="1169">
          <cell r="A1169" t="str">
            <v>001.17.06360</v>
          </cell>
          <cell r="B1169" t="str">
            <v>Fornecimento e instalação de  rolo de fita isolante plástica, de 05.00 m</v>
          </cell>
          <cell r="C1169" t="str">
            <v>UN</v>
          </cell>
          <cell r="D1169">
            <v>5.7667000000000002</v>
          </cell>
        </row>
        <row r="1170">
          <cell r="A1170" t="str">
            <v>001.17.06365</v>
          </cell>
          <cell r="B1170" t="str">
            <v>Fornecimento e instalação de rolo de fita isolante de alta fusão, de 10.00 m</v>
          </cell>
          <cell r="C1170" t="str">
            <v>UN</v>
          </cell>
          <cell r="D1170">
            <v>20.225300000000001</v>
          </cell>
        </row>
        <row r="1171">
          <cell r="A1171" t="str">
            <v>001.18</v>
          </cell>
          <cell r="B1171" t="str">
            <v>INSTALAÇÕES ELÉTRICAS - LÓGICA E TELEFONIA</v>
          </cell>
          <cell r="D1171">
            <v>3704.7485999999999</v>
          </cell>
        </row>
        <row r="1172">
          <cell r="A1172" t="str">
            <v>001.18.00020</v>
          </cell>
          <cell r="B1172" t="str">
            <v>Fornecimento e instalação de fio para telefone 2x22 awg</v>
          </cell>
          <cell r="C1172" t="str">
            <v>M</v>
          </cell>
          <cell r="D1172">
            <v>0.92349999999999999</v>
          </cell>
        </row>
        <row r="1173">
          <cell r="A1173" t="str">
            <v>001.18.00040</v>
          </cell>
          <cell r="B1173" t="str">
            <v>Fornecimento e instalação de cabo tipo UTP , categoria 5 E Azul</v>
          </cell>
          <cell r="C1173" t="str">
            <v>M</v>
          </cell>
          <cell r="D1173">
            <v>1.3346</v>
          </cell>
        </row>
        <row r="1174">
          <cell r="A1174" t="str">
            <v>001.18.00080</v>
          </cell>
          <cell r="B1174" t="str">
            <v>Fornecimento e instalação de terminal rj-45</v>
          </cell>
          <cell r="C1174" t="str">
            <v>UN</v>
          </cell>
          <cell r="D1174">
            <v>2.8348</v>
          </cell>
        </row>
        <row r="1175">
          <cell r="A1175" t="str">
            <v>001.18.00100</v>
          </cell>
          <cell r="B1175" t="str">
            <v>Fornecimento e instalação de tomada tipo rj45</v>
          </cell>
          <cell r="C1175" t="str">
            <v>UN</v>
          </cell>
          <cell r="D1175">
            <v>11.8522</v>
          </cell>
        </row>
        <row r="1176">
          <cell r="A1176" t="str">
            <v>001.18.00101</v>
          </cell>
          <cell r="B1176" t="str">
            <v>Fornecimento e Instalação de Bandeja  Normal 19''X1UX290 MM Bege ou Preto</v>
          </cell>
          <cell r="C1176" t="str">
            <v>un</v>
          </cell>
          <cell r="D1176">
            <v>62.450600000000001</v>
          </cell>
        </row>
        <row r="1177">
          <cell r="A1177" t="str">
            <v>001.18.00102</v>
          </cell>
          <cell r="B1177" t="str">
            <v>Certificação De Ponto</v>
          </cell>
          <cell r="C1177" t="str">
            <v>un</v>
          </cell>
          <cell r="D1177">
            <v>25</v>
          </cell>
        </row>
        <row r="1178">
          <cell r="A1178" t="str">
            <v>001.18.00103</v>
          </cell>
          <cell r="B1178" t="str">
            <v>Fornecimento e Instalação de Conector RJ45 Femea Cat. 5E - Bege ou Preto</v>
          </cell>
          <cell r="C1178" t="str">
            <v>un</v>
          </cell>
          <cell r="D1178">
            <v>20.0839</v>
          </cell>
        </row>
        <row r="1179">
          <cell r="A1179" t="str">
            <v>001.18.00104</v>
          </cell>
          <cell r="B1179" t="str">
            <v>Fornecimento e Instalação de Guia De Cabo Fechado Horizontal 1U Bege ou Preto</v>
          </cell>
          <cell r="C1179" t="str">
            <v>un</v>
          </cell>
          <cell r="D1179">
            <v>28.5502</v>
          </cell>
        </row>
        <row r="1180">
          <cell r="A1180" t="str">
            <v>001.18.00105</v>
          </cell>
          <cell r="B1180" t="str">
            <v>Fornecimento e Instalação de Kit De Identificação Elétrica Anilha + Fita</v>
          </cell>
          <cell r="C1180" t="str">
            <v>CJ</v>
          </cell>
          <cell r="D1180">
            <v>3.2063000000000001</v>
          </cell>
        </row>
        <row r="1181">
          <cell r="A1181" t="str">
            <v>001.18.00106</v>
          </cell>
          <cell r="B1181" t="str">
            <v>Fornecimento e Instalação de Kit De Identificação Lógica ( Anilha + Fita)</v>
          </cell>
          <cell r="C1181" t="str">
            <v>CJ</v>
          </cell>
          <cell r="D1181">
            <v>3.2063000000000001</v>
          </cell>
        </row>
        <row r="1182">
          <cell r="A1182" t="str">
            <v>001.18.00107</v>
          </cell>
          <cell r="B1182" t="str">
            <v>Fornecimento e Instalação de Painel Frontal 19''X1U Bege ou Preto</v>
          </cell>
          <cell r="C1182" t="str">
            <v>un</v>
          </cell>
          <cell r="D1182">
            <v>15.2102</v>
          </cell>
        </row>
        <row r="1183">
          <cell r="A1183" t="str">
            <v>001.18.00108</v>
          </cell>
          <cell r="B1183" t="str">
            <v>Fornecimento e Instalação de Patch Cord  CAT. 5E RIGIDO 2.5M C/ CAPA</v>
          </cell>
          <cell r="C1183" t="str">
            <v>un</v>
          </cell>
          <cell r="D1183">
            <v>11.6814</v>
          </cell>
        </row>
        <row r="1184">
          <cell r="A1184" t="str">
            <v>001.18.00109</v>
          </cell>
          <cell r="B1184" t="str">
            <v>Fornecimento e Instalação de Patch Cord Cat. 5E Flex. 1.5M  Azul S/ Capa</v>
          </cell>
          <cell r="C1184" t="str">
            <v>un</v>
          </cell>
          <cell r="D1184">
            <v>11.381399999999999</v>
          </cell>
        </row>
        <row r="1185">
          <cell r="A1185" t="str">
            <v>001.18.00110</v>
          </cell>
          <cell r="B1185" t="str">
            <v>Fornecimento e Instalação de Patch Painel 24 Portas Categoria 5E</v>
          </cell>
          <cell r="C1185" t="str">
            <v>un</v>
          </cell>
          <cell r="D1185">
            <v>518.56119999999999</v>
          </cell>
        </row>
        <row r="1186">
          <cell r="A1186" t="str">
            <v>001.18.00111</v>
          </cell>
          <cell r="B1186" t="str">
            <v>Fornecimento e Instalação de Porca Gaiola 5MM Fechado Com 02 Ventilador</v>
          </cell>
          <cell r="C1186" t="str">
            <v>un</v>
          </cell>
          <cell r="D1186">
            <v>1.9175</v>
          </cell>
        </row>
        <row r="1187">
          <cell r="A1187" t="str">
            <v>001.18.00112</v>
          </cell>
          <cell r="B1187" t="str">
            <v>Fornecimento e Instalação de Rack 19''X12UX550MM Fechado Com 02 Ventilador</v>
          </cell>
          <cell r="C1187" t="str">
            <v>un</v>
          </cell>
          <cell r="D1187">
            <v>857.90239999999994</v>
          </cell>
        </row>
        <row r="1188">
          <cell r="A1188" t="str">
            <v>001.18.00113</v>
          </cell>
          <cell r="B1188" t="str">
            <v>Fornecimento e Instalação de Régua 19'' Com 6 Tomadas 2P+T</v>
          </cell>
          <cell r="C1188" t="str">
            <v>un</v>
          </cell>
          <cell r="D1188">
            <v>87.990200000000002</v>
          </cell>
        </row>
        <row r="1189">
          <cell r="A1189" t="str">
            <v>001.18.00114</v>
          </cell>
          <cell r="B1189" t="str">
            <v>Fornecimento e Instalação de Switch 24P AT - FS724I 10/100</v>
          </cell>
          <cell r="C1189" t="str">
            <v>un</v>
          </cell>
          <cell r="D1189">
            <v>1089.0812000000001</v>
          </cell>
        </row>
        <row r="1190">
          <cell r="A1190" t="str">
            <v>001.18.00117</v>
          </cell>
          <cell r="B1190" t="str">
            <v>Fornecimento e Instalação de Tampa Encaixe  50 x 50 x 300 mm</v>
          </cell>
          <cell r="C1190" t="str">
            <v>br</v>
          </cell>
          <cell r="D1190">
            <v>10.8339</v>
          </cell>
        </row>
        <row r="1191">
          <cell r="A1191" t="str">
            <v>001.18.00118</v>
          </cell>
          <cell r="B1191" t="str">
            <v>Fornecimento e Instalação de Calha Lisa 50 x 50 x 300 mm Tipo U</v>
          </cell>
          <cell r="C1191" t="str">
            <v>br</v>
          </cell>
          <cell r="D1191">
            <v>43.610599999999998</v>
          </cell>
        </row>
        <row r="1192">
          <cell r="A1192" t="str">
            <v>001.18.00120</v>
          </cell>
          <cell r="B1192" t="str">
            <v>Fornecimento e Instalação de Tomada para Telefone tipo Telebrás de Embutir com espelho para caixa 4x2"", Linha Popular</v>
          </cell>
          <cell r="C1192" t="str">
            <v>CJ</v>
          </cell>
          <cell r="D1192">
            <v>6.2751000000000001</v>
          </cell>
        </row>
        <row r="1193">
          <cell r="A1193" t="str">
            <v>001.18.00121</v>
          </cell>
          <cell r="B1193" t="str">
            <v>Fornecimento e Instalação de Tomada para Telefone RJ 11 de Embutir com espelho para caixa 4x2"", Linha Popular</v>
          </cell>
          <cell r="C1193" t="str">
            <v>CJ</v>
          </cell>
          <cell r="D1193">
            <v>5.8350999999999997</v>
          </cell>
        </row>
        <row r="1194">
          <cell r="A1194" t="str">
            <v>001.18.00122</v>
          </cell>
          <cell r="B1194" t="str">
            <v>Fornecimento e Instalação de Tomada para Rede de Informática RJ 45 de Embutir com espelho para caixa 4x2"", Linha Popular</v>
          </cell>
          <cell r="C1194" t="str">
            <v>CJ</v>
          </cell>
          <cell r="D1194">
            <v>21.145099999999999</v>
          </cell>
        </row>
        <row r="1195">
          <cell r="A1195" t="str">
            <v>001.18.00123</v>
          </cell>
          <cell r="B1195" t="str">
            <v>Fornecimento e Instalação de Tomada para Rede de Informática com 2 RJ 45 de Embutir com espelho para caixa 4x4"", Linha Popular</v>
          </cell>
          <cell r="C1195" t="str">
            <v>CJ</v>
          </cell>
          <cell r="D1195">
            <v>2.8751000000000002</v>
          </cell>
        </row>
        <row r="1196">
          <cell r="A1196" t="str">
            <v>001.18.00124</v>
          </cell>
          <cell r="B1196" t="str">
            <v>Fornecimento e Instalação de Tomada para Telefone tipo Telebrás de Embutir para piso com espelho em latão para caixa 4x2""</v>
          </cell>
          <cell r="C1196" t="str">
            <v>CJ</v>
          </cell>
          <cell r="D1196">
            <v>18.145099999999999</v>
          </cell>
        </row>
        <row r="1197">
          <cell r="A1197" t="str">
            <v>001.18.00125</v>
          </cell>
          <cell r="B1197" t="str">
            <v>Fornecimento e Instalação de Tomada para Telefone RJ 11 de Embutir para piso com espelho em latão para caixa 4x2""</v>
          </cell>
          <cell r="C1197" t="str">
            <v>CJ</v>
          </cell>
          <cell r="D1197">
            <v>12.495100000000001</v>
          </cell>
        </row>
        <row r="1198">
          <cell r="A1198" t="str">
            <v>001.18.00127</v>
          </cell>
          <cell r="B1198" t="str">
            <v>Fornecimento e Instalação de Tomada para Rede de Informática RJ 45 de Embutir para piso com espelho para latão em caixa 4x2""</v>
          </cell>
          <cell r="C1198" t="str">
            <v>CJ</v>
          </cell>
          <cell r="D1198">
            <v>11.6251</v>
          </cell>
        </row>
        <row r="1199">
          <cell r="A1199" t="str">
            <v>001.18.00128</v>
          </cell>
          <cell r="B1199" t="str">
            <v>Fornecimento e Instalação de Tomada para Rede de Informática com 2 RJ 45 de Embutir para piso com espelho em latão para caixa 4x2""</v>
          </cell>
          <cell r="C1199" t="str">
            <v>CJ</v>
          </cell>
          <cell r="D1199">
            <v>8.1051000000000002</v>
          </cell>
        </row>
        <row r="1200">
          <cell r="A1200" t="str">
            <v>001.18.00201</v>
          </cell>
          <cell r="B1200" t="str">
            <v>Fornecimento e instalação de caixa metálica p/ telefone n.1 10.00x10.00x5.00 cm</v>
          </cell>
          <cell r="C1200" t="str">
            <v>UN</v>
          </cell>
          <cell r="D1200">
            <v>1.726</v>
          </cell>
        </row>
        <row r="1201">
          <cell r="A1201" t="str">
            <v>001.18.00221</v>
          </cell>
          <cell r="B1201" t="str">
            <v>Fornecimento e instalação de caixa metálica p/ telefone n.2 20.00x20.00x12.00 cm</v>
          </cell>
          <cell r="C1201" t="str">
            <v>UN</v>
          </cell>
          <cell r="D1201">
            <v>32.087400000000002</v>
          </cell>
        </row>
        <row r="1202">
          <cell r="A1202" t="str">
            <v>001.18.00241</v>
          </cell>
          <cell r="B1202" t="str">
            <v>Fornecimento e instalação de caixa metálica p/ telefone n.3 40.00x40.00x12.00 cm</v>
          </cell>
          <cell r="C1202" t="str">
            <v>UN</v>
          </cell>
          <cell r="D1202">
            <v>65.377799999999993</v>
          </cell>
        </row>
        <row r="1203">
          <cell r="A1203" t="str">
            <v>001.18.00261</v>
          </cell>
          <cell r="B1203" t="str">
            <v>Fornecimento e instalação de caixa metálica p/ telefone n.4 60.00x60.00x12.00 cm</v>
          </cell>
          <cell r="C1203" t="str">
            <v>UN</v>
          </cell>
          <cell r="D1203">
            <v>113.2948</v>
          </cell>
        </row>
        <row r="1204">
          <cell r="A1204" t="str">
            <v>001.18.00281</v>
          </cell>
          <cell r="B1204" t="str">
            <v>Fornecimento e instalação de caixa metálica p/ telefone n.5 80.00x80.00x12.00 cm</v>
          </cell>
          <cell r="C1204" t="str">
            <v>UN</v>
          </cell>
          <cell r="D1204">
            <v>198.24379999999999</v>
          </cell>
        </row>
        <row r="1205">
          <cell r="A1205" t="str">
            <v>001.18.00301</v>
          </cell>
          <cell r="B1205" t="str">
            <v>Fornecimento e instalação de caixa metálica p/ telefone n.6 120.00x120.00x12.00 cm</v>
          </cell>
          <cell r="C1205" t="str">
            <v>UN</v>
          </cell>
          <cell r="D1205">
            <v>399.90559999999999</v>
          </cell>
        </row>
        <row r="1206">
          <cell r="A1206" t="str">
            <v>001.18.00321</v>
          </cell>
          <cell r="B1206" t="str">
            <v>Execução de caixa de entrada em alvenaria c/ tampa metálica conf. padrão telemat r1 (60x35x50)cm</v>
          </cell>
          <cell r="C1206" t="str">
            <v>UN</v>
          </cell>
          <cell r="D1206">
            <v>0</v>
          </cell>
        </row>
        <row r="1207">
          <cell r="A1207" t="str">
            <v>001.18.00341</v>
          </cell>
          <cell r="B1207" t="str">
            <v>Execução de caixa de entrada em alvenaria c/ tampa metálica conf. padrão telemat r2 (107x52x50) cm</v>
          </cell>
          <cell r="C1207" t="str">
            <v>UN</v>
          </cell>
          <cell r="D1207">
            <v>0</v>
          </cell>
        </row>
        <row r="1208">
          <cell r="A1208" t="str">
            <v>001.19</v>
          </cell>
          <cell r="B1208" t="str">
            <v>INSTALAÇÕES ELÉTRICAS - PREVENÇÃO CONTRA DESCARGAS ATMOSFÉRICAS E INCÊNDIO</v>
          </cell>
          <cell r="D1208">
            <v>3654.4434999999999</v>
          </cell>
        </row>
        <row r="1209">
          <cell r="A1209" t="str">
            <v>001.19.00120</v>
          </cell>
          <cell r="B1209" t="str">
            <v>Fornecimento e Instalação de Cabo de cobre nú seção 10.00 mm2</v>
          </cell>
          <cell r="C1209" t="str">
            <v>ml</v>
          </cell>
          <cell r="D1209">
            <v>4.0815000000000001</v>
          </cell>
        </row>
        <row r="1210">
          <cell r="A1210" t="str">
            <v>001.19.00140</v>
          </cell>
          <cell r="B1210" t="str">
            <v>Fornecimento e Instalação de Cabo de cobre nú seção 16.00 mm2</v>
          </cell>
          <cell r="C1210" t="str">
            <v>ml</v>
          </cell>
          <cell r="D1210">
            <v>6.4927000000000001</v>
          </cell>
        </row>
        <row r="1211">
          <cell r="A1211" t="str">
            <v>001.19.00160</v>
          </cell>
          <cell r="B1211" t="str">
            <v>Fornecimento e Instalação de Cabo de cobre nú seção 25.00 mm2</v>
          </cell>
          <cell r="C1211" t="str">
            <v>ml</v>
          </cell>
          <cell r="D1211">
            <v>6.4927000000000001</v>
          </cell>
        </row>
        <row r="1212">
          <cell r="A1212" t="str">
            <v>001.19.00165</v>
          </cell>
          <cell r="B1212" t="str">
            <v>Fornecimento e Instalação de Cabo de cobre nú seção 35.00 mm2</v>
          </cell>
          <cell r="C1212" t="str">
            <v>ml</v>
          </cell>
          <cell r="D1212">
            <v>8.6486999999999998</v>
          </cell>
        </row>
        <row r="1213">
          <cell r="A1213" t="str">
            <v>001.19.00166</v>
          </cell>
          <cell r="B1213" t="str">
            <v>Fornecimento e Instalação de Cabo de cobre nú seção 50.00 mm2</v>
          </cell>
          <cell r="C1213" t="str">
            <v>ml</v>
          </cell>
          <cell r="D1213">
            <v>13.034700000000001</v>
          </cell>
        </row>
        <row r="1214">
          <cell r="A1214" t="str">
            <v>001.19.00170</v>
          </cell>
          <cell r="B1214" t="str">
            <v>Fornecimento e Instalação de Cabo de cobre nú seção 70.00 mm2</v>
          </cell>
          <cell r="C1214" t="str">
            <v>ml</v>
          </cell>
          <cell r="D1214">
            <v>16.818899999999999</v>
          </cell>
        </row>
        <row r="1215">
          <cell r="A1215" t="str">
            <v>001.19.00180</v>
          </cell>
          <cell r="B1215" t="str">
            <v>Fornecimento e Instalação de Cabo de cobre nú seção 95.00 mm2</v>
          </cell>
          <cell r="C1215" t="str">
            <v>ml</v>
          </cell>
          <cell r="D1215">
            <v>22.8918</v>
          </cell>
        </row>
        <row r="1216">
          <cell r="A1216" t="str">
            <v>001.19.01200</v>
          </cell>
          <cell r="B1216" t="str">
            <v>Fornecimento e Instalação de Relee fotoelétrico para comando automático de iluminação 110V/220V, incl. Base</v>
          </cell>
          <cell r="C1216" t="str">
            <v>un</v>
          </cell>
          <cell r="D1216">
            <v>23.947700000000001</v>
          </cell>
        </row>
        <row r="1217">
          <cell r="A1217" t="str">
            <v>001.19.01300</v>
          </cell>
          <cell r="B1217" t="str">
            <v>Execução de caixa de concreto 40x40x60cm com tampa de concreto armado</v>
          </cell>
          <cell r="C1217" t="str">
            <v>UN</v>
          </cell>
          <cell r="D1217">
            <v>49.377099999999999</v>
          </cell>
        </row>
        <row r="1218">
          <cell r="A1218" t="str">
            <v>001.19.01340</v>
          </cell>
          <cell r="B1218" t="str">
            <v>Fornecimento e Instalação de Solda Exotérmica 25</v>
          </cell>
          <cell r="C1218" t="str">
            <v>un</v>
          </cell>
          <cell r="D1218">
            <v>6.7877000000000001</v>
          </cell>
        </row>
        <row r="1219">
          <cell r="A1219" t="str">
            <v>001.19.01360</v>
          </cell>
          <cell r="B1219" t="str">
            <v>Fornecimento e Instalação de Solda Exotérmica 32</v>
          </cell>
          <cell r="C1219" t="str">
            <v>un</v>
          </cell>
          <cell r="D1219">
            <v>7.3876999999999997</v>
          </cell>
        </row>
        <row r="1220">
          <cell r="A1220" t="str">
            <v>001.19.01380</v>
          </cell>
          <cell r="B1220" t="str">
            <v>Fornecimento e Instalação de Solda Exotérmica 45</v>
          </cell>
          <cell r="C1220" t="str">
            <v>un</v>
          </cell>
          <cell r="D1220">
            <v>7.7877000000000001</v>
          </cell>
        </row>
        <row r="1221">
          <cell r="A1221" t="str">
            <v>001.19.01400</v>
          </cell>
          <cell r="B1221" t="str">
            <v>Fornecimento e Instalação de Solda Exotérmica 65</v>
          </cell>
          <cell r="C1221" t="str">
            <v>un</v>
          </cell>
          <cell r="D1221">
            <v>8.1876999999999995</v>
          </cell>
        </row>
        <row r="1222">
          <cell r="A1222" t="str">
            <v>001.19.01420</v>
          </cell>
          <cell r="B1222" t="str">
            <v>Fornecimento e Instalação de Solda Exotérmica 90</v>
          </cell>
          <cell r="C1222" t="str">
            <v>un</v>
          </cell>
          <cell r="D1222">
            <v>9.2876999999999992</v>
          </cell>
        </row>
        <row r="1223">
          <cell r="A1223" t="str">
            <v>001.19.01440</v>
          </cell>
          <cell r="B1223" t="str">
            <v>Fornecimento e Instalação de Solda Exotérmica 115</v>
          </cell>
          <cell r="C1223" t="str">
            <v>un</v>
          </cell>
          <cell r="D1223">
            <v>10.1877</v>
          </cell>
        </row>
        <row r="1224">
          <cell r="A1224" t="str">
            <v>001.19.01460</v>
          </cell>
          <cell r="B1224" t="str">
            <v>Fornecimento e Instalação de Solda Exotérmica 150</v>
          </cell>
          <cell r="C1224" t="str">
            <v>un</v>
          </cell>
          <cell r="D1224">
            <v>11.387700000000001</v>
          </cell>
        </row>
        <row r="1225">
          <cell r="A1225" t="str">
            <v>001.19.01480</v>
          </cell>
          <cell r="B1225" t="str">
            <v>Fornecimento e Instalação de Solda Exotérmica 200</v>
          </cell>
          <cell r="C1225" t="str">
            <v>un</v>
          </cell>
          <cell r="D1225">
            <v>13.0877</v>
          </cell>
        </row>
        <row r="1226">
          <cell r="A1226" t="str">
            <v>001.19.02000</v>
          </cell>
          <cell r="B1226" t="str">
            <v>Fornecimento E Instalação De Captor Tipo Franklin - Latão Niquelado De 300mm 1 Descida</v>
          </cell>
          <cell r="C1226" t="str">
            <v>un</v>
          </cell>
          <cell r="D1226">
            <v>28.450199999999999</v>
          </cell>
        </row>
        <row r="1227">
          <cell r="A1227" t="str">
            <v>001.19.02020</v>
          </cell>
          <cell r="B1227" t="str">
            <v>Fornecimento E Instalação De Captor Tipo Franklin - Latão Niquelado De 350mm 1 Descida</v>
          </cell>
          <cell r="C1227" t="str">
            <v>un</v>
          </cell>
          <cell r="D1227">
            <v>53.720199999999998</v>
          </cell>
        </row>
        <row r="1228">
          <cell r="A1228" t="str">
            <v>001.19.02040</v>
          </cell>
          <cell r="B1228" t="str">
            <v>Fornecimento E Instalação De Captor Tipo Franklin - Latão Niquelado De 300 Mm 2 Descidas</v>
          </cell>
          <cell r="C1228" t="str">
            <v>un</v>
          </cell>
          <cell r="D1228">
            <v>36.970199999999998</v>
          </cell>
        </row>
        <row r="1229">
          <cell r="A1229" t="str">
            <v>001.19.02060</v>
          </cell>
          <cell r="B1229" t="str">
            <v>Fornecimento E Instalação De Captor Tipo Franklin - Latão Niquelado De 350 Mm 2 Descidas</v>
          </cell>
          <cell r="C1229" t="str">
            <v>un</v>
          </cell>
          <cell r="D1229">
            <v>57.190199999999997</v>
          </cell>
        </row>
        <row r="1230">
          <cell r="A1230" t="str">
            <v>001.19.02080</v>
          </cell>
          <cell r="B1230" t="str">
            <v>Fornecimento E Instalação De Captor Tipo Franklin - Inox De 300 Mm 1 Descida</v>
          </cell>
          <cell r="C1230" t="str">
            <v>un</v>
          </cell>
          <cell r="D1230">
            <v>85.720200000000006</v>
          </cell>
        </row>
        <row r="1231">
          <cell r="A1231" t="str">
            <v>001.19.02100</v>
          </cell>
          <cell r="B1231" t="str">
            <v>Fornecimento E Instalação De Captor Tipo Franklin - Inox De 300 Mm 2 Descidas</v>
          </cell>
          <cell r="C1231" t="str">
            <v>un</v>
          </cell>
          <cell r="D1231">
            <v>97.920199999999994</v>
          </cell>
        </row>
        <row r="1232">
          <cell r="A1232" t="str">
            <v>001.19.02120</v>
          </cell>
          <cell r="B1232" t="str">
            <v>Fornecimento E Instalação De Terminais Aéreos - Fixação Horizontal De 300 Mm S/ Abraçadeira</v>
          </cell>
          <cell r="C1232" t="str">
            <v>un</v>
          </cell>
          <cell r="D1232">
            <v>6.8788999999999998</v>
          </cell>
        </row>
        <row r="1233">
          <cell r="A1233" t="str">
            <v>001.19.02140</v>
          </cell>
          <cell r="B1233" t="str">
            <v>Fornecimento E Instalação De Terminais Aéreos - Fixação Horizontal De 300 Mm C/ Abraçadeira</v>
          </cell>
          <cell r="C1233" t="str">
            <v>un</v>
          </cell>
          <cell r="D1233">
            <v>7.9889000000000001</v>
          </cell>
        </row>
        <row r="1234">
          <cell r="A1234" t="str">
            <v>001.19.02160</v>
          </cell>
          <cell r="B1234" t="str">
            <v>Fornecimento E Instalação De Terminais Aéreos - Fixação Horizontal De 600 Mm S/ Abraçadeira</v>
          </cell>
          <cell r="C1234" t="str">
            <v>un</v>
          </cell>
          <cell r="D1234">
            <v>8.0488999999999997</v>
          </cell>
        </row>
        <row r="1235">
          <cell r="A1235" t="str">
            <v>001.19.02180</v>
          </cell>
          <cell r="B1235" t="str">
            <v>Fornecimento e Instalação de Terminais aéreos - Fixação Horizontal de 600 mm C/ Abraçadeira</v>
          </cell>
          <cell r="C1235" t="str">
            <v>un</v>
          </cell>
          <cell r="D1235">
            <v>9.1288999999999998</v>
          </cell>
        </row>
        <row r="1236">
          <cell r="A1236" t="str">
            <v>001.19.02200</v>
          </cell>
          <cell r="B1236" t="str">
            <v>Fornecimento E Instalação De Terminais Aéreos - Fixação Vertical De 300 Mm S/ Abraçadeira</v>
          </cell>
          <cell r="C1236" t="str">
            <v>un</v>
          </cell>
          <cell r="D1236">
            <v>6.8788999999999998</v>
          </cell>
        </row>
        <row r="1237">
          <cell r="A1237" t="str">
            <v>001.19.02220</v>
          </cell>
          <cell r="B1237" t="str">
            <v>Fornecimento e Instalação de Terminais Aéreos -Fixação Vertical de 300 mm C/ Abraçadeira</v>
          </cell>
          <cell r="C1237" t="str">
            <v>un</v>
          </cell>
          <cell r="D1237">
            <v>7.9889000000000001</v>
          </cell>
        </row>
        <row r="1238">
          <cell r="A1238" t="str">
            <v>001.19.02240</v>
          </cell>
          <cell r="B1238" t="str">
            <v>Fornecimento E Instalação De Terminais Aéreos - Fixação Vertical De 600 Mm S/ Abraçadeira</v>
          </cell>
          <cell r="C1238" t="str">
            <v>un</v>
          </cell>
          <cell r="D1238">
            <v>8.0488999999999997</v>
          </cell>
        </row>
        <row r="1239">
          <cell r="A1239" t="str">
            <v>001.19.02260</v>
          </cell>
          <cell r="B1239" t="str">
            <v>Fornecimento E Instalação De Treminais Aéreos - Fixação Vertical De 600 Mm C/ Abraçadeira</v>
          </cell>
          <cell r="C1239" t="str">
            <v>un</v>
          </cell>
          <cell r="D1239">
            <v>9.1288999999999998</v>
          </cell>
        </row>
        <row r="1240">
          <cell r="A1240" t="str">
            <v>001.19.02280</v>
          </cell>
          <cell r="B1240" t="str">
            <v>Fornecimento E Instalção De Isolador De Uso Geral - Fixação Horizontal Simples</v>
          </cell>
          <cell r="C1240" t="str">
            <v>un</v>
          </cell>
          <cell r="D1240">
            <v>5.5701000000000001</v>
          </cell>
        </row>
        <row r="1241">
          <cell r="A1241" t="str">
            <v>001.19.02300</v>
          </cell>
          <cell r="B1241" t="str">
            <v>Fornecimento E Instalação De Isolador De Uso Geral - Fixação Horizontal Simples C/ 100 Mm</v>
          </cell>
          <cell r="C1241" t="str">
            <v>un</v>
          </cell>
          <cell r="D1241">
            <v>4.7500999999999998</v>
          </cell>
        </row>
        <row r="1242">
          <cell r="A1242" t="str">
            <v>001.19.02320</v>
          </cell>
          <cell r="B1242" t="str">
            <v>Fornecimento E Instalação De Isolador De Uso Geral - Fixação Horizontal Reforçado</v>
          </cell>
          <cell r="C1242" t="str">
            <v>un</v>
          </cell>
          <cell r="D1242">
            <v>5.3101000000000003</v>
          </cell>
        </row>
        <row r="1243">
          <cell r="A1243" t="str">
            <v>001.19.02340</v>
          </cell>
          <cell r="B1243" t="str">
            <v>Fornecimento E Instalação De Isolador De Uso Geral - Fixação Horizontal  Reforçado C/ 100 Mm</v>
          </cell>
          <cell r="C1243" t="str">
            <v>un</v>
          </cell>
          <cell r="D1243">
            <v>6.4100999999999999</v>
          </cell>
        </row>
        <row r="1244">
          <cell r="A1244" t="str">
            <v>001.19.02360</v>
          </cell>
          <cell r="B1244" t="str">
            <v>Fornecimento e Instalação de Isolador de Uso Geral - Fixação em 90º Reforçado 90º</v>
          </cell>
          <cell r="C1244" t="str">
            <v>un</v>
          </cell>
          <cell r="D1244">
            <v>9.4100999999999999</v>
          </cell>
        </row>
        <row r="1245">
          <cell r="A1245" t="str">
            <v>001.19.02380</v>
          </cell>
          <cell r="B1245" t="str">
            <v>Fornecimento E Instalação De Isolador De Uso Geral - Fixação Em 90º Reforçado 90º C/ 100 Mm</v>
          </cell>
          <cell r="C1245" t="str">
            <v>un</v>
          </cell>
          <cell r="D1245">
            <v>9.4100999999999999</v>
          </cell>
        </row>
        <row r="1246">
          <cell r="A1246" t="str">
            <v>001.19.02400</v>
          </cell>
          <cell r="B1246" t="str">
            <v>Fornecimento E Instalação De Mastro H De 2,00 M X 1. 1/2''</v>
          </cell>
          <cell r="C1246" t="str">
            <v>un</v>
          </cell>
          <cell r="D1246">
            <v>45.065199999999997</v>
          </cell>
        </row>
        <row r="1247">
          <cell r="A1247" t="str">
            <v>001.19.02420</v>
          </cell>
          <cell r="B1247" t="str">
            <v>Fornecimento E Instalação De Mastro H De 3,00m X 1. 1/2''</v>
          </cell>
          <cell r="C1247" t="str">
            <v>un</v>
          </cell>
          <cell r="D1247">
            <v>64.845200000000006</v>
          </cell>
        </row>
        <row r="1248">
          <cell r="A1248" t="str">
            <v>001.19.02440</v>
          </cell>
          <cell r="B1248" t="str">
            <v>Fornecimento E Instalação De Mastro H De 4,00 M X 1. 1/2''</v>
          </cell>
          <cell r="C1248" t="str">
            <v>un</v>
          </cell>
          <cell r="D1248">
            <v>88.975200000000001</v>
          </cell>
        </row>
        <row r="1249">
          <cell r="A1249" t="str">
            <v>001.19.02460</v>
          </cell>
          <cell r="B1249" t="str">
            <v>Fornecimento E Instalação de Mastro H de 5,00 m x 1. 1/2''</v>
          </cell>
          <cell r="C1249" t="str">
            <v>un</v>
          </cell>
          <cell r="D1249">
            <v>104.4252</v>
          </cell>
        </row>
        <row r="1250">
          <cell r="A1250" t="str">
            <v>001.19.02480</v>
          </cell>
          <cell r="B1250" t="str">
            <v>Fornecimento E Instalação De Mastro H De 6,00 M X 1. 1/2''</v>
          </cell>
          <cell r="C1250" t="str">
            <v>un</v>
          </cell>
          <cell r="D1250">
            <v>124.0752</v>
          </cell>
        </row>
        <row r="1251">
          <cell r="A1251" t="str">
            <v>001.19.02500</v>
          </cell>
          <cell r="B1251" t="str">
            <v>Fornecimento E Instalação De Mastro H De 2,00 M X 2''</v>
          </cell>
          <cell r="C1251" t="str">
            <v>un</v>
          </cell>
          <cell r="D1251">
            <v>54.0152</v>
          </cell>
        </row>
        <row r="1252">
          <cell r="A1252" t="str">
            <v>001.19.02520</v>
          </cell>
          <cell r="B1252" t="str">
            <v>Fornecimento E Instalação De Mastro H De 3,00 M X 2''</v>
          </cell>
          <cell r="C1252" t="str">
            <v>un</v>
          </cell>
          <cell r="D1252">
            <v>77.845200000000006</v>
          </cell>
        </row>
        <row r="1253">
          <cell r="A1253" t="str">
            <v>001.19.02540</v>
          </cell>
          <cell r="B1253" t="str">
            <v>Fornecimento E Instalação De Masto H De 4,00 M X 2''</v>
          </cell>
          <cell r="C1253" t="str">
            <v>un</v>
          </cell>
          <cell r="D1253">
            <v>103.5652</v>
          </cell>
        </row>
        <row r="1254">
          <cell r="A1254" t="str">
            <v>001.19.02560</v>
          </cell>
          <cell r="B1254" t="str">
            <v>Fornecimento E Instalação De Mastro H De 5,00 M X 2''</v>
          </cell>
          <cell r="C1254" t="str">
            <v>un</v>
          </cell>
          <cell r="D1254">
            <v>126.23520000000001</v>
          </cell>
        </row>
        <row r="1255">
          <cell r="A1255" t="str">
            <v>001.19.02580</v>
          </cell>
          <cell r="B1255" t="str">
            <v>Fornecimento E Instalação De Mastro H De 6,00 M X 2''</v>
          </cell>
          <cell r="C1255" t="str">
            <v>un</v>
          </cell>
          <cell r="D1255">
            <v>150.0752</v>
          </cell>
        </row>
        <row r="1256">
          <cell r="A1256" t="str">
            <v>001.19.02600</v>
          </cell>
          <cell r="B1256" t="str">
            <v>Fornecimento E Instalação De Mastro Telescópico H De 5,00 M X 1. 1/2'' E 2''</v>
          </cell>
          <cell r="C1256" t="str">
            <v>un</v>
          </cell>
          <cell r="D1256">
            <v>159.3152</v>
          </cell>
        </row>
        <row r="1257">
          <cell r="A1257" t="str">
            <v>001.19.02620</v>
          </cell>
          <cell r="B1257" t="str">
            <v>Fornecimento E Instalação De Mastro Telescópico H De 7,00 M X 1. 1/2'' E 2''</v>
          </cell>
          <cell r="C1257" t="str">
            <v>un</v>
          </cell>
          <cell r="D1257">
            <v>220.84520000000001</v>
          </cell>
        </row>
        <row r="1258">
          <cell r="A1258" t="str">
            <v>001.19.02640</v>
          </cell>
          <cell r="B1258" t="str">
            <v>Fornecimento E Instalação De Mastro Telescópico H De 9,00 M X 1. 1/2'' E 2''</v>
          </cell>
          <cell r="C1258" t="str">
            <v>un</v>
          </cell>
          <cell r="D1258">
            <v>281.51519999999999</v>
          </cell>
        </row>
        <row r="1259">
          <cell r="A1259" t="str">
            <v>001.19.02660</v>
          </cell>
          <cell r="B1259" t="str">
            <v>Fornecimento E Instalação De Isolador P/ Mastro - Simples 1 Descida De 3/4''</v>
          </cell>
          <cell r="C1259" t="str">
            <v>un</v>
          </cell>
          <cell r="D1259">
            <v>6.6101000000000001</v>
          </cell>
        </row>
        <row r="1260">
          <cell r="A1260" t="str">
            <v>001.19.02680</v>
          </cell>
          <cell r="B1260" t="str">
            <v>Fornecimento E Instalação De Isolador P/ Mastro - Simples 1 Descida De 1''</v>
          </cell>
          <cell r="C1260" t="str">
            <v>un</v>
          </cell>
          <cell r="D1260">
            <v>6.7401</v>
          </cell>
        </row>
        <row r="1261">
          <cell r="A1261" t="str">
            <v>001.19.02700</v>
          </cell>
          <cell r="B1261" t="str">
            <v>Fornecimento E Instalação De Isolador P/ Mastro - Simples 1 Descida De 1. 1/4''</v>
          </cell>
          <cell r="C1261" t="str">
            <v>un</v>
          </cell>
          <cell r="D1261">
            <v>7.2201000000000004</v>
          </cell>
        </row>
        <row r="1262">
          <cell r="A1262" t="str">
            <v>001.19.02720</v>
          </cell>
          <cell r="B1262" t="str">
            <v>Fornecimento E Instalação De Isolador P/ Mastro - Simples 1 Descida De 1. 1/2''</v>
          </cell>
          <cell r="C1262" t="str">
            <v>un</v>
          </cell>
          <cell r="D1262">
            <v>7.3601000000000001</v>
          </cell>
        </row>
        <row r="1263">
          <cell r="A1263" t="str">
            <v>001.19.02740</v>
          </cell>
          <cell r="B1263" t="str">
            <v>Fornecimento E Instalação De Isolador P/ Mastro - Simples 1 Descida De 2''</v>
          </cell>
          <cell r="C1263" t="str">
            <v>un</v>
          </cell>
          <cell r="D1263">
            <v>7.5900999999999996</v>
          </cell>
        </row>
        <row r="1264">
          <cell r="A1264" t="str">
            <v>001.19.02760</v>
          </cell>
          <cell r="B1264" t="str">
            <v>Fornecimento E Instalação De Isolador P/ Mastro - Simples 2 Descidas De 3/4''</v>
          </cell>
          <cell r="C1264" t="str">
            <v>un</v>
          </cell>
          <cell r="D1264">
            <v>7.1300999999999997</v>
          </cell>
        </row>
        <row r="1265">
          <cell r="A1265" t="str">
            <v>001.19.02780</v>
          </cell>
          <cell r="B1265" t="str">
            <v>Fornecimento E Instalação De Isolador P/ Mastro - Simples 2 Descidas De 1''</v>
          </cell>
          <cell r="C1265" t="str">
            <v>un</v>
          </cell>
          <cell r="D1265">
            <v>7.2900999999999998</v>
          </cell>
        </row>
        <row r="1266">
          <cell r="A1266" t="str">
            <v>001.19.02800</v>
          </cell>
          <cell r="B1266" t="str">
            <v>Fornecimento E Instalação De Isolador P/ Mastro - Simples 2 Descidas De 1. 1/4''</v>
          </cell>
          <cell r="C1266" t="str">
            <v>un</v>
          </cell>
          <cell r="D1266">
            <v>7.9100999999999999</v>
          </cell>
        </row>
        <row r="1267">
          <cell r="A1267" t="str">
            <v>001.19.02820</v>
          </cell>
          <cell r="B1267" t="str">
            <v>Fornecimento E Instalação De Isolador P/ Mastro - Simples 2 Descidas De 1. 1/2''</v>
          </cell>
          <cell r="C1267" t="str">
            <v>un</v>
          </cell>
          <cell r="D1267">
            <v>8.4300999999999995</v>
          </cell>
        </row>
        <row r="1268">
          <cell r="A1268" t="str">
            <v>001.19.02840</v>
          </cell>
          <cell r="B1268" t="str">
            <v>Fornecimento E Instalação De Isolador P/ Mastro - Simples 2 Descidas De 2''</v>
          </cell>
          <cell r="C1268" t="str">
            <v>un</v>
          </cell>
          <cell r="D1268">
            <v>8.7500999999999998</v>
          </cell>
        </row>
        <row r="1269">
          <cell r="A1269" t="str">
            <v>001.19.02860</v>
          </cell>
          <cell r="B1269" t="str">
            <v>Fornecimento E Instalação De Isolador P/ Mastro - Reforçado 1 Descida De 3/4''</v>
          </cell>
          <cell r="C1269" t="str">
            <v>un</v>
          </cell>
          <cell r="D1269">
            <v>8.5900999999999996</v>
          </cell>
        </row>
        <row r="1270">
          <cell r="A1270" t="str">
            <v>001.19.02880</v>
          </cell>
          <cell r="B1270" t="str">
            <v>Fornecimento E Instalação De Isolador P/ Mastro - Reforçado 1 Descida De 1''</v>
          </cell>
          <cell r="C1270" t="str">
            <v>un</v>
          </cell>
          <cell r="D1270">
            <v>8.5900999999999996</v>
          </cell>
        </row>
        <row r="1271">
          <cell r="A1271" t="str">
            <v>001.19.02900</v>
          </cell>
          <cell r="B1271" t="str">
            <v>Fornecimento E Instalação De Isolador P/ Mastro - Reforçado 1 Descida De 1. 1/4''</v>
          </cell>
          <cell r="C1271" t="str">
            <v>un</v>
          </cell>
          <cell r="D1271">
            <v>9.0100999999999996</v>
          </cell>
        </row>
        <row r="1272">
          <cell r="A1272" t="str">
            <v>001.19.02920</v>
          </cell>
          <cell r="B1272" t="str">
            <v>Fornecimento E Instalação De Isolador P/ Mastro - Reforçado 1 Descida De 1. 1/2''</v>
          </cell>
          <cell r="C1272" t="str">
            <v>un</v>
          </cell>
          <cell r="D1272">
            <v>9.7500999999999998</v>
          </cell>
        </row>
        <row r="1273">
          <cell r="A1273" t="str">
            <v>001.19.02940</v>
          </cell>
          <cell r="B1273" t="str">
            <v>Fornecimento E Instalação De Isolador P/ Mastro - Reforçado 1 Descida De 2''</v>
          </cell>
          <cell r="C1273" t="str">
            <v>un</v>
          </cell>
          <cell r="D1273">
            <v>10.4001</v>
          </cell>
        </row>
        <row r="1274">
          <cell r="A1274" t="str">
            <v>001.19.02960</v>
          </cell>
          <cell r="B1274" t="str">
            <v>Fornecimento E Instalação De Isolador P/ Mastro - Reforçado 2 Descidas De 3/4''</v>
          </cell>
          <cell r="C1274" t="str">
            <v>un</v>
          </cell>
          <cell r="D1274">
            <v>9.5300999999999991</v>
          </cell>
        </row>
        <row r="1275">
          <cell r="A1275" t="str">
            <v>001.19.02980</v>
          </cell>
          <cell r="B1275" t="str">
            <v>Fornecimento E Instalação De Isolador P/ Mastro - Reforçado 2 Descidas De 1''</v>
          </cell>
          <cell r="C1275" t="str">
            <v>un</v>
          </cell>
          <cell r="D1275">
            <v>9.5300999999999991</v>
          </cell>
        </row>
        <row r="1276">
          <cell r="A1276" t="str">
            <v>001.19.03000</v>
          </cell>
          <cell r="B1276" t="str">
            <v>Fornecimento E Instalação De Isolador P/ Mastro - Reforçado 2 Descidas De 1. 1/4''</v>
          </cell>
          <cell r="C1276" t="str">
            <v>un</v>
          </cell>
          <cell r="D1276">
            <v>9.7301000000000002</v>
          </cell>
        </row>
        <row r="1277">
          <cell r="A1277" t="str">
            <v>001.19.03020</v>
          </cell>
          <cell r="B1277" t="str">
            <v>Fornecimento E Instalação De Isolador P/ Mastro - Reforçado 2 Descidas De 1. 1/2''</v>
          </cell>
          <cell r="C1277" t="str">
            <v>un</v>
          </cell>
          <cell r="D1277">
            <v>10.2201</v>
          </cell>
        </row>
        <row r="1278">
          <cell r="A1278" t="str">
            <v>001.19.03040</v>
          </cell>
          <cell r="B1278" t="str">
            <v>Fornecimento E Instalação De Isolador P/ Mastro - Reforçado 2 Descidas De 2''</v>
          </cell>
          <cell r="C1278" t="str">
            <v>un</v>
          </cell>
          <cell r="D1278">
            <v>10.690099999999999</v>
          </cell>
        </row>
        <row r="1279">
          <cell r="A1279" t="str">
            <v>001.19.03060</v>
          </cell>
          <cell r="B1279" t="str">
            <v>Fornecimento E Instalação De Fixadores P/ Mastro - Base P/ Mastro H De 1. ¹/²''</v>
          </cell>
          <cell r="C1279" t="str">
            <v>un</v>
          </cell>
          <cell r="D1279">
            <v>34.003</v>
          </cell>
        </row>
        <row r="1280">
          <cell r="A1280" t="str">
            <v>001.19.03080</v>
          </cell>
          <cell r="B1280" t="str">
            <v>Fornecimento E Instalação De Fixadores P/ Mastro - Base P/ Mastro H De 2''</v>
          </cell>
          <cell r="C1280" t="str">
            <v>un</v>
          </cell>
          <cell r="D1280">
            <v>34.863</v>
          </cell>
        </row>
        <row r="1281">
          <cell r="A1281" t="str">
            <v>001.19.03100</v>
          </cell>
          <cell r="B1281" t="str">
            <v>Fornecimento E Instalação De Conectores De Uso Geral - Emenda E Medição P/ Cabo Até Ø50mm² 2P</v>
          </cell>
          <cell r="C1281" t="str">
            <v>un</v>
          </cell>
          <cell r="D1281">
            <v>9.5326000000000004</v>
          </cell>
        </row>
        <row r="1282">
          <cell r="A1282" t="str">
            <v>001.19.03120</v>
          </cell>
          <cell r="B1282" t="str">
            <v>Fornecimento E Instalação De Conectores De Uso Geral - Emenda E Medição P/ Cabo Até Ø120mm² 2P</v>
          </cell>
          <cell r="C1282" t="str">
            <v>un</v>
          </cell>
          <cell r="D1282">
            <v>13.8826</v>
          </cell>
        </row>
        <row r="1283">
          <cell r="A1283" t="str">
            <v>001.19.03140</v>
          </cell>
          <cell r="B1283" t="str">
            <v>Fornecimento E Instalação De Conector De Uso Geral - Emenda E Medição P/ Cabo Até  Ø50mm² 4P</v>
          </cell>
          <cell r="C1283" t="str">
            <v>un</v>
          </cell>
          <cell r="D1283">
            <v>16.772600000000001</v>
          </cell>
        </row>
        <row r="1284">
          <cell r="A1284" t="str">
            <v>001.19.03160</v>
          </cell>
          <cell r="B1284" t="str">
            <v>Fornecimento E Instalação De Conector De Uso Geral - Emenda E Medição P/ Cabo Até Ø 120 Mm² 4P</v>
          </cell>
          <cell r="C1284" t="str">
            <v>un</v>
          </cell>
          <cell r="D1284">
            <v>23.7926</v>
          </cell>
        </row>
        <row r="1285">
          <cell r="A1285" t="str">
            <v>001.19.03180</v>
          </cell>
          <cell r="B1285" t="str">
            <v>Fornecimento E Instalação De Conector De Uso Geral - Split Bolt P/ Cabo Ø 16mm²</v>
          </cell>
          <cell r="C1285" t="str">
            <v>un</v>
          </cell>
          <cell r="D1285">
            <v>5.5625999999999998</v>
          </cell>
        </row>
        <row r="1286">
          <cell r="A1286" t="str">
            <v>001.19.03200</v>
          </cell>
          <cell r="B1286" t="str">
            <v>Fornecimento E Instalação De Conector De Uso Geral - Split Bolt P/ Cabo Ø 25 Mm²</v>
          </cell>
          <cell r="C1286" t="str">
            <v>un</v>
          </cell>
          <cell r="D1286">
            <v>5.8525999999999998</v>
          </cell>
        </row>
        <row r="1287">
          <cell r="A1287" t="str">
            <v>001.19.03220</v>
          </cell>
          <cell r="B1287" t="str">
            <v>Fornecimento E Instalação De Conector De Uso Geral - Split Bolt P/ Cabo Ø 35 Mm²</v>
          </cell>
          <cell r="C1287" t="str">
            <v>un</v>
          </cell>
          <cell r="D1287">
            <v>6.4226000000000001</v>
          </cell>
        </row>
        <row r="1288">
          <cell r="A1288" t="str">
            <v>001.19.03240</v>
          </cell>
          <cell r="B1288" t="str">
            <v>Fornecimento E Instalação De Conector De Uso Gera - Split Bolt P/ Cabo Ø 50 Mm²</v>
          </cell>
          <cell r="C1288" t="str">
            <v>un</v>
          </cell>
          <cell r="D1288">
            <v>7.2926000000000002</v>
          </cell>
        </row>
        <row r="1289">
          <cell r="A1289" t="str">
            <v>001.19.03260</v>
          </cell>
          <cell r="B1289" t="str">
            <v>Fornecimento E Instalação De Conector De Uso Geral - Split Bolt P/ Cabo Ø 70 Mm²</v>
          </cell>
          <cell r="C1289" t="str">
            <v>un</v>
          </cell>
          <cell r="D1289">
            <v>9.0226000000000006</v>
          </cell>
        </row>
        <row r="1290">
          <cell r="A1290" t="str">
            <v>001.19.03280</v>
          </cell>
          <cell r="B1290" t="str">
            <v>Fornecimento E Instalação De Conector De Uso Geral - Split Bolt P/ Cabo Até Ø 70 Mm²</v>
          </cell>
          <cell r="C1290" t="str">
            <v>un</v>
          </cell>
          <cell r="D1290">
            <v>11.332599999999999</v>
          </cell>
        </row>
        <row r="1291">
          <cell r="A1291" t="str">
            <v>001.19.03300</v>
          </cell>
          <cell r="B1291" t="str">
            <v>Fornecimento E Instalação De Conector De Uso Geral - Split Bolt C/ Pino E Porca P/ Cabo Ø 16 Mm²</v>
          </cell>
          <cell r="C1291" t="str">
            <v>un</v>
          </cell>
          <cell r="D1291">
            <v>7.2926000000000002</v>
          </cell>
        </row>
        <row r="1292">
          <cell r="A1292" t="str">
            <v>001.19.03320</v>
          </cell>
          <cell r="B1292" t="str">
            <v>Fornecimento E Instalação De Conector De Uso Geral - Split Bolt C/ Pino E Porca P/ Cabo Ø 25 Mm²</v>
          </cell>
          <cell r="C1292" t="str">
            <v>un</v>
          </cell>
          <cell r="D1292">
            <v>6.8625999999999996</v>
          </cell>
        </row>
        <row r="1293">
          <cell r="A1293" t="str">
            <v>001.19.03340</v>
          </cell>
          <cell r="B1293" t="str">
            <v>Fornecimento E Instalação De Conector De Uso Geral - Split Bolt C/ Pino E Porca P/ Cabo Ø 35 Mm²</v>
          </cell>
          <cell r="C1293" t="str">
            <v>un</v>
          </cell>
          <cell r="D1293">
            <v>7.3026</v>
          </cell>
        </row>
        <row r="1294">
          <cell r="A1294" t="str">
            <v>001.19.03360</v>
          </cell>
          <cell r="B1294" t="str">
            <v>Fornecimento E Instalação De Conector De Uso Geral - Split Bolt C/ Pino E Porca P/ Cabo Ø 50 Mm²</v>
          </cell>
          <cell r="C1294" t="str">
            <v>un</v>
          </cell>
          <cell r="D1294">
            <v>8.2726000000000006</v>
          </cell>
        </row>
        <row r="1295">
          <cell r="A1295" t="str">
            <v>001.19.03380</v>
          </cell>
          <cell r="B1295" t="str">
            <v>Fornecimento E Instalação De Conector De Uso Geral - Split Bolt C/ Pino E Porca P/ Cabo Ø 70 Mm²</v>
          </cell>
          <cell r="C1295" t="str">
            <v>un</v>
          </cell>
          <cell r="D1295">
            <v>11.442600000000001</v>
          </cell>
        </row>
        <row r="1296">
          <cell r="A1296" t="str">
            <v>001.19.03400</v>
          </cell>
          <cell r="B1296" t="str">
            <v>Fornecimento E Instalação De Conector De Uso Geral - Terminal De Pressão C/ Passagem Frontal P/ Cabo Ø 16 Mm²</v>
          </cell>
          <cell r="C1296" t="str">
            <v>un</v>
          </cell>
          <cell r="D1296">
            <v>10.4626</v>
          </cell>
        </row>
        <row r="1297">
          <cell r="A1297" t="str">
            <v>001.19.03420</v>
          </cell>
          <cell r="B1297" t="str">
            <v>Fornecimento E Instalação De Conector De Uso Gera - Terminal De Pressão C/ Passagem Frontal P/ Cabo Ø 25 Mm²</v>
          </cell>
          <cell r="C1297" t="str">
            <v>un</v>
          </cell>
          <cell r="D1297">
            <v>4.7926000000000002</v>
          </cell>
        </row>
        <row r="1298">
          <cell r="A1298" t="str">
            <v>001.19.03440</v>
          </cell>
          <cell r="B1298" t="str">
            <v>Fornecimento E Instalação De Conector De Uso Geral - Terminal De Pressão C/ Passagem Frontal P/ Cabo Ø 35 Mm²</v>
          </cell>
          <cell r="C1298" t="str">
            <v>un</v>
          </cell>
          <cell r="D1298">
            <v>5.0826000000000002</v>
          </cell>
        </row>
        <row r="1299">
          <cell r="A1299" t="str">
            <v>001.19.03460</v>
          </cell>
          <cell r="B1299" t="str">
            <v>Fornecimento E Instalação De Conector De Uso Geral - Terminal De Pressão C/ Passagem Frontal P/ Cabo Ø 50 Mm²</v>
          </cell>
          <cell r="C1299" t="str">
            <v>un</v>
          </cell>
          <cell r="D1299">
            <v>5.4626000000000001</v>
          </cell>
        </row>
        <row r="1300">
          <cell r="A1300" t="str">
            <v>001.19.03480</v>
          </cell>
          <cell r="B1300" t="str">
            <v>Fornecimento E Instalação De Conector De Uso Geral - Terminal De Pressão C/ Passagem Frontal P/ Cabo Ø 70 Mm²</v>
          </cell>
          <cell r="C1300" t="str">
            <v>un</v>
          </cell>
          <cell r="D1300">
            <v>6.1125999999999996</v>
          </cell>
        </row>
        <row r="1301">
          <cell r="A1301" t="str">
            <v>001.19.03500</v>
          </cell>
          <cell r="B1301" t="str">
            <v>Fornecimento E Instalação De Conector De Uso Geral - Terminal De Pressão C/ Passagem Lateral P/ Cabo Ø 16 Mm²</v>
          </cell>
          <cell r="C1301" t="str">
            <v>un</v>
          </cell>
          <cell r="D1301">
            <v>7.5125999999999999</v>
          </cell>
        </row>
        <row r="1302">
          <cell r="A1302" t="str">
            <v>001.19.03520</v>
          </cell>
          <cell r="B1302" t="str">
            <v>Fornecimento E Instalação De Conector De Uso Geral - Terminal De Pressão C/ Passagem Lateral P/ Cabo Ø 25 Mm²</v>
          </cell>
          <cell r="C1302" t="str">
            <v>un</v>
          </cell>
          <cell r="D1302">
            <v>7.5125999999999999</v>
          </cell>
        </row>
        <row r="1303">
          <cell r="A1303" t="str">
            <v>001.19.03540</v>
          </cell>
          <cell r="B1303" t="str">
            <v>Fornecimento E Instalação De Conector De Uso Geral - Terminal De Pressão C/ Passagem Lateral P/ Cabo Ø 35 Mm²</v>
          </cell>
          <cell r="C1303" t="str">
            <v>un</v>
          </cell>
          <cell r="D1303">
            <v>7.5125999999999999</v>
          </cell>
        </row>
        <row r="1304">
          <cell r="A1304" t="str">
            <v>001.19.03560</v>
          </cell>
          <cell r="B1304" t="str">
            <v>Fornecimento E Instalação De Conector De Uso Geral - Terminal De Pressão C/ Passagem Lateral P/ Cabo Ø 50 Mm²</v>
          </cell>
          <cell r="C1304" t="str">
            <v>un</v>
          </cell>
          <cell r="D1304">
            <v>10.762600000000001</v>
          </cell>
        </row>
        <row r="1305">
          <cell r="A1305" t="str">
            <v>001.19.03580</v>
          </cell>
          <cell r="B1305" t="str">
            <v>Fornecimento E Instalação De Conector De Uso Geral - Terminal De Pressão C/ Passagem Lateral P/ Cabo Ø 70 Mm²</v>
          </cell>
          <cell r="C1305" t="str">
            <v>un</v>
          </cell>
          <cell r="D1305">
            <v>10.762600000000001</v>
          </cell>
        </row>
        <row r="1306">
          <cell r="A1306" t="str">
            <v>001.19.03600</v>
          </cell>
          <cell r="B1306" t="str">
            <v>Fornecimento E Instalação De Conector De Uso Geral - Tensionador P/ Cabo Cobre Até Ø95 Mm²</v>
          </cell>
          <cell r="C1306" t="str">
            <v>un</v>
          </cell>
          <cell r="D1306">
            <v>9.2826000000000004</v>
          </cell>
        </row>
        <row r="1307">
          <cell r="A1307" t="str">
            <v>001.19.03620</v>
          </cell>
          <cell r="B1307" t="str">
            <v>Fornecimento E Instalação De Conector De Uso Geral - Terminal De Pressão C/ 4 Parafusos P/ Cabo Ø 16/35 Mm²</v>
          </cell>
          <cell r="C1307" t="str">
            <v>un</v>
          </cell>
          <cell r="D1307">
            <v>10.4626</v>
          </cell>
        </row>
        <row r="1308">
          <cell r="A1308" t="str">
            <v>001.19.03640</v>
          </cell>
          <cell r="B1308" t="str">
            <v>Fornecimento E Instalação De Conector De Uso Geral - Terminal De Pressão C/ 4 Parafusos P/ Cabo Ø35/70 Mm²</v>
          </cell>
          <cell r="C1308" t="str">
            <v>un</v>
          </cell>
          <cell r="D1308">
            <v>13.5726</v>
          </cell>
        </row>
        <row r="1309">
          <cell r="A1309" t="str">
            <v>001.19.03660</v>
          </cell>
          <cell r="B1309" t="str">
            <v>Fornecimento E Instalação De Conector De Uso Geral - Terminal Tipo X De Latão P/ Cabo Até Ø50 Mm²</v>
          </cell>
          <cell r="C1309" t="str">
            <v>un</v>
          </cell>
          <cell r="D1309">
            <v>8.0126000000000008</v>
          </cell>
        </row>
        <row r="1310">
          <cell r="A1310" t="str">
            <v>001.19.03680</v>
          </cell>
          <cell r="B1310" t="str">
            <v>Fornecimento E Instalação De Conector De Uso Geral - Abraçadeira Tipo Ômega P/ Cabo Ø 16 Mm²</v>
          </cell>
          <cell r="C1310" t="str">
            <v>un</v>
          </cell>
          <cell r="D1310">
            <v>5.9325999999999999</v>
          </cell>
        </row>
        <row r="1311">
          <cell r="A1311" t="str">
            <v>001.19.03700</v>
          </cell>
          <cell r="B1311" t="str">
            <v>Fornecimento E Instalação De Conector De Uso Geral - Abraçadeira Tipo Ômega P/ Cabo Ø35 Mm²</v>
          </cell>
          <cell r="C1311" t="str">
            <v>un</v>
          </cell>
          <cell r="D1311">
            <v>5.9325999999999999</v>
          </cell>
        </row>
        <row r="1312">
          <cell r="A1312" t="str">
            <v>001.19.03720</v>
          </cell>
          <cell r="B1312" t="str">
            <v>Fornecimento e instalação de componentes de fixação - chapa de fixação tipo unha</v>
          </cell>
          <cell r="C1312" t="str">
            <v>un</v>
          </cell>
          <cell r="D1312">
            <v>2.9350999999999998</v>
          </cell>
        </row>
        <row r="1313">
          <cell r="A1313" t="str">
            <v>001.19.03740</v>
          </cell>
          <cell r="B1313" t="str">
            <v>Fornecimento E Instalação De Componentes De Fixação - Abraçadeira 3 Estais P/ Mastro De 1. ¹/²''</v>
          </cell>
          <cell r="C1313" t="str">
            <v>un</v>
          </cell>
          <cell r="D1313">
            <v>5.9250999999999996</v>
          </cell>
        </row>
        <row r="1314">
          <cell r="A1314" t="str">
            <v>001.19.03760</v>
          </cell>
          <cell r="B1314" t="str">
            <v>Fornecimento E Instalação De Componentes De Fixação - Abraçadeira 3 Estais  P/ Mastro 2''</v>
          </cell>
          <cell r="C1314" t="str">
            <v>un</v>
          </cell>
          <cell r="D1314">
            <v>5.9250999999999996</v>
          </cell>
        </row>
        <row r="1315">
          <cell r="A1315" t="str">
            <v>001.19.03780</v>
          </cell>
          <cell r="B1315" t="str">
            <v>Fornecimento E Instalação De Componentes De Fixação - Abraçadeira 4 Estais P/ Mastro De 1. ¹/²''</v>
          </cell>
          <cell r="C1315" t="str">
            <v>un</v>
          </cell>
          <cell r="D1315">
            <v>7.1451000000000002</v>
          </cell>
        </row>
        <row r="1316">
          <cell r="A1316" t="str">
            <v>001.19.03800</v>
          </cell>
          <cell r="B1316" t="str">
            <v>Fornecimento E Instalação De Componentes De Fixação - Abraçadeira 4 Estais P/ Mastro De 2''</v>
          </cell>
          <cell r="C1316" t="str">
            <v>un</v>
          </cell>
          <cell r="D1316">
            <v>7.1451000000000002</v>
          </cell>
        </row>
        <row r="1317">
          <cell r="A1317" t="str">
            <v>001.19.03820</v>
          </cell>
          <cell r="B1317" t="str">
            <v>Fornecimento E Instalação De Componentes De Fixação - Fixador De Estais P/ Tubo</v>
          </cell>
          <cell r="C1317" t="str">
            <v>un</v>
          </cell>
          <cell r="D1317">
            <v>3.6551</v>
          </cell>
        </row>
        <row r="1318">
          <cell r="A1318" t="str">
            <v>001.19.03840</v>
          </cell>
          <cell r="B1318" t="str">
            <v>Fornecimento E Instalação De Componentes De Fixação - Fixador De Estais P/ Cabo</v>
          </cell>
          <cell r="C1318" t="str">
            <v>un</v>
          </cell>
          <cell r="D1318">
            <v>3.1751</v>
          </cell>
        </row>
        <row r="1319">
          <cell r="A1319" t="str">
            <v>001.19.03860</v>
          </cell>
          <cell r="B1319" t="str">
            <v>Fornecimento E Instalação De Componentes De Fixação - Manilha De 1/4''</v>
          </cell>
          <cell r="C1319" t="str">
            <v>un</v>
          </cell>
          <cell r="D1319">
            <v>9.4451000000000001</v>
          </cell>
        </row>
        <row r="1320">
          <cell r="A1320" t="str">
            <v>001.19.03880</v>
          </cell>
          <cell r="B1320" t="str">
            <v>Fornecimento E Instalação De Componentes De Fixação - Esticador P/ Cabo De Aço De 3/16''</v>
          </cell>
          <cell r="C1320" t="str">
            <v>un</v>
          </cell>
          <cell r="D1320">
            <v>7.6551</v>
          </cell>
        </row>
        <row r="1321">
          <cell r="A1321" t="str">
            <v>001.19.03900</v>
          </cell>
          <cell r="B1321" t="str">
            <v>Fornecimento E Instalação De Componentes De Fixação - Esticador P/ Cabo De Aço De 1/4''</v>
          </cell>
          <cell r="C1321" t="str">
            <v>un</v>
          </cell>
          <cell r="D1321">
            <v>8.8551000000000002</v>
          </cell>
        </row>
        <row r="1322">
          <cell r="A1322" t="str">
            <v>001.19.03920</v>
          </cell>
          <cell r="B1322" t="str">
            <v>Fornecimento E Instalação De Componentes De Fixação - Sapatilha De 3/16''</v>
          </cell>
          <cell r="C1322" t="str">
            <v>un</v>
          </cell>
          <cell r="D1322">
            <v>3.0750999999999999</v>
          </cell>
        </row>
        <row r="1323">
          <cell r="A1323" t="str">
            <v>001.19.03940</v>
          </cell>
          <cell r="B1323" t="str">
            <v>Fornecimento E Instalação De Componentes De Fixação - Sapatilha De 1/4''</v>
          </cell>
          <cell r="C1323" t="str">
            <v>un</v>
          </cell>
          <cell r="D1323">
            <v>3.4051</v>
          </cell>
        </row>
        <row r="1324">
          <cell r="A1324" t="str">
            <v>001.19.03960</v>
          </cell>
          <cell r="B1324" t="str">
            <v>Fornecimeto E Instalação De Componentes De Fixação - Grampo Crosby De 3/16''</v>
          </cell>
          <cell r="C1324" t="str">
            <v>un</v>
          </cell>
          <cell r="D1324">
            <v>3.0251000000000001</v>
          </cell>
        </row>
        <row r="1325">
          <cell r="A1325" t="str">
            <v>001.19.03980</v>
          </cell>
          <cell r="B1325" t="str">
            <v>Fornecimento E Instalação De Componentes De Fixação - Grampo Crosby De 1/4''</v>
          </cell>
          <cell r="C1325" t="str">
            <v>un</v>
          </cell>
          <cell r="D1325">
            <v>3.0750999999999999</v>
          </cell>
        </row>
        <row r="1326">
          <cell r="A1326" t="str">
            <v>001.19.04000</v>
          </cell>
          <cell r="B1326" t="str">
            <v>Fornecimento E Instalação De Componentes De Fixação - Abraçadeira Tipo ""D"" C/ Cunha De 3/4''</v>
          </cell>
          <cell r="C1326" t="str">
            <v>un</v>
          </cell>
          <cell r="D1326">
            <v>2.6751</v>
          </cell>
        </row>
        <row r="1327">
          <cell r="A1327" t="str">
            <v>001.19.04020</v>
          </cell>
          <cell r="B1327" t="str">
            <v>Fornecimento  Instalação De Componentes De Fixação - Abraçadeira Tipo ""D"" C/ Cunha De 1''</v>
          </cell>
          <cell r="C1327" t="str">
            <v>un</v>
          </cell>
          <cell r="D1327">
            <v>2.8451</v>
          </cell>
        </row>
        <row r="1328">
          <cell r="A1328" t="str">
            <v>001.19.04040</v>
          </cell>
          <cell r="B1328" t="str">
            <v>Fornecimento E Instalação De Componentes De Fixação - Abraçadeira Tipo ""D"" C/ Cunha De 1.¹/4''</v>
          </cell>
          <cell r="C1328" t="str">
            <v>un</v>
          </cell>
          <cell r="D1328">
            <v>3.4950999999999999</v>
          </cell>
        </row>
        <row r="1329">
          <cell r="A1329" t="str">
            <v>001.19.04060</v>
          </cell>
          <cell r="B1329" t="str">
            <v>Fornecimento E Instalação De Componentes De Fixação - Abraçadeira Tipo ""D"" C/ Cunha De 1.¹/²''</v>
          </cell>
          <cell r="C1329" t="str">
            <v>un</v>
          </cell>
          <cell r="D1329">
            <v>3.4950999999999999</v>
          </cell>
        </row>
        <row r="1330">
          <cell r="A1330" t="str">
            <v>001.19.04080</v>
          </cell>
          <cell r="B1330" t="str">
            <v>Fornecimento E Instalação De Componentes De Fixação - Abraçadeira Tipo ""D"" C/ Cunha De 2''</v>
          </cell>
          <cell r="C1330" t="str">
            <v>un</v>
          </cell>
          <cell r="D1330">
            <v>3.7951000000000001</v>
          </cell>
        </row>
        <row r="1331">
          <cell r="A1331" t="str">
            <v>001.19.04100</v>
          </cell>
          <cell r="B1331" t="str">
            <v>Fornecimento E Instalação De Componentes De Fixação - Parafuso Sextavado C/ Bucha De Pvc Rosca Sob. 1/4'' X 1. ¹/²'' DZ</v>
          </cell>
          <cell r="C1331" t="str">
            <v>ct</v>
          </cell>
          <cell r="D1331">
            <v>2.1650999999999998</v>
          </cell>
        </row>
        <row r="1332">
          <cell r="A1332" t="str">
            <v>001.19.04120</v>
          </cell>
          <cell r="B1332" t="str">
            <v>Fornecimento E Instalação De Componentes De Fixação - Parafuso Sextavado C/ Bucha De Pvc Rosca Sob. 5/16'' X 1. ¹/²''DZ</v>
          </cell>
          <cell r="C1332" t="str">
            <v>ct</v>
          </cell>
          <cell r="D1332">
            <v>2.2951000000000001</v>
          </cell>
        </row>
        <row r="1333">
          <cell r="A1333" t="str">
            <v>001.19.04140</v>
          </cell>
          <cell r="B1333" t="str">
            <v>Fornecimento E Instalação De Componentes De Fixação - Parafuso Sextavado C/ Bucha De Pvc Rosca Sob. 5/16'' X 2'' DZ</v>
          </cell>
          <cell r="C1333" t="str">
            <v>ct</v>
          </cell>
          <cell r="D1333">
            <v>2.3351000000000002</v>
          </cell>
        </row>
        <row r="1334">
          <cell r="A1334" t="str">
            <v>001.19.04160</v>
          </cell>
          <cell r="B1334" t="str">
            <v>Fornecimento E Instalação De Conj. De Contraventegem Com Cabo P/ Mastro 1. ¹/²''</v>
          </cell>
          <cell r="C1334" t="str">
            <v>cj</v>
          </cell>
          <cell r="D1334">
            <v>109.0183</v>
          </cell>
        </row>
        <row r="1335">
          <cell r="A1335" t="str">
            <v>001.19.04180</v>
          </cell>
          <cell r="B1335" t="str">
            <v>Fornecimento E Instalação De Conj. De Contraventagem Com Cabo P/ Mastro 2''</v>
          </cell>
          <cell r="C1335" t="str">
            <v>cj</v>
          </cell>
          <cell r="D1335">
            <v>109.2383</v>
          </cell>
        </row>
        <row r="1336">
          <cell r="A1336" t="str">
            <v>001.19.04200</v>
          </cell>
          <cell r="B1336" t="str">
            <v>Fornecimento E Instalação De Componentes P/ Aterramento - Conector Cabo/Haste Tipo Olhal Reforçado 3/4''</v>
          </cell>
          <cell r="C1336" t="str">
            <v>un</v>
          </cell>
          <cell r="D1336">
            <v>5.9263000000000003</v>
          </cell>
        </row>
        <row r="1337">
          <cell r="A1337" t="str">
            <v>001.19.04220</v>
          </cell>
          <cell r="B1337" t="str">
            <v>Fornecimento E Instalação De Componentes P/ Aterramento - Conector Cabo/Haste Tipo Olhal Reforçado 5/8''</v>
          </cell>
          <cell r="C1337" t="str">
            <v>un</v>
          </cell>
          <cell r="D1337">
            <v>4.6763000000000003</v>
          </cell>
        </row>
        <row r="1338">
          <cell r="A1338" t="str">
            <v>001.19.04240</v>
          </cell>
          <cell r="B1338" t="str">
            <v>Fornecimento E Instalação De Componentes P/ Aterramento Cabo/Haste Tipo Olhal Leve 5/8''</v>
          </cell>
          <cell r="C1338" t="str">
            <v>un</v>
          </cell>
          <cell r="D1338">
            <v>8.3163</v>
          </cell>
        </row>
        <row r="1339">
          <cell r="A1339" t="str">
            <v>001.19.04260</v>
          </cell>
          <cell r="B1339" t="str">
            <v>Fornecimento E Instalação De Componentes P/ Aterramento - Luva De Emenda P/ Haste De 5/8''</v>
          </cell>
          <cell r="C1339" t="str">
            <v>un</v>
          </cell>
          <cell r="D1339">
            <v>7.7563000000000004</v>
          </cell>
        </row>
        <row r="1340">
          <cell r="A1340" t="str">
            <v>001.19.04280</v>
          </cell>
          <cell r="B1340" t="str">
            <v>Fornecimento E Instalação De Componentes P/ Aterramento - Luva De Emenda P/ Haste De 3/4''</v>
          </cell>
          <cell r="C1340" t="str">
            <v>un</v>
          </cell>
          <cell r="D1340">
            <v>7.7563000000000004</v>
          </cell>
        </row>
        <row r="1341">
          <cell r="A1341" t="str">
            <v>001.19.04300</v>
          </cell>
          <cell r="B1341" t="str">
            <v>Fornecimento e Instalação de Componentes  p/ Aterramento - Conector Cabo/Haste Tipo Grampo</v>
          </cell>
          <cell r="C1341" t="str">
            <v>un</v>
          </cell>
          <cell r="D1341">
            <v>4.6763000000000003</v>
          </cell>
        </row>
        <row r="1342">
          <cell r="A1342" t="str">
            <v>001.19.04320</v>
          </cell>
          <cell r="B1342" t="str">
            <v>Fornecimento E Inwstalação De Componentes P/ Aterramento - Haste Aterramento AC De 5/8'' X 2,40m</v>
          </cell>
          <cell r="C1342" t="str">
            <v>un</v>
          </cell>
          <cell r="D1342">
            <v>32.567700000000002</v>
          </cell>
        </row>
        <row r="1343">
          <cell r="A1343" t="str">
            <v>001.19.04340</v>
          </cell>
          <cell r="B1343" t="str">
            <v>Fornecimento E Instalação De Componentes P/ Aterramento - Haste Aterramento  AC De 5/8'' X 3,00 M</v>
          </cell>
          <cell r="C1343" t="str">
            <v>un</v>
          </cell>
          <cell r="D1343">
            <v>38.967700000000001</v>
          </cell>
        </row>
        <row r="1344">
          <cell r="A1344" t="str">
            <v>001.19.04360</v>
          </cell>
          <cell r="B1344" t="str">
            <v>Fornecimento E Instalação De Componentes P/ Aterramento - Haste Aterramento AC De 3/4'' X 2,40 M</v>
          </cell>
          <cell r="C1344" t="str">
            <v>un</v>
          </cell>
          <cell r="D1344">
            <v>43.447699999999998</v>
          </cell>
        </row>
        <row r="1345">
          <cell r="A1345" t="str">
            <v>001.19.04380</v>
          </cell>
          <cell r="B1345" t="str">
            <v>Fornecimento E Instalação De Componentes P/ Aterramento - Haste Aterramento AC De 3/4'' X 300 M</v>
          </cell>
          <cell r="C1345" t="str">
            <v>un</v>
          </cell>
          <cell r="D1345">
            <v>52.9377</v>
          </cell>
        </row>
        <row r="1346">
          <cell r="A1346" t="str">
            <v>001.19.04400</v>
          </cell>
          <cell r="B1346" t="str">
            <v>Forecimento E Instalação De Componentes P/ Aterramento - Haste Aterramento BC De 5/8'' X 2,40 M</v>
          </cell>
          <cell r="C1346" t="str">
            <v>un</v>
          </cell>
          <cell r="D1346">
            <v>20.247699999999998</v>
          </cell>
        </row>
        <row r="1347">
          <cell r="A1347" t="str">
            <v>001.19.04420</v>
          </cell>
          <cell r="B1347" t="str">
            <v>Fornecimento E Instalação De Componentes P/ Aterramento - Haste Aterramento BC De 5/8'' X 3,00 M</v>
          </cell>
          <cell r="C1347" t="str">
            <v>un</v>
          </cell>
          <cell r="D1347">
            <v>29.607700000000001</v>
          </cell>
        </row>
        <row r="1348">
          <cell r="A1348" t="str">
            <v>001.19.04440</v>
          </cell>
          <cell r="B1348" t="str">
            <v>Fornecimento E Instalação De Componentes P/ Aterramento - Haste Aterramento BC De 3/4'' X 2,40 M</v>
          </cell>
          <cell r="C1348" t="str">
            <v>un</v>
          </cell>
          <cell r="D1348">
            <v>36.6877</v>
          </cell>
        </row>
        <row r="1349">
          <cell r="A1349" t="str">
            <v>001.19.04460</v>
          </cell>
          <cell r="B1349" t="str">
            <v>Fornecimento E Instalação De Componentes P/ Aterramento - Haste Aterramento BC De 3/4'' X 3,00 M</v>
          </cell>
          <cell r="C1349" t="str">
            <v>un</v>
          </cell>
          <cell r="D1349">
            <v>39.9377</v>
          </cell>
        </row>
        <row r="1350">
          <cell r="A1350" t="str">
            <v>001.19.04480</v>
          </cell>
          <cell r="B1350" t="str">
            <v>Fornecimento E Instalação De Sinalizadores - Aparelhos Sinalizadores Simples S/ Célula</v>
          </cell>
          <cell r="C1350" t="str">
            <v>un</v>
          </cell>
          <cell r="D1350">
            <v>22.027699999999999</v>
          </cell>
        </row>
        <row r="1351">
          <cell r="A1351" t="str">
            <v>001.19.04500</v>
          </cell>
          <cell r="B1351" t="str">
            <v>Fornecimento E Instalação De Sinalizadores - Aparelhos Sinalizadores Simples C/ Célula</v>
          </cell>
          <cell r="C1351" t="str">
            <v>un</v>
          </cell>
          <cell r="D1351">
            <v>35.887700000000002</v>
          </cell>
        </row>
        <row r="1352">
          <cell r="A1352" t="str">
            <v>001.19.04520</v>
          </cell>
          <cell r="B1352" t="str">
            <v>Fornecimento E Instalação De Sinalizadores - Aparelhos Sinalizadores Duplo S/ Célula</v>
          </cell>
          <cell r="C1352" t="str">
            <v>un</v>
          </cell>
          <cell r="D1352">
            <v>41.237699999999997</v>
          </cell>
        </row>
        <row r="1353">
          <cell r="A1353" t="str">
            <v>001.19.04540</v>
          </cell>
          <cell r="B1353" t="str">
            <v>Fornecimento E Instalação De Sinalizadores - Aparelhos Sinalizadores Duplo C/ Célula</v>
          </cell>
          <cell r="C1353" t="str">
            <v>un</v>
          </cell>
          <cell r="D1353">
            <v>74.887699999999995</v>
          </cell>
        </row>
        <row r="1354">
          <cell r="A1354" t="str">
            <v>001.19.04560</v>
          </cell>
          <cell r="B1354" t="str">
            <v>Fornecimento E Instalação De Abraçadeira P/ Sinalizador De 1. ¹/²''</v>
          </cell>
          <cell r="C1354" t="str">
            <v>un</v>
          </cell>
          <cell r="D1354">
            <v>5.4851000000000001</v>
          </cell>
        </row>
        <row r="1355">
          <cell r="A1355" t="str">
            <v>001.19.04580</v>
          </cell>
          <cell r="B1355" t="str">
            <v>Fornecimento E Instalação De Abraçadeira P/ Sinalizador De 2''</v>
          </cell>
          <cell r="C1355" t="str">
            <v>un</v>
          </cell>
          <cell r="D1355">
            <v>5.6250999999999998</v>
          </cell>
        </row>
        <row r="1356">
          <cell r="A1356" t="str">
            <v>001.20</v>
          </cell>
          <cell r="B1356" t="str">
            <v>INSTALAÇÕES ELÉTRICAS - EQUIPAMENTOS</v>
          </cell>
          <cell r="D1356">
            <v>73781.902000000002</v>
          </cell>
        </row>
        <row r="1357">
          <cell r="A1357" t="str">
            <v>001.20.00020</v>
          </cell>
          <cell r="B1357" t="str">
            <v>Conjunto motor bomba centrífuga trifásica 50 a 60 hz para sucção até 6m pot. 1/2 hp</v>
          </cell>
          <cell r="C1357" t="str">
            <v>CJ</v>
          </cell>
          <cell r="D1357">
            <v>288.70030000000003</v>
          </cell>
        </row>
        <row r="1358">
          <cell r="A1358" t="str">
            <v>001.20.00040</v>
          </cell>
          <cell r="B1358" t="str">
            <v>Conjunto motor bomba centrífuga trifásica 50 a 60 hz para sucção até 6m pot. 3/4 hp</v>
          </cell>
          <cell r="C1358" t="str">
            <v>CJ</v>
          </cell>
          <cell r="D1358">
            <v>299.70030000000003</v>
          </cell>
        </row>
        <row r="1359">
          <cell r="A1359" t="str">
            <v>001.20.00060</v>
          </cell>
          <cell r="B1359" t="str">
            <v>Conjunto motor bomba centrífuga trifásica 50 a 60 hz para sucção até 6m pot. 1 hp</v>
          </cell>
          <cell r="C1359" t="str">
            <v>CJ</v>
          </cell>
          <cell r="D1359">
            <v>389.57139999999998</v>
          </cell>
        </row>
        <row r="1360">
          <cell r="A1360" t="str">
            <v>001.20.00080</v>
          </cell>
          <cell r="B1360" t="str">
            <v>Conjunto motor bomba centrífuga trifásica 50 a 60 hz para sucção até 6m pot. 1 1/2"""""""" hp</v>
          </cell>
          <cell r="C1360" t="str">
            <v>CJ</v>
          </cell>
          <cell r="D1360">
            <v>466.57139999999998</v>
          </cell>
        </row>
        <row r="1361">
          <cell r="A1361" t="str">
            <v>001.20.00100</v>
          </cell>
          <cell r="B1361" t="str">
            <v>Conjunto motor bomba centrífuga trifásica 50 a 60 hz para sucção até 6m pot. 2"""""""" hp</v>
          </cell>
          <cell r="C1361" t="str">
            <v>CJ</v>
          </cell>
          <cell r="D1361">
            <v>499.4425</v>
          </cell>
        </row>
        <row r="1362">
          <cell r="A1362" t="str">
            <v>001.20.00120</v>
          </cell>
          <cell r="B1362" t="str">
            <v>Conjunto motor bomba centrifuga monoestagio com bocais flangeados - cf-7 mark ou similar - 03 cv</v>
          </cell>
          <cell r="C1362" t="str">
            <v>UN</v>
          </cell>
          <cell r="D1362">
            <v>276.4425</v>
          </cell>
        </row>
        <row r="1363">
          <cell r="A1363" t="str">
            <v>001.20.00140</v>
          </cell>
          <cell r="B1363" t="str">
            <v>Fornecimento e Instalação de Ar Condicionado Tipo Split 9 000 BTUS, Linha Tempstar ou Mesmo Padrão</v>
          </cell>
          <cell r="C1363" t="str">
            <v>CJ</v>
          </cell>
          <cell r="D1363">
            <v>2150</v>
          </cell>
        </row>
        <row r="1364">
          <cell r="A1364" t="str">
            <v>001.20.00160</v>
          </cell>
          <cell r="B1364" t="str">
            <v>Fornecimento e Instalação de Ar Condicionado Tipo Split 12 000 BTUS, Linha Tempstar ou Mesmo Padrão</v>
          </cell>
          <cell r="C1364" t="str">
            <v>CJ</v>
          </cell>
          <cell r="D1364">
            <v>2520</v>
          </cell>
        </row>
        <row r="1365">
          <cell r="A1365" t="str">
            <v>001.20.00165</v>
          </cell>
          <cell r="B1365" t="str">
            <v>Fornecimento e Instalação de Ar Condicionado Tipo Split 18 000 BTUS, Linha Tempstar ou Mesmo Padrão</v>
          </cell>
          <cell r="C1365" t="str">
            <v>CJ</v>
          </cell>
          <cell r="D1365">
            <v>2960</v>
          </cell>
        </row>
        <row r="1366">
          <cell r="A1366" t="str">
            <v>001.20.00170</v>
          </cell>
          <cell r="B1366" t="str">
            <v>Fornecimento e Instalação de Ar Condicionado Tipo Split 22 000 BTUS, Linha Tempstar ou Mesmo Padrão</v>
          </cell>
          <cell r="C1366" t="str">
            <v>CJ</v>
          </cell>
          <cell r="D1366">
            <v>4090</v>
          </cell>
        </row>
        <row r="1367">
          <cell r="A1367" t="str">
            <v>001.20.00175</v>
          </cell>
          <cell r="B1367" t="str">
            <v>Fornecimento e Instalação de Ar Condicionado Tipo Split 36 000 BTUS, Linha Tempstar ou Mesmo Padrão</v>
          </cell>
          <cell r="C1367" t="str">
            <v>CJ</v>
          </cell>
          <cell r="D1367">
            <v>5960</v>
          </cell>
        </row>
        <row r="1368">
          <cell r="A1368" t="str">
            <v>001.20.00180</v>
          </cell>
          <cell r="B1368" t="str">
            <v>Fornecimento e Instalação de Ar Condicionado Tipo Split 48 000 BTUS, Linha Tempstar ou Mesmo Padrão</v>
          </cell>
          <cell r="C1368" t="str">
            <v>CJ</v>
          </cell>
          <cell r="D1368">
            <v>7000</v>
          </cell>
        </row>
        <row r="1369">
          <cell r="A1369" t="str">
            <v>001.20.00200</v>
          </cell>
          <cell r="B1369" t="str">
            <v>Fornecimento e Instalação de Ar Condicionado Tipo Split 60 000 BTUS, Linha Tempstar ou Mesmo Padrão</v>
          </cell>
          <cell r="C1369" t="str">
            <v>CJ</v>
          </cell>
          <cell r="D1369">
            <v>7630</v>
          </cell>
        </row>
        <row r="1370">
          <cell r="A1370" t="str">
            <v>001.20.00220</v>
          </cell>
          <cell r="B1370" t="str">
            <v>Fornecimento e Instalação de Ar Condicionado Tipo Split 7 000 BTUS, Linha Silence ou Mesmo Padrão</v>
          </cell>
          <cell r="C1370" t="str">
            <v>CJ</v>
          </cell>
          <cell r="D1370">
            <v>2205</v>
          </cell>
        </row>
        <row r="1371">
          <cell r="A1371" t="str">
            <v>001.20.00240</v>
          </cell>
          <cell r="B1371" t="str">
            <v>Fornecimento e Instalação de Ar Condicionado Tipo Split 9 000 BTUS, Linha Silence ou Mesmo Padrão</v>
          </cell>
          <cell r="C1371" t="str">
            <v>CJ</v>
          </cell>
          <cell r="D1371">
            <v>2510</v>
          </cell>
        </row>
        <row r="1372">
          <cell r="A1372" t="str">
            <v>001.20.00260</v>
          </cell>
          <cell r="B1372" t="str">
            <v>Fornecimento e Instalação de Ar Condicionado Tipo Split 12 000 BTUS, Linha Silence ou Mesmo Padrão</v>
          </cell>
          <cell r="C1372" t="str">
            <v>CJ</v>
          </cell>
          <cell r="D1372">
            <v>2980</v>
          </cell>
        </row>
        <row r="1373">
          <cell r="A1373" t="str">
            <v>001.20.00265</v>
          </cell>
          <cell r="B1373" t="str">
            <v>Fornecimento e Instalação de Ar Condicionado Tipo Split 18 000 BTUS, Linha Silence ou Mesmo Padrão</v>
          </cell>
          <cell r="C1373" t="str">
            <v>CJ</v>
          </cell>
          <cell r="D1373">
            <v>4000</v>
          </cell>
        </row>
        <row r="1374">
          <cell r="A1374" t="str">
            <v>001.20.00270</v>
          </cell>
          <cell r="B1374" t="str">
            <v>Fornecimento e Instalação de Ar Condicionado Tipo Split 24 000 BTUS, Linha Silence ou Mesmo Padrão</v>
          </cell>
          <cell r="C1374" t="str">
            <v>CJ</v>
          </cell>
          <cell r="D1374">
            <v>4420</v>
          </cell>
        </row>
        <row r="1375">
          <cell r="A1375" t="str">
            <v>001.20.00275</v>
          </cell>
          <cell r="B1375" t="str">
            <v>Fornecimento e Instalação de Ar Condicionado Tipo Split 36 000 BTUS, Linha Modernitá ou Mesmo Padrão</v>
          </cell>
          <cell r="C1375" t="str">
            <v>CJ</v>
          </cell>
          <cell r="D1375">
            <v>6250</v>
          </cell>
        </row>
        <row r="1376">
          <cell r="A1376" t="str">
            <v>001.20.00280</v>
          </cell>
          <cell r="B1376" t="str">
            <v>Fornecimento e Instalação de Ar Condicionado Tipo Split 48 000 BTUS, Linha Silence ou Mesmo Padrão</v>
          </cell>
          <cell r="C1376" t="str">
            <v>CJ</v>
          </cell>
          <cell r="D1376">
            <v>8000</v>
          </cell>
        </row>
        <row r="1377">
          <cell r="A1377" t="str">
            <v>001.20.00300</v>
          </cell>
          <cell r="B1377" t="str">
            <v>Fornecimento e Instalação de Ar Condicionado Tipo Split 60 000 BTUS, Linha Silence ou Mesmo Padrão</v>
          </cell>
          <cell r="C1377" t="str">
            <v>CJ</v>
          </cell>
          <cell r="D1377">
            <v>8700</v>
          </cell>
        </row>
        <row r="1378">
          <cell r="A1378" t="str">
            <v>001.20.00320</v>
          </cell>
          <cell r="B1378" t="str">
            <v>Fornecimento e Instalação de Rede Figorígena (Tubo de Cobre 3/8"" e 1/4""; Cabo PP 4x1.50; Isolante Térmico em Espuma Para Tubulação 5/8"" e Fita Aluminizada) Para Aparelho Ar Cond. Split até 10.000 BTU'S</v>
          </cell>
          <cell r="C1378" t="str">
            <v>ml</v>
          </cell>
          <cell r="D1378">
            <v>30.718499999999999</v>
          </cell>
        </row>
        <row r="1379">
          <cell r="A1379" t="str">
            <v>001.20.00340</v>
          </cell>
          <cell r="B1379" t="str">
            <v>Fornecimento e Instalação de Rede Figorígena (Tubo de Cobre 1/2"" e 1/4""; Cabo PP 4x1.50; Isolante Térmico em Espuma Para Tubulação 3/4"" e Fita Aluminizada) Para Aparelho Ar Cond. Split de 12.000 BTU'S</v>
          </cell>
          <cell r="C1379" t="str">
            <v>ml</v>
          </cell>
          <cell r="D1379">
            <v>31.688700000000001</v>
          </cell>
        </row>
        <row r="1380">
          <cell r="A1380" t="str">
            <v>001.20.00360</v>
          </cell>
          <cell r="B1380" t="str">
            <v>Fornecimento e Instalação de Rede Figorígena (Tubo de Cobre 3/8"" e 5/8""; Cabo PP 4x1.50; Isolante Térmico em Espuma Para Tubulação 7/8"" e Fita Aluminizada) Para Aparelho Ar Cond. Split de 24.000 BTU'S</v>
          </cell>
          <cell r="C1380" t="str">
            <v>ml</v>
          </cell>
          <cell r="D1380">
            <v>38.580199999999998</v>
          </cell>
        </row>
        <row r="1381">
          <cell r="A1381" t="str">
            <v>001.20.00380</v>
          </cell>
          <cell r="B1381" t="str">
            <v>Fornecimento e Instalação de Rede Figorígena (Tubo de Cobre 1/2"" e 7/8""; Cabo PP 4x1.50; Isolante Térmico em Espuma Para Tubulação 1"" e Fita Aluminizada) Para Aparelho Ar Cond. Split de 48.000 BTU'S</v>
          </cell>
          <cell r="C1381" t="str">
            <v>ml</v>
          </cell>
          <cell r="D1381">
            <v>42.743099999999998</v>
          </cell>
        </row>
        <row r="1382">
          <cell r="A1382" t="str">
            <v>001.20.00400</v>
          </cell>
          <cell r="B1382" t="str">
            <v>Fornecimento e Instalação de Rede Figorígena (Tubo de Cobre 1/2"" e 7/8""; Cabo PP 4x1.50; Isolante Térmico em Espuma Para Tubulação 1"" e Fita Aluminizada) Para Aparelho Ar Cond. Split de 60.000 BTU'S</v>
          </cell>
          <cell r="C1382" t="str">
            <v>ml</v>
          </cell>
          <cell r="D1382">
            <v>42.743099999999998</v>
          </cell>
        </row>
        <row r="1383">
          <cell r="A1383" t="str">
            <v>001.21</v>
          </cell>
          <cell r="B1383" t="str">
            <v>INSTALAÇÕES ELÉTRICAS - CAIXAS DE INSPEÇÃO E PASSAGEM</v>
          </cell>
          <cell r="D1383">
            <v>1816.068</v>
          </cell>
        </row>
        <row r="1384">
          <cell r="A1384" t="str">
            <v>001.21.00020</v>
          </cell>
          <cell r="B1384" t="str">
            <v>Execução de caixa de passagem de concreto de 5 cm espessura e tampa de concreto impermeabilizada de 30.00 x 30.00 x 30.00 cm</v>
          </cell>
          <cell r="C1384" t="str">
            <v>CJ</v>
          </cell>
          <cell r="D1384">
            <v>29.3675</v>
          </cell>
        </row>
        <row r="1385">
          <cell r="A1385" t="str">
            <v>001.21.00040</v>
          </cell>
          <cell r="B1385" t="str">
            <v>Execução de caixa de passagem de concreto de 5 cm espessura e tampa de concreto impermeabilizada de 30.00 x 30.00 x 40.00 cm</v>
          </cell>
          <cell r="C1385" t="str">
            <v>CJ</v>
          </cell>
          <cell r="D1385">
            <v>33.421199999999999</v>
          </cell>
        </row>
        <row r="1386">
          <cell r="A1386" t="str">
            <v>001.21.00060</v>
          </cell>
          <cell r="B1386" t="str">
            <v>Execução de caixa de passagem de concreto de 5 cm espessura e tampa de concreto impermeabilizada de 40.00 x 40.00 x 40.00 cm</v>
          </cell>
          <cell r="C1386" t="str">
            <v>CJ</v>
          </cell>
          <cell r="D1386">
            <v>49.469099999999997</v>
          </cell>
        </row>
        <row r="1387">
          <cell r="A1387" t="str">
            <v>001.21.00080</v>
          </cell>
          <cell r="B1387" t="str">
            <v>Execução de caixa de passagem de concreto de 5 cm espessura e tampa de concreto impermeabilizada de 40.00 x 40.00 x 50.00 cm</v>
          </cell>
          <cell r="C1387" t="str">
            <v>CJ</v>
          </cell>
          <cell r="D1387">
            <v>56.373899999999999</v>
          </cell>
        </row>
        <row r="1388">
          <cell r="A1388" t="str">
            <v>001.21.00100</v>
          </cell>
          <cell r="B1388" t="str">
            <v>Execução de caixa de passagem de concreto de 5 cm espessura e tampa de concreto impermeabilizada de 50.00 x 50.00 x 50.00 cm</v>
          </cell>
          <cell r="C1388" t="str">
            <v>CJ</v>
          </cell>
          <cell r="D1388">
            <v>74.656300000000002</v>
          </cell>
        </row>
        <row r="1389">
          <cell r="A1389" t="str">
            <v>001.21.00120</v>
          </cell>
          <cell r="B1389" t="str">
            <v>Execução de caixa de passagem de concreto de 5 cm espessura e tampa de concreto impermeabilizada de 50.00 x 50.00 x 60.00 cm</v>
          </cell>
          <cell r="C1389" t="str">
            <v>CJ</v>
          </cell>
          <cell r="D1389">
            <v>83.427599999999998</v>
          </cell>
        </row>
        <row r="1390">
          <cell r="A1390" t="str">
            <v>001.21.00140</v>
          </cell>
          <cell r="B1390" t="str">
            <v>Execução de caixa de passagem de concreto de 5 cm espessura e tampa de concreto impermeabilizada de 60.00 x 60.00 x 60.00 cm</v>
          </cell>
          <cell r="C1390" t="str">
            <v>CJ</v>
          </cell>
          <cell r="D1390">
            <v>105.6909</v>
          </cell>
        </row>
        <row r="1391">
          <cell r="A1391" t="str">
            <v>001.21.00160</v>
          </cell>
          <cell r="B1391" t="str">
            <v>Execução de caixa de passagem de concreto de 5 cm espessura e tampa de concreto impermeabilizada de 80.00 x 80.00 x 80.00 cm</v>
          </cell>
          <cell r="C1391" t="str">
            <v>CJ</v>
          </cell>
          <cell r="D1391">
            <v>184.7371</v>
          </cell>
        </row>
        <row r="1392">
          <cell r="A1392" t="str">
            <v>001.21.00180</v>
          </cell>
          <cell r="B1392" t="str">
            <v>Execução de caixa de passagem de concreto de 5 cm espessura e tampa de concreto impermeabilizada de 80.00 x 80.00 x 100.00 cm</v>
          </cell>
          <cell r="C1392" t="str">
            <v>CJ</v>
          </cell>
          <cell r="D1392">
            <v>214.36359999999999</v>
          </cell>
        </row>
        <row r="1393">
          <cell r="A1393" t="str">
            <v>001.21.00200</v>
          </cell>
          <cell r="B1393" t="str">
            <v>Execução de caixa de passagem de alvenaria de 1/2 vez c/ tampa de concreto impermeabilizada 30.00 x 30.00 x 30.00 cm</v>
          </cell>
          <cell r="C1393" t="str">
            <v>CJ</v>
          </cell>
          <cell r="D1393">
            <v>42.596299999999999</v>
          </cell>
        </row>
        <row r="1394">
          <cell r="A1394" t="str">
            <v>001.21.00220</v>
          </cell>
          <cell r="B1394" t="str">
            <v>Execução de caixa de passagem de alvenaria de 1/2 vez c/ tampa de concreto impermeabilizada 30.00 x 30.00 x 40.00 cm</v>
          </cell>
          <cell r="C1394" t="str">
            <v>CJ</v>
          </cell>
          <cell r="D1394">
            <v>49.892099999999999</v>
          </cell>
        </row>
        <row r="1395">
          <cell r="A1395" t="str">
            <v>001.21.00240</v>
          </cell>
          <cell r="B1395" t="str">
            <v>Execução de caixa de passagem de alvenaria de 1/2 vez c/ tampa de concreto impermeabilizada 40.00 x 40.00 x 40.00 cm</v>
          </cell>
          <cell r="C1395" t="str">
            <v>CJ</v>
          </cell>
          <cell r="D1395">
            <v>62.007599999999996</v>
          </cell>
        </row>
        <row r="1396">
          <cell r="A1396" t="str">
            <v>001.21.00260</v>
          </cell>
          <cell r="B1396" t="str">
            <v>Execução de caixa de passagem de alvenaria de 1/2 vez c/ tampa de concreto impermeabilizada 40.00 x 40.00 x 50.00 cm</v>
          </cell>
          <cell r="C1396" t="str">
            <v>CJ</v>
          </cell>
          <cell r="D1396">
            <v>73.315600000000003</v>
          </cell>
        </row>
        <row r="1397">
          <cell r="A1397" t="str">
            <v>001.21.00280</v>
          </cell>
          <cell r="B1397" t="str">
            <v>Execução de caixa de passagem de alvenaria de 1/2 vez c/ tampa de concreto impermeabiliada 50.00 x 50.00 x 50.00 cm</v>
          </cell>
          <cell r="C1397" t="str">
            <v>CJ</v>
          </cell>
          <cell r="D1397">
            <v>90.509</v>
          </cell>
        </row>
        <row r="1398">
          <cell r="A1398" t="str">
            <v>001.21.00300</v>
          </cell>
          <cell r="B1398" t="str">
            <v>Exeucução de caixa de passagem de alvenaria de 1/2 vez c/ tampa de concreto impermeabilizada 50.00 x 50.00 x 60.0 cm</v>
          </cell>
          <cell r="C1398" t="str">
            <v>CJ</v>
          </cell>
          <cell r="D1398">
            <v>100.90900000000001</v>
          </cell>
        </row>
        <row r="1399">
          <cell r="A1399" t="str">
            <v>001.21.00320</v>
          </cell>
          <cell r="B1399" t="str">
            <v>Execuçãoo de caixa de passagem de alvenaria de 1/2 vez c/ tampa de concreto impermeabilizada 60.00 x 60.00 x 60.00 cm</v>
          </cell>
          <cell r="C1399" t="str">
            <v>CJ</v>
          </cell>
          <cell r="D1399">
            <v>123.2679</v>
          </cell>
        </row>
        <row r="1400">
          <cell r="A1400" t="str">
            <v>001.21.00340</v>
          </cell>
          <cell r="B1400" t="str">
            <v>Execução de caixa de passagem de alvenaria de 1/2 vez c/ tampa de concreto impermeabilizada 80.00 x 80.00 x 80.00 cm</v>
          </cell>
          <cell r="C1400" t="str">
            <v>CJ</v>
          </cell>
          <cell r="D1400">
            <v>202.98230000000001</v>
          </cell>
        </row>
        <row r="1401">
          <cell r="A1401" t="str">
            <v>001.21.00360</v>
          </cell>
          <cell r="B1401" t="str">
            <v>Execução de caixa de passagem de alvenaria de 1/2 vez c/ tampa de concreto impermeabilizada 80.00 x 80.00 x 100.00 cm</v>
          </cell>
          <cell r="C1401" t="str">
            <v>CJ</v>
          </cell>
          <cell r="D1401">
            <v>239.08099999999999</v>
          </cell>
        </row>
        <row r="1402">
          <cell r="A1402" t="str">
            <v>001.22</v>
          </cell>
          <cell r="B1402" t="str">
            <v>INSTALAÇÕES ELÉTRICAS - ALTA TENSÃO</v>
          </cell>
          <cell r="D1402">
            <v>102058.2659</v>
          </cell>
        </row>
        <row r="1403">
          <cell r="A1403" t="str">
            <v>001.22.00020</v>
          </cell>
          <cell r="B1403" t="str">
            <v>Fornecimento e Instalação de Fusível NH 63 A, 500 V</v>
          </cell>
          <cell r="C1403" t="str">
            <v>UN</v>
          </cell>
          <cell r="D1403">
            <v>14.727399999999999</v>
          </cell>
        </row>
        <row r="1404">
          <cell r="A1404" t="str">
            <v>001.22.00040</v>
          </cell>
          <cell r="B1404" t="str">
            <v>Fornecimento e Instalação de Fusível NH 80 A, 500 V</v>
          </cell>
          <cell r="C1404" t="str">
            <v>UN</v>
          </cell>
          <cell r="D1404">
            <v>5.1574</v>
          </cell>
        </row>
        <row r="1405">
          <cell r="A1405" t="str">
            <v>001.22.00060</v>
          </cell>
          <cell r="B1405" t="str">
            <v>Fornecimento e Instalação de Fusível NH 100 A, 500 V</v>
          </cell>
          <cell r="C1405" t="str">
            <v>UN</v>
          </cell>
          <cell r="D1405">
            <v>14.727399999999999</v>
          </cell>
        </row>
        <row r="1406">
          <cell r="A1406" t="str">
            <v>001.22.00080</v>
          </cell>
          <cell r="B1406" t="str">
            <v>Fornecimento e Instalação de Fusível NH 160 A, 500 V</v>
          </cell>
          <cell r="C1406" t="str">
            <v>UN</v>
          </cell>
          <cell r="D1406">
            <v>14.727399999999999</v>
          </cell>
        </row>
        <row r="1407">
          <cell r="A1407" t="str">
            <v>001.22.00100</v>
          </cell>
          <cell r="B1407" t="str">
            <v>Fornecimento e Instalação de Fusível NH 200 A, 500 V</v>
          </cell>
          <cell r="C1407" t="str">
            <v>UN</v>
          </cell>
          <cell r="D1407">
            <v>31.236000000000001</v>
          </cell>
        </row>
        <row r="1408">
          <cell r="A1408" t="str">
            <v>001.22.00120</v>
          </cell>
          <cell r="B1408" t="str">
            <v>Fornecimento e Instalação de Fusível NH 315 A, 500 V</v>
          </cell>
          <cell r="C1408" t="str">
            <v>UN</v>
          </cell>
          <cell r="D1408">
            <v>45.926000000000002</v>
          </cell>
        </row>
        <row r="1409">
          <cell r="A1409" t="str">
            <v>001.22.00140</v>
          </cell>
          <cell r="B1409" t="str">
            <v>Fornecimento e Instalação de Fusível NH 400 A, 500 V</v>
          </cell>
          <cell r="C1409" t="str">
            <v>UN</v>
          </cell>
          <cell r="D1409">
            <v>20.795999999999999</v>
          </cell>
        </row>
        <row r="1410">
          <cell r="A1410" t="str">
            <v>001.22.00160</v>
          </cell>
          <cell r="B1410" t="str">
            <v>Fornecimento e Instalação de Fusível NH 630 A, 500 V</v>
          </cell>
          <cell r="C1410" t="str">
            <v>UN</v>
          </cell>
          <cell r="D1410">
            <v>29.936</v>
          </cell>
        </row>
        <row r="1411">
          <cell r="A1411" t="str">
            <v>001.22.00180</v>
          </cell>
          <cell r="B1411" t="str">
            <v>Fornecimento e instalação de chave blindada triplar 3x125amp/500v</v>
          </cell>
          <cell r="C1411" t="str">
            <v>CJ</v>
          </cell>
          <cell r="D1411">
            <v>322.31909999999999</v>
          </cell>
        </row>
        <row r="1412">
          <cell r="A1412" t="str">
            <v>001.22.00190</v>
          </cell>
          <cell r="B1412" t="str">
            <v>Execução de mureta em alvenaria de 1.5 vez  de tijolo assente com argamassa mista 1:2:8 cimento cal hidratada e areia inclusive fundação em concreto ciclópico no traço 1:3;6 revestimento rústico e caiação - para instalação de medidor de luz e força</v>
          </cell>
          <cell r="C1412" t="str">
            <v>m2</v>
          </cell>
          <cell r="D1412">
            <v>142.69110000000001</v>
          </cell>
        </row>
        <row r="1413">
          <cell r="A1413" t="str">
            <v>001.22.00200</v>
          </cell>
          <cell r="B1413" t="str">
            <v>Fornecimento e instalação de placa de advertência com os dizeres ""perigo de morte alta tensão""</v>
          </cell>
          <cell r="C1413" t="str">
            <v>PC</v>
          </cell>
          <cell r="D1413">
            <v>36.087000000000003</v>
          </cell>
        </row>
        <row r="1414">
          <cell r="A1414" t="str">
            <v>001.22.00220</v>
          </cell>
          <cell r="B1414" t="str">
            <v>Fornecimento e instalação de arame de aço galvanizado nº 14bwg (27 2g/m)</v>
          </cell>
          <cell r="C1414" t="str">
            <v>KG</v>
          </cell>
          <cell r="D1414">
            <v>8.3422000000000001</v>
          </cell>
        </row>
        <row r="1415">
          <cell r="A1415" t="str">
            <v>001.22.00240</v>
          </cell>
          <cell r="B1415" t="str">
            <v>Fornecimento e instalação de cabo de aço 6.4mm 1/4""</v>
          </cell>
          <cell r="C1415" t="str">
            <v>ML</v>
          </cell>
          <cell r="D1415">
            <v>2.5790000000000002</v>
          </cell>
        </row>
        <row r="1416">
          <cell r="A1416" t="str">
            <v>001.22.00260</v>
          </cell>
          <cell r="B1416" t="str">
            <v>Esticador galvanizado de diâm. 1/2""</v>
          </cell>
          <cell r="C1416" t="str">
            <v>UN</v>
          </cell>
          <cell r="D1416">
            <v>13.026</v>
          </cell>
        </row>
        <row r="1417">
          <cell r="A1417" t="str">
            <v>001.22.00280</v>
          </cell>
          <cell r="B1417" t="str">
            <v>Fornecimento e instalação de sapatilha para cabo de aço ate 3/8</v>
          </cell>
          <cell r="C1417" t="str">
            <v>UN</v>
          </cell>
          <cell r="D1417">
            <v>1.5673999999999999</v>
          </cell>
        </row>
        <row r="1418">
          <cell r="A1418" t="str">
            <v>001.22.00300</v>
          </cell>
          <cell r="B1418" t="str">
            <v>Fornecimento e instalação de fita de alumínio para proteção de 1 x 10 mm</v>
          </cell>
          <cell r="C1418" t="str">
            <v>KG</v>
          </cell>
          <cell r="D1418">
            <v>34.2209</v>
          </cell>
        </row>
        <row r="1419">
          <cell r="A1419" t="str">
            <v>001.22.00320</v>
          </cell>
          <cell r="B1419" t="str">
            <v>Fornecimento e instalação de arruela redonda para parafuso diam. 16.00 mm (5/8"""")</v>
          </cell>
          <cell r="C1419" t="str">
            <v>UN</v>
          </cell>
          <cell r="D1419">
            <v>0.78869999999999996</v>
          </cell>
        </row>
        <row r="1420">
          <cell r="A1420" t="str">
            <v>001.22.00340</v>
          </cell>
          <cell r="B1420" t="str">
            <v>Fornecimento e instalação de porca quadrada para parafuso diâmetro 16.00mm</v>
          </cell>
          <cell r="C1420" t="str">
            <v>UN</v>
          </cell>
          <cell r="D1420">
            <v>1.2174</v>
          </cell>
        </row>
        <row r="1421">
          <cell r="A1421" t="str">
            <v>001.22.00360</v>
          </cell>
          <cell r="B1421" t="str">
            <v>Fornecimento e instalação de Cabo de Alumínio Nú 2 CAA AWG SPARROW</v>
          </cell>
          <cell r="C1421" t="str">
            <v>KG</v>
          </cell>
          <cell r="D1421">
            <v>16.043700000000001</v>
          </cell>
        </row>
        <row r="1422">
          <cell r="A1422" t="str">
            <v>001.22.00380</v>
          </cell>
          <cell r="B1422" t="str">
            <v>Fornecimento e Instalação de Cabo de Alumínio Multiplexado 3 x 1 x 35 mm2 + 35 mm2 - Fase CA, Isolamento com XLPE e Neutro Nú CAL</v>
          </cell>
          <cell r="C1422" t="str">
            <v>ML</v>
          </cell>
          <cell r="D1422">
            <v>12.3843</v>
          </cell>
        </row>
        <row r="1423">
          <cell r="A1423" t="str">
            <v>001.22.00400</v>
          </cell>
          <cell r="B1423" t="str">
            <v>Fornecimento e Instalação de Cabo de Alumínio Multiplexado 3 x 1 x 70 mm2 + 70 mm2 - Fase CA, Isolamento com XLPE e Neutro Nú CAL</v>
          </cell>
          <cell r="C1423" t="str">
            <v>ML</v>
          </cell>
          <cell r="D1423">
            <v>21.6357</v>
          </cell>
        </row>
        <row r="1424">
          <cell r="A1424" t="str">
            <v>001.22.00420</v>
          </cell>
          <cell r="B1424" t="str">
            <v>Fornecimento e Instalação de Cabo de Alumínio Multiplexado 3 x 1 x 120 mm2 + 70 mm2 - Fase CA, Isolamento com XLPE e Neutro Nú CAL</v>
          </cell>
          <cell r="C1424" t="str">
            <v>ML</v>
          </cell>
          <cell r="D1424">
            <v>32.845500000000001</v>
          </cell>
        </row>
        <row r="1425">
          <cell r="A1425" t="str">
            <v>001.22.00440</v>
          </cell>
          <cell r="B1425" t="str">
            <v>Fornecimento e instalação de Cruzeta de Concreto 90 x 90 x 2000 mm - 250 daN - Retangular</v>
          </cell>
          <cell r="C1425" t="str">
            <v>UN</v>
          </cell>
          <cell r="D1425">
            <v>63.160200000000003</v>
          </cell>
        </row>
        <row r="1426">
          <cell r="A1426" t="str">
            <v>001.22.00460</v>
          </cell>
          <cell r="B1426" t="str">
            <v>Fornecimento e Instalação de Mão Francesa Plana 3/16"""" x 32 x 619 mm</v>
          </cell>
          <cell r="C1426" t="str">
            <v>UN</v>
          </cell>
          <cell r="D1426">
            <v>7.4939</v>
          </cell>
        </row>
        <row r="1427">
          <cell r="A1427" t="str">
            <v>001.22.00480</v>
          </cell>
          <cell r="B1427" t="str">
            <v>Fornecimento e Instalação de Olhal Para Parafuso de Diam.16mm</v>
          </cell>
          <cell r="C1427" t="str">
            <v>UN</v>
          </cell>
          <cell r="D1427">
            <v>8.6938999999999993</v>
          </cell>
        </row>
        <row r="1428">
          <cell r="A1428" t="str">
            <v>001.22.00500</v>
          </cell>
          <cell r="B1428" t="str">
            <v>Fornecimento e Instalação de Isolador de Disco de 154.00 mm (6"""")</v>
          </cell>
          <cell r="C1428" t="str">
            <v>UN</v>
          </cell>
          <cell r="D1428">
            <v>25.343900000000001</v>
          </cell>
        </row>
        <row r="1429">
          <cell r="A1429" t="str">
            <v>001.22.00520</v>
          </cell>
          <cell r="B1429" t="str">
            <v>Fornecimento e instalação de Isolador de Pilar 15.00 Kv - 110 Kv</v>
          </cell>
          <cell r="C1429" t="str">
            <v>UN</v>
          </cell>
          <cell r="D1429">
            <v>59.335299999999997</v>
          </cell>
        </row>
        <row r="1430">
          <cell r="A1430" t="str">
            <v>001.22.00540</v>
          </cell>
          <cell r="B1430" t="str">
            <v>Fornecimento e instalação de Isolador de Pilar 34,50 Kv - 170 Kv</v>
          </cell>
          <cell r="C1430" t="str">
            <v>UN</v>
          </cell>
          <cell r="D1430">
            <v>56.075299999999999</v>
          </cell>
        </row>
        <row r="1431">
          <cell r="A1431" t="str">
            <v>001.22.00560</v>
          </cell>
          <cell r="B1431" t="str">
            <v>Fornecimento e Instalação de Pino Auto Travante 16.00 x 168.00 mm 15/34.5 KV</v>
          </cell>
          <cell r="C1431" t="str">
            <v>UN</v>
          </cell>
          <cell r="D1431">
            <v>8.9469999999999992</v>
          </cell>
        </row>
        <row r="1432">
          <cell r="A1432" t="str">
            <v>001.22.00580</v>
          </cell>
          <cell r="B1432" t="str">
            <v>Fornecimento e Instalação de Arruela Quadrada 16.00 de 38.00mm X 3.00 mm com Furo de 18.00 mm</v>
          </cell>
          <cell r="C1432" t="str">
            <v>UN</v>
          </cell>
          <cell r="D1432">
            <v>0.58520000000000005</v>
          </cell>
        </row>
        <row r="1433">
          <cell r="A1433" t="str">
            <v>001.22.00600</v>
          </cell>
          <cell r="B1433" t="str">
            <v>Fornecimento e Instalação de Gancho Olhal</v>
          </cell>
          <cell r="C1433" t="str">
            <v>UN</v>
          </cell>
          <cell r="D1433">
            <v>6.5651000000000002</v>
          </cell>
        </row>
        <row r="1434">
          <cell r="A1434" t="str">
            <v>001.22.00620</v>
          </cell>
          <cell r="B1434" t="str">
            <v>Fornecimento e instalação de chave fusível XS 15 Kv 300 A 10 KA Mod C</v>
          </cell>
          <cell r="C1434" t="str">
            <v>UN</v>
          </cell>
          <cell r="D1434">
            <v>140.35390000000001</v>
          </cell>
        </row>
        <row r="1435">
          <cell r="A1435" t="str">
            <v>001.22.00640</v>
          </cell>
          <cell r="B1435" t="str">
            <v>Fornecimento e Instalação de Chave Fusível XS 36,2 Kv 300 A 5 KA Mod C</v>
          </cell>
          <cell r="C1435" t="str">
            <v>UN</v>
          </cell>
          <cell r="D1435">
            <v>205.47389999999999</v>
          </cell>
        </row>
        <row r="1436">
          <cell r="A1436" t="str">
            <v>001.22.00660</v>
          </cell>
          <cell r="B1436" t="str">
            <v>Fornecimento e Instalação de Chave Seccionadora Unipolar 15 Kv 630 A 95 KV C/ Terminal</v>
          </cell>
          <cell r="C1436" t="str">
            <v>UN</v>
          </cell>
          <cell r="D1436">
            <v>236.5522</v>
          </cell>
        </row>
        <row r="1437">
          <cell r="A1437" t="str">
            <v>001.22.00680</v>
          </cell>
          <cell r="B1437" t="str">
            <v>Fornecimento e Instalação de Chave Seccionadora Unipolar 36,2 Kv 630 A 95 KV C/ Terminal</v>
          </cell>
          <cell r="C1437" t="str">
            <v>UN</v>
          </cell>
          <cell r="D1437">
            <v>405.08699999999999</v>
          </cell>
        </row>
        <row r="1438">
          <cell r="A1438" t="str">
            <v>001.22.00700</v>
          </cell>
          <cell r="B1438" t="str">
            <v>Fornecimento e Instalação de Protetor de Bucha A. T. de Trafo 15 KV</v>
          </cell>
          <cell r="C1438" t="str">
            <v>UN</v>
          </cell>
          <cell r="D1438">
            <v>15.6751</v>
          </cell>
        </row>
        <row r="1439">
          <cell r="A1439" t="str">
            <v>001.22.00720</v>
          </cell>
          <cell r="B1439" t="str">
            <v>Fornecimento e Instalação de Elo Fusível de Alta Tensão 1 H 500 mm</v>
          </cell>
          <cell r="C1439" t="str">
            <v>UN</v>
          </cell>
          <cell r="D1439">
            <v>4.0347999999999997</v>
          </cell>
        </row>
        <row r="1440">
          <cell r="A1440" t="str">
            <v>001.22.00740</v>
          </cell>
          <cell r="B1440" t="str">
            <v>Fornecimento e Instalação de Elo Fusível de Alta Tensão 2 H 500 mm</v>
          </cell>
          <cell r="C1440" t="str">
            <v>UN</v>
          </cell>
          <cell r="D1440">
            <v>4.0347999999999997</v>
          </cell>
        </row>
        <row r="1441">
          <cell r="A1441" t="str">
            <v>001.22.00760</v>
          </cell>
          <cell r="B1441" t="str">
            <v>Fornecimento e Instalação de Elo Fusível de Alta Tensão 3 H 500 mm</v>
          </cell>
          <cell r="C1441" t="str">
            <v>UN</v>
          </cell>
          <cell r="D1441">
            <v>4.0347999999999997</v>
          </cell>
        </row>
        <row r="1442">
          <cell r="A1442" t="str">
            <v>001.22.00780</v>
          </cell>
          <cell r="B1442" t="str">
            <v>Fornecimento e Instalação de Elo Fusível de Alta Tensão 5 H 500 mm</v>
          </cell>
          <cell r="C1442" t="str">
            <v>UN</v>
          </cell>
          <cell r="D1442">
            <v>4.0347999999999997</v>
          </cell>
        </row>
        <row r="1443">
          <cell r="A1443" t="str">
            <v>001.22.00800</v>
          </cell>
          <cell r="B1443" t="str">
            <v>Fornecimento e Instalação de Elo Fusível de Alta Tensão 6 K 500 mm</v>
          </cell>
          <cell r="C1443" t="str">
            <v>UN</v>
          </cell>
          <cell r="D1443">
            <v>4.0347999999999997</v>
          </cell>
        </row>
        <row r="1444">
          <cell r="A1444" t="str">
            <v>001.22.00820</v>
          </cell>
          <cell r="B1444" t="str">
            <v>Fornecimento e Instalação de Elo Fusível de Alta Tensão 15 K 500 mm</v>
          </cell>
          <cell r="C1444" t="str">
            <v>UN</v>
          </cell>
          <cell r="D1444">
            <v>4.5347999999999997</v>
          </cell>
        </row>
        <row r="1445">
          <cell r="A1445" t="str">
            <v>001.22.00840</v>
          </cell>
          <cell r="B1445" t="str">
            <v>Fornecimento e Instalação de Elo Fusível de Alta Tensão 25 K 500 mm</v>
          </cell>
          <cell r="C1445" t="str">
            <v>UN</v>
          </cell>
          <cell r="D1445">
            <v>4.8348000000000004</v>
          </cell>
        </row>
        <row r="1446">
          <cell r="A1446" t="str">
            <v>001.22.00860</v>
          </cell>
          <cell r="B1446" t="str">
            <v>Fornecimento e Instalação de Para Raios 12 KV 10 KA Polimérico ZQP</v>
          </cell>
          <cell r="C1446" t="str">
            <v>UN</v>
          </cell>
          <cell r="D1446">
            <v>151.76390000000001</v>
          </cell>
        </row>
        <row r="1447">
          <cell r="A1447" t="str">
            <v>001.22.00880</v>
          </cell>
          <cell r="B1447" t="str">
            <v>Fornecimento e Instalação de Para Raios 30 KV 10 KA Polimérico ZQP</v>
          </cell>
          <cell r="C1447" t="str">
            <v>UN</v>
          </cell>
          <cell r="D1447">
            <v>351.57389999999998</v>
          </cell>
        </row>
        <row r="1448">
          <cell r="A1448" t="str">
            <v>001.22.00900</v>
          </cell>
          <cell r="B1448" t="str">
            <v>Fornecimento e Instalação de Suporte Padronizado para Transformador Para Poste DT 195 X 100 mm</v>
          </cell>
          <cell r="C1448" t="str">
            <v>UN</v>
          </cell>
          <cell r="D1448">
            <v>70.433899999999994</v>
          </cell>
        </row>
        <row r="1449">
          <cell r="A1449" t="str">
            <v>001.22.00920</v>
          </cell>
          <cell r="B1449" t="str">
            <v>Fornecimento e Instalação de Suporte Para Transformador Em Poste Circular 210 mm</v>
          </cell>
          <cell r="C1449" t="str">
            <v>UN</v>
          </cell>
          <cell r="D1449">
            <v>66.173900000000003</v>
          </cell>
        </row>
        <row r="1450">
          <cell r="A1450" t="str">
            <v>001.22.00940</v>
          </cell>
          <cell r="B1450" t="str">
            <v>Fornecimento e Instalação de Suporte Para Transformador Em Poste Circular 230 mm</v>
          </cell>
          <cell r="C1450" t="str">
            <v>UN</v>
          </cell>
          <cell r="D1450">
            <v>71.173900000000003</v>
          </cell>
        </row>
        <row r="1451">
          <cell r="A1451" t="str">
            <v>001.22.00960</v>
          </cell>
          <cell r="B1451" t="str">
            <v>Fornecimento e instalação de transformador Monofásico - MRT - Tensão Secundária 245/127 V 34.5 KV - 15 KVA</v>
          </cell>
          <cell r="C1451" t="str">
            <v>UN</v>
          </cell>
          <cell r="D1451">
            <v>2085.2170000000001</v>
          </cell>
        </row>
        <row r="1452">
          <cell r="A1452" t="str">
            <v>001.22.00980</v>
          </cell>
          <cell r="B1452" t="str">
            <v>Forneciemnto e instalação de transformador trifásico 13 8 13 2 6 6kv/220v primário em triângulo secundário em estrela 30 kva</v>
          </cell>
          <cell r="C1452" t="str">
            <v>UN</v>
          </cell>
          <cell r="D1452">
            <v>3361.0868</v>
          </cell>
        </row>
        <row r="1453">
          <cell r="A1453" t="str">
            <v>001.22.01000</v>
          </cell>
          <cell r="B1453" t="str">
            <v>Forneciemnto e instalação de transformador trifásico 13 8 13 2 6 6kv/220v primário em triângulo secundário em estrela 45 kva</v>
          </cell>
          <cell r="C1453" t="str">
            <v>UN</v>
          </cell>
          <cell r="D1453">
            <v>4163.7824000000001</v>
          </cell>
        </row>
        <row r="1454">
          <cell r="A1454" t="str">
            <v>001.22.01020</v>
          </cell>
          <cell r="B1454" t="str">
            <v>Forneciemnto e instalação de transformador trifásico 13 8 13 2 6 6kv/220v primário em triângulo secundário em estrela 75 kva</v>
          </cell>
          <cell r="C1454" t="str">
            <v>UN</v>
          </cell>
          <cell r="D1454">
            <v>5813.4780000000001</v>
          </cell>
        </row>
        <row r="1455">
          <cell r="A1455" t="str">
            <v>001.22.01040</v>
          </cell>
          <cell r="B1455" t="str">
            <v>Forneciemnto e instalação de transformador trifásico 13 8 13 2 6 6kv/220v primário em triângulo secundário em estrela 112.5 kva</v>
          </cell>
          <cell r="C1455" t="str">
            <v>UN</v>
          </cell>
          <cell r="D1455">
            <v>7425.5169999999998</v>
          </cell>
        </row>
        <row r="1456">
          <cell r="A1456" t="str">
            <v>001.22.01060</v>
          </cell>
          <cell r="B1456" t="str">
            <v>Fornecimento e instalação de transformador trifásico 13 8 13 2 6 6kv/220v primário em triângulo secundário em estrela 150 kva</v>
          </cell>
          <cell r="C1456" t="str">
            <v>UN</v>
          </cell>
          <cell r="D1456">
            <v>9294.9560000000001</v>
          </cell>
        </row>
        <row r="1457">
          <cell r="A1457" t="str">
            <v>001.22.01080</v>
          </cell>
          <cell r="B1457" t="str">
            <v>Fornecimento e instalação de transformador trifásico 13 8 13 2 6 6kv/220v primário em triângulo secundário em estrela 15 kva</v>
          </cell>
          <cell r="C1457" t="str">
            <v>UN</v>
          </cell>
          <cell r="D1457">
            <v>2261.3912</v>
          </cell>
        </row>
        <row r="1458">
          <cell r="A1458" t="str">
            <v>001.22.01100</v>
          </cell>
          <cell r="B1458" t="str">
            <v>Fornecimento e instalação de transformador trifásico 13 8 13 2 6 6kv/220v primário em triângulo secundário em estrela 225 kva</v>
          </cell>
          <cell r="C1458" t="str">
            <v>UN</v>
          </cell>
          <cell r="D1458">
            <v>11986.138999999999</v>
          </cell>
        </row>
        <row r="1459">
          <cell r="A1459" t="str">
            <v>001.22.01120</v>
          </cell>
          <cell r="B1459" t="str">
            <v>Forneciemnto e instalação de transformador trifásico 13 8 13 2 6 6kv/220v primário em triângulo secundário em estrela 300 kva</v>
          </cell>
          <cell r="C1459" t="str">
            <v>UN</v>
          </cell>
          <cell r="D1459">
            <v>15607.834000000001</v>
          </cell>
        </row>
        <row r="1460">
          <cell r="A1460" t="str">
            <v>001.22.01140</v>
          </cell>
          <cell r="B1460" t="str">
            <v>Fornecimento e trasformação de trasformador de distribuição trifásico, com resfriamento em banho de óleo mineral, para uso interno, potência 500 kva - classe de tensão 15 kv, transprimários de 13.800, 13.200, 12.600 - ligação delta e 220-127v, ligação e</v>
          </cell>
          <cell r="C1460" t="str">
            <v>UN</v>
          </cell>
          <cell r="D1460">
            <v>21980.695</v>
          </cell>
        </row>
        <row r="1461">
          <cell r="A1461" t="str">
            <v>001.22.01160</v>
          </cell>
          <cell r="B1461" t="str">
            <v>Fornecimento e instalação de parafuso cabeça quadrada """"máquina"""", dim.16.00mm x 125.00mm, incl. Porca Quadrada Diam. Interno 16.00 mm</v>
          </cell>
          <cell r="C1461" t="str">
            <v>CJ</v>
          </cell>
          <cell r="D1461">
            <v>3.0575000000000001</v>
          </cell>
        </row>
        <row r="1462">
          <cell r="A1462" t="str">
            <v>001.22.01180</v>
          </cell>
          <cell r="B1462" t="str">
            <v>Fornecimento e instalação de parafuso cabeça quadrada """"máquina"""", dim.16.00mm x 150.00mm, incl. Porca Quadrada Diam. Interno 16.00 mm</v>
          </cell>
          <cell r="C1462" t="str">
            <v>CJ</v>
          </cell>
          <cell r="D1462">
            <v>3.4375</v>
          </cell>
        </row>
        <row r="1463">
          <cell r="A1463" t="str">
            <v>001.22.01200</v>
          </cell>
          <cell r="B1463" t="str">
            <v>Fornecimento e instalação de parafuso cabeça quadrada """"máquina"""", dim.16.00mm x 200.00mm, incl. Porca Quadrada Diam. Interno 16.00 mm</v>
          </cell>
          <cell r="C1463" t="str">
            <v>CJ</v>
          </cell>
          <cell r="D1463">
            <v>3.6074999999999999</v>
          </cell>
        </row>
        <row r="1464">
          <cell r="A1464" t="str">
            <v>001.22.01220</v>
          </cell>
          <cell r="B1464" t="str">
            <v>Fornecimento e instalação de parafuso cabeça quadrada """"máquina"""", dim.16.00mm x 250.00mm, incl. Porca Quadrada Diam. Interno 16.00 mm</v>
          </cell>
          <cell r="C1464" t="str">
            <v>CJ</v>
          </cell>
          <cell r="D1464">
            <v>4.0674999999999999</v>
          </cell>
        </row>
        <row r="1465">
          <cell r="A1465" t="str">
            <v>001.22.01240</v>
          </cell>
          <cell r="B1465" t="str">
            <v>Fornecimento e instalação de parafuso cabeça quadrada """"máquina"""", dim.16.00mm x 300.00mm, incl. Porca Quadrada Diam. Interno 16.00 mm</v>
          </cell>
          <cell r="C1465" t="str">
            <v>CJ</v>
          </cell>
          <cell r="D1465">
            <v>4.7074999999999996</v>
          </cell>
        </row>
        <row r="1466">
          <cell r="A1466" t="str">
            <v>001.22.01260</v>
          </cell>
          <cell r="B1466" t="str">
            <v>Fornecimento e instalação de parafuso cabeça quadrada """"máquina"""", dim.16.00mm x 350.00mm, incl. Porca Quadrada Diam. Interno 16.00 mm</v>
          </cell>
          <cell r="C1466" t="str">
            <v>CJ</v>
          </cell>
          <cell r="D1466">
            <v>5.6375000000000002</v>
          </cell>
        </row>
        <row r="1467">
          <cell r="A1467" t="str">
            <v>001.22.01280</v>
          </cell>
          <cell r="B1467" t="str">
            <v>Fornecimento e instalação de parafuso cabeça quadrada """"máquina"""", dim.16.00mm x 400.00mm, incl. Porca Quadrada Diam. Interno 16.00 mm</v>
          </cell>
          <cell r="C1467" t="str">
            <v>CJ</v>
          </cell>
          <cell r="D1467">
            <v>6.1375000000000002</v>
          </cell>
        </row>
        <row r="1468">
          <cell r="A1468" t="str">
            <v>001.22.01300</v>
          </cell>
          <cell r="B1468" t="str">
            <v>Fornecimento e instalação de parafuso cabeça quadrada """"máquina"""", dim.16.00mm x 450.00mm, incl. Porca Quadrada Diam. Interno 16.00 mm</v>
          </cell>
          <cell r="C1468" t="str">
            <v>CJ</v>
          </cell>
          <cell r="D1468">
            <v>6.5374999999999996</v>
          </cell>
        </row>
        <row r="1469">
          <cell r="A1469" t="str">
            <v>001.22.01320</v>
          </cell>
          <cell r="B1469" t="str">
            <v>Fornecimento e instalação de parafuso cabeça quadrada """"máquina"""", dim.16.00mm x 500.00mm, incl. Porca Quadrada Diam. Interno 16.00 mm</v>
          </cell>
          <cell r="C1469" t="str">
            <v>CJ</v>
          </cell>
          <cell r="D1469">
            <v>7.2374999999999998</v>
          </cell>
        </row>
        <row r="1470">
          <cell r="A1470" t="str">
            <v>001.22.01340</v>
          </cell>
          <cell r="B1470" t="str">
            <v>Fornecimento e instalação de cinta circular de aço galvanizado diam. 150.00 mm</v>
          </cell>
          <cell r="C1470" t="str">
            <v>UN</v>
          </cell>
          <cell r="D1470">
            <v>14.8439</v>
          </cell>
        </row>
        <row r="1471">
          <cell r="A1471" t="str">
            <v>001.22.01360</v>
          </cell>
          <cell r="B1471" t="str">
            <v>Fornecimento e instalação de cinta circular de aço galvanizado diam. 160.00 mm</v>
          </cell>
          <cell r="C1471" t="str">
            <v>UN</v>
          </cell>
          <cell r="D1471">
            <v>15.043900000000001</v>
          </cell>
        </row>
        <row r="1472">
          <cell r="A1472" t="str">
            <v>001.22.01380</v>
          </cell>
          <cell r="B1472" t="str">
            <v>Fornecimento e instalação de cinta circular de aço galvanizado diam. 170.00 mm</v>
          </cell>
          <cell r="C1472" t="str">
            <v>UN</v>
          </cell>
          <cell r="D1472">
            <v>15.2439</v>
          </cell>
        </row>
        <row r="1473">
          <cell r="A1473" t="str">
            <v>001.22.01400</v>
          </cell>
          <cell r="B1473" t="str">
            <v>Fornecimento e instalação de cinta circular de aço galvanizado diam. 180.00 mm</v>
          </cell>
          <cell r="C1473" t="str">
            <v>UN</v>
          </cell>
          <cell r="D1473">
            <v>15.6439</v>
          </cell>
        </row>
        <row r="1474">
          <cell r="A1474" t="str">
            <v>001.22.01420</v>
          </cell>
          <cell r="B1474" t="str">
            <v>Fornecimento e instalação de cinta circular de aço galvanizado diam. 190.00 mm</v>
          </cell>
          <cell r="C1474" t="str">
            <v>UN</v>
          </cell>
          <cell r="D1474">
            <v>17.260899999999999</v>
          </cell>
        </row>
        <row r="1475">
          <cell r="A1475" t="str">
            <v>001.22.01440</v>
          </cell>
          <cell r="B1475" t="str">
            <v>Fornecimento e instalação de cinta circular de aço galvanizado diam. 200.00 mm</v>
          </cell>
          <cell r="C1475" t="str">
            <v>UN</v>
          </cell>
          <cell r="D1475">
            <v>16.643899999999999</v>
          </cell>
        </row>
        <row r="1476">
          <cell r="A1476" t="str">
            <v>001.22.01460</v>
          </cell>
          <cell r="B1476" t="str">
            <v>Fornecimento e instalação de cinta circular de aço galvanizado diam. 210.00 mm</v>
          </cell>
          <cell r="C1476" t="str">
            <v>UN</v>
          </cell>
          <cell r="D1476">
            <v>16.943899999999999</v>
          </cell>
        </row>
        <row r="1477">
          <cell r="A1477" t="str">
            <v>001.22.01480</v>
          </cell>
          <cell r="B1477" t="str">
            <v>Fornecimento e instalação de cinta circular de aço galvanizado diam. 220.00 mm</v>
          </cell>
          <cell r="C1477" t="str">
            <v>UN</v>
          </cell>
          <cell r="D1477">
            <v>19.778199999999998</v>
          </cell>
        </row>
        <row r="1478">
          <cell r="A1478" t="str">
            <v>001.22.01500</v>
          </cell>
          <cell r="B1478" t="str">
            <v>Fornecimento e instalação de cinta circular de aço galvanizado diam. 230.00 mm</v>
          </cell>
          <cell r="C1478" t="str">
            <v>UN</v>
          </cell>
          <cell r="D1478">
            <v>18.2439</v>
          </cell>
        </row>
        <row r="1479">
          <cell r="A1479" t="str">
            <v>001.22.01520</v>
          </cell>
          <cell r="B1479" t="str">
            <v>Fornecimento e instalação de cinta circular de aço galvanizado diam. 240.00 mm</v>
          </cell>
          <cell r="C1479" t="str">
            <v>UN</v>
          </cell>
          <cell r="D1479">
            <v>18.543900000000001</v>
          </cell>
        </row>
        <row r="1480">
          <cell r="A1480" t="str">
            <v>001.22.01540</v>
          </cell>
          <cell r="B1480" t="str">
            <v>Fornecimento e instalação de cinta circular de aço galvanizado diam. 250.00 mm</v>
          </cell>
          <cell r="C1480" t="str">
            <v>UN</v>
          </cell>
          <cell r="D1480">
            <v>19.2439</v>
          </cell>
        </row>
        <row r="1481">
          <cell r="A1481" t="str">
            <v>001.22.01560</v>
          </cell>
          <cell r="B1481" t="str">
            <v>Fornecimento e instalação de parafuso rosca dupla """"passante"""" dim.16.00mm x 350.00mm, incl. Porca Quadrada Diam. Interno 16.00 mm</v>
          </cell>
          <cell r="C1481" t="str">
            <v>CJ</v>
          </cell>
          <cell r="D1481">
            <v>8.3750999999999998</v>
          </cell>
        </row>
        <row r="1482">
          <cell r="A1482" t="str">
            <v>001.22.01580</v>
          </cell>
          <cell r="B1482" t="str">
            <v>Fornecimento e instalação de parafuso rosca dupla """"passante"""" dim.16.00mm x 400.00mm, incl. Porca Quadrada Diam. Interno 16.00 mm</v>
          </cell>
          <cell r="C1482" t="str">
            <v>CJ</v>
          </cell>
          <cell r="D1482">
            <v>8.3150999999999993</v>
          </cell>
        </row>
        <row r="1483">
          <cell r="A1483" t="str">
            <v>001.22.01600</v>
          </cell>
          <cell r="B1483" t="str">
            <v>Fornecimento e instalação de parafuso rosca dupla """"passante"""" dim.16.00mm x 450.00mm, incl. Porca Quadrada Diam. Interno 16.00 mm</v>
          </cell>
          <cell r="C1483" t="str">
            <v>CJ</v>
          </cell>
          <cell r="D1483">
            <v>9.4750999999999994</v>
          </cell>
        </row>
        <row r="1484">
          <cell r="A1484" t="str">
            <v>001.22.01620</v>
          </cell>
          <cell r="B1484" t="str">
            <v>Fornecimento e instalação de parafuso rosca dupla """"passante"""" dim.16.00mm x 500.00mm, incl. Porca Quadrada Diam. Interno 16.00 mm</v>
          </cell>
          <cell r="C1484" t="str">
            <v>CJ</v>
          </cell>
          <cell r="D1484">
            <v>10.075100000000001</v>
          </cell>
        </row>
        <row r="1485">
          <cell r="A1485" t="str">
            <v>001.22.01640</v>
          </cell>
          <cell r="B1485" t="str">
            <v>Fornecimento e instalação de parafuso rosca dupla """"passante"""" dim.16.00mm x 550.00mm, incl. Porca Quadrada Diam. Interno 16.00 mm</v>
          </cell>
          <cell r="C1485" t="str">
            <v>CJ</v>
          </cell>
          <cell r="D1485">
            <v>10.3751</v>
          </cell>
        </row>
        <row r="1486">
          <cell r="A1486" t="str">
            <v>001.22.01660</v>
          </cell>
          <cell r="B1486" t="str">
            <v>Fornecimento e instalação de sela p/ cruzeta de concreto</v>
          </cell>
          <cell r="C1486" t="str">
            <v>UN</v>
          </cell>
          <cell r="D1486">
            <v>7.6238999999999999</v>
          </cell>
        </row>
        <row r="1487">
          <cell r="A1487" t="str">
            <v>001.22.01680</v>
          </cell>
          <cell r="B1487" t="str">
            <v>Fornecimento e instalação de parafuso francês (cabeça abaulada) 16.00 mm x 45.00 mm, incl. Porca Quadrada Diam. Interno 16.00 mm</v>
          </cell>
          <cell r="C1487" t="str">
            <v>CJ</v>
          </cell>
          <cell r="D1487">
            <v>2.5375000000000001</v>
          </cell>
        </row>
        <row r="1488">
          <cell r="A1488" t="str">
            <v>001.22.01700</v>
          </cell>
          <cell r="B1488" t="str">
            <v>Fornecimento e instalação de parafuso francês (cabeça abaulada) 16.00 mm x150.00 mm incl. Porca Quadrada Diam. Interno 16.00 mm</v>
          </cell>
          <cell r="C1488" t="str">
            <v>CJ</v>
          </cell>
          <cell r="D1488">
            <v>3.5375000000000001</v>
          </cell>
        </row>
        <row r="1489">
          <cell r="A1489" t="str">
            <v>001.22.01720</v>
          </cell>
          <cell r="B1489" t="str">
            <v>Fornecimento e Instalação de Laço de Topo Pref. Para Cabo 2 CAA - 15.00 KV</v>
          </cell>
          <cell r="C1489" t="str">
            <v>UN</v>
          </cell>
          <cell r="D1489">
            <v>4.2934999999999999</v>
          </cell>
        </row>
        <row r="1490">
          <cell r="A1490" t="str">
            <v>001.22.01740</v>
          </cell>
          <cell r="B1490" t="str">
            <v>Fornecimento e Instalação de Laço de Topo Pref. Para Cabo 2 CAA - 34.5 KV</v>
          </cell>
          <cell r="C1490" t="str">
            <v>UN</v>
          </cell>
          <cell r="D1490">
            <v>5.1435000000000004</v>
          </cell>
        </row>
        <row r="1491">
          <cell r="A1491" t="str">
            <v>001.22.01760</v>
          </cell>
          <cell r="B1491" t="str">
            <v>Fornecimento e Instalação de Manilha Sapatilha</v>
          </cell>
          <cell r="C1491" t="str">
            <v>UN</v>
          </cell>
          <cell r="D1491">
            <v>8.0974000000000004</v>
          </cell>
        </row>
        <row r="1492">
          <cell r="A1492" t="str">
            <v>001.22.01780</v>
          </cell>
          <cell r="B1492" t="str">
            <v>Fornecimento e Instalação de Alça Pré-Formada Cabo 2 AWG</v>
          </cell>
          <cell r="C1492" t="str">
            <v>UN</v>
          </cell>
          <cell r="D1492">
            <v>2.8675000000000002</v>
          </cell>
        </row>
        <row r="1493">
          <cell r="A1493" t="str">
            <v>001.22.01800</v>
          </cell>
          <cell r="B1493" t="str">
            <v>Fornecimento e instalação de Conector Derivação Cunha  Tipo Estribo Normal - 2 - 4</v>
          </cell>
          <cell r="C1493" t="str">
            <v>UN</v>
          </cell>
          <cell r="D1493">
            <v>12.614800000000001</v>
          </cell>
        </row>
        <row r="1494">
          <cell r="A1494" t="str">
            <v>001.22.01820</v>
          </cell>
          <cell r="B1494" t="str">
            <v>Fornecimento e Instalação de Conector Derivação Tipo Cunha - AMP - Tipo II ou Similar</v>
          </cell>
          <cell r="C1494" t="str">
            <v>UN</v>
          </cell>
          <cell r="D1494">
            <v>4.7948000000000004</v>
          </cell>
        </row>
        <row r="1495">
          <cell r="A1495" t="str">
            <v>001.22.01840</v>
          </cell>
          <cell r="B1495" t="str">
            <v>Fornecimento e Instalação de Conector Derivação Cunha 602380-2  336, 4 - 2</v>
          </cell>
          <cell r="C1495" t="str">
            <v>UN</v>
          </cell>
          <cell r="D1495">
            <v>17.134799999999998</v>
          </cell>
        </row>
        <row r="1496">
          <cell r="A1496" t="str">
            <v>001.22.01860</v>
          </cell>
          <cell r="B1496" t="str">
            <v>Fornecimento e Instalação de Conector Derivação p/Linha Viva 6 - 250</v>
          </cell>
          <cell r="C1496" t="str">
            <v>UN</v>
          </cell>
          <cell r="D1496">
            <v>12.2248</v>
          </cell>
        </row>
        <row r="1497">
          <cell r="A1497" t="str">
            <v>001.22.01880</v>
          </cell>
          <cell r="B1497" t="str">
            <v>Fornecimento e Instalação de Conector Transversal Tipo Cunha Para Aterramento 5/8"""" x ( 25 a 35 mm)</v>
          </cell>
          <cell r="C1497" t="str">
            <v>UN</v>
          </cell>
          <cell r="D1497">
            <v>16.5748</v>
          </cell>
        </row>
        <row r="1498">
          <cell r="A1498" t="str">
            <v>001.22.01900</v>
          </cell>
          <cell r="B1498" t="str">
            <v>Fornecimento e Instalação de Cabo de Cobre Isolado XLPE 15 KV 16 mm2</v>
          </cell>
          <cell r="C1498" t="str">
            <v>ML</v>
          </cell>
          <cell r="D1498">
            <v>9.1957000000000004</v>
          </cell>
        </row>
        <row r="1499">
          <cell r="A1499" t="str">
            <v>001.22.01920</v>
          </cell>
          <cell r="B1499" t="str">
            <v>Fornecimento e Instalação de Cartucho P/ Conector AMP Vermelho 444504-2</v>
          </cell>
          <cell r="C1499" t="str">
            <v>UN</v>
          </cell>
          <cell r="D1499">
            <v>5.0951000000000004</v>
          </cell>
        </row>
        <row r="1500">
          <cell r="A1500" t="str">
            <v>001.22.01940</v>
          </cell>
          <cell r="B1500" t="str">
            <v>Fornecimento e Instalação de Conector Terminal Tipo Espada P/ Chave Faca - Terminal - 336,4 MCM 34 KV</v>
          </cell>
          <cell r="C1500" t="str">
            <v>UN</v>
          </cell>
          <cell r="D1500">
            <v>32.534799999999997</v>
          </cell>
        </row>
        <row r="1501">
          <cell r="A1501" t="str">
            <v>001.22.01960</v>
          </cell>
          <cell r="B1501" t="str">
            <v>Fornecimento e Instalação de Poste Duplo T 7mts (150 kg), com Engastamento Simples, incl Escavação e Reaterro Apiloado, conf. Normatização Rede Cemat</v>
          </cell>
          <cell r="C1501" t="str">
            <v>UN</v>
          </cell>
          <cell r="D1501">
            <v>242.98140000000001</v>
          </cell>
        </row>
        <row r="1502">
          <cell r="A1502" t="str">
            <v>001.22.01980</v>
          </cell>
          <cell r="B1502" t="str">
            <v>Fornecimento e Instalação de Poste Duplo T 9mts (150 kg), com Engastamento Simples, incl Escavação e Reaterro Apiloado, conf. Normatização Rede Cemat</v>
          </cell>
          <cell r="C1502" t="str">
            <v>UN</v>
          </cell>
          <cell r="D1502">
            <v>244.20249999999999</v>
          </cell>
        </row>
        <row r="1503">
          <cell r="A1503" t="str">
            <v>001.22.02000</v>
          </cell>
          <cell r="B1503" t="str">
            <v>Fornecimento e Instalação de Poste Duplo T 10 mts (150 kg), com Engastamento Simples, incl Escavação e Reaterro Apiloado, conf. Normatização Rede Cemat</v>
          </cell>
          <cell r="C1503" t="str">
            <v>UN</v>
          </cell>
          <cell r="D1503">
            <v>255.8312</v>
          </cell>
        </row>
        <row r="1504">
          <cell r="A1504" t="str">
            <v>001.22.02020</v>
          </cell>
          <cell r="B1504" t="str">
            <v>Fornecimento e Instalação de Poste Duplo T 11 mts (200 kg), com Engastamento Simples, incl Escavação e Reaterro Apiloado, conf. Normatização Rede Cemat</v>
          </cell>
          <cell r="C1504" t="str">
            <v>UN</v>
          </cell>
          <cell r="D1504">
            <v>498.50170000000003</v>
          </cell>
        </row>
        <row r="1505">
          <cell r="A1505" t="str">
            <v>001.22.02040</v>
          </cell>
          <cell r="B1505" t="str">
            <v>Fornecimento e Instalação de Poste Duplo T 12 mts (300 kg), com Engastamento Simples, incl Escavação e Reaterro Apiloado, conf. Normatização Rede Cemat</v>
          </cell>
          <cell r="C1505" t="str">
            <v>UN</v>
          </cell>
          <cell r="D1505">
            <v>495.28809999999999</v>
          </cell>
        </row>
        <row r="1506">
          <cell r="A1506" t="str">
            <v>001.22.02060</v>
          </cell>
          <cell r="B1506" t="str">
            <v>Fornecimento e Instalação de Poste Duplo T 10mts (300 kg), com Engastamento Reforçado, incl Escavação e Reaterro Apiloado, conf. Normatização Rede Cemat</v>
          </cell>
          <cell r="C1506" t="str">
            <v>UN</v>
          </cell>
          <cell r="D1506">
            <v>422.85449999999997</v>
          </cell>
        </row>
        <row r="1507">
          <cell r="A1507" t="str">
            <v>001.22.02080</v>
          </cell>
          <cell r="B1507" t="str">
            <v>Fornecimento e Instalação de Poste Duplo T 11mts (300 kg), com Engastamento Reforçado, incl Escavação e Reaterro Apiloado, conf. Normatização Rede Cemat</v>
          </cell>
          <cell r="C1507" t="str">
            <v>UN</v>
          </cell>
          <cell r="D1507">
            <v>553.79449999999997</v>
          </cell>
        </row>
        <row r="1508">
          <cell r="A1508" t="str">
            <v>001.22.02100</v>
          </cell>
          <cell r="B1508" t="str">
            <v>Fornecimento e Instalação de Poste Duplo T 10 mts (150 kg), com Engastamento em Solo Cimento, incl Escavação e Reaterro Apiloado, conf. Normatização Rede Cemat</v>
          </cell>
          <cell r="C1508" t="str">
            <v>UN</v>
          </cell>
          <cell r="D1508">
            <v>270.33120000000002</v>
          </cell>
        </row>
        <row r="1509">
          <cell r="A1509" t="str">
            <v>001.22.02120</v>
          </cell>
          <cell r="B1509" t="str">
            <v>Fornecimento e Instalação de Poste Duplo T 10 mts (300 kg), com Engastamento em Solo Cimento, incl Escavação e Reaterro Apiloado, conf. Normatização Rede Cemat</v>
          </cell>
          <cell r="C1509" t="str">
            <v>UN</v>
          </cell>
          <cell r="D1509">
            <v>381.64120000000003</v>
          </cell>
        </row>
        <row r="1510">
          <cell r="A1510" t="str">
            <v>001.22.02140</v>
          </cell>
          <cell r="B1510" t="str">
            <v>Fornecimento e Instalação de Poste Duplo T 11 mts (200 kg), com Engastamento em Solo Cimento, incl Escavação e Reaterro Apiloado, conf. Normatização Rede Cemat</v>
          </cell>
          <cell r="C1510" t="str">
            <v>UN</v>
          </cell>
          <cell r="D1510">
            <v>513.00170000000003</v>
          </cell>
        </row>
        <row r="1511">
          <cell r="A1511" t="str">
            <v>001.22.02160</v>
          </cell>
          <cell r="B1511" t="str">
            <v>Fornecimento e Instalação de Poste Duplo T 11 mts (300 kg), com Engastamento em Solo Cimento, incl Escavação e Reaterro Apiloado, conf. Normatização Rede Cemat</v>
          </cell>
          <cell r="C1511" t="str">
            <v>UN</v>
          </cell>
          <cell r="D1511">
            <v>513.20169999999996</v>
          </cell>
        </row>
        <row r="1512">
          <cell r="A1512" t="str">
            <v>001.22.02180</v>
          </cell>
          <cell r="B1512" t="str">
            <v>Fornecimento e Instalação de Poste Duplo T 10 mts (600 kg), com Engastamento em Concreto Fck= 15 Mpa, incl Escavação e Reaterro Apiloado, conf. Normatização Rede Cemat</v>
          </cell>
          <cell r="C1512" t="str">
            <v>UN</v>
          </cell>
          <cell r="D1512">
            <v>538.46730000000002</v>
          </cell>
        </row>
        <row r="1513">
          <cell r="A1513" t="str">
            <v>001.22.02200</v>
          </cell>
          <cell r="B1513" t="str">
            <v>Fornecimento e Instalação de Poste Duplo T 10 mts (1000 kg), com Engastamento em Concreto Fck= 15 Mpa, incl Escavação e Reaterro Apiloado, conf. Normatização Rede Cemat</v>
          </cell>
          <cell r="C1513" t="str">
            <v>UN</v>
          </cell>
          <cell r="D1513">
            <v>645.46730000000002</v>
          </cell>
        </row>
        <row r="1514">
          <cell r="A1514" t="str">
            <v>001.22.02220</v>
          </cell>
          <cell r="B1514" t="str">
            <v>Fornecimento e Instalação de Poste Duplo T 11 mts (600 kg), com Engastamento em Concreto Fck= 15 Mpa, incl Escavação e Reaterro Apiloado, conf. Normatização Rede Cemat</v>
          </cell>
          <cell r="C1514" t="str">
            <v>UN</v>
          </cell>
          <cell r="D1514">
            <v>918.09780000000001</v>
          </cell>
        </row>
        <row r="1515">
          <cell r="A1515" t="str">
            <v>001.22.02240</v>
          </cell>
          <cell r="B1515" t="str">
            <v>Fornecimento e Instalação de Poste Duplo T 11 mts (1000 kg), com Engastamento em Concreto Fck= 15 Mpa, incl Escavação e Reaterro Apiloado, conf. Normatização Rede Cemat</v>
          </cell>
          <cell r="C1515" t="str">
            <v>UN</v>
          </cell>
          <cell r="D1515">
            <v>918.09780000000001</v>
          </cell>
        </row>
        <row r="1516">
          <cell r="A1516" t="str">
            <v>001.22.02260</v>
          </cell>
          <cell r="B1516" t="str">
            <v>Fornecimento e Instalação de Poste Circular 7 mts (150 kg), com Engastamento Simples, incl Escavação e Reaterro Apiloado, conf. Normatização Rede Cemat</v>
          </cell>
          <cell r="C1516" t="str">
            <v>UN</v>
          </cell>
          <cell r="D1516">
            <v>282.17140000000001</v>
          </cell>
        </row>
        <row r="1517">
          <cell r="A1517" t="str">
            <v>001.22.02280</v>
          </cell>
          <cell r="B1517" t="str">
            <v>Fornecimento e Instalação de Poste Circular 9 mts (150 kg), com Engastamento Simples, incl Escavação e Reaterro Apiloado, conf. Normatização Rede Cemat</v>
          </cell>
          <cell r="C1517" t="str">
            <v>UN</v>
          </cell>
          <cell r="D1517">
            <v>351.24250000000001</v>
          </cell>
        </row>
        <row r="1518">
          <cell r="A1518" t="str">
            <v>001.22.02300</v>
          </cell>
          <cell r="B1518" t="str">
            <v>Fornecimento e Instalação de Poste Circular 10 mts (150 kg), com Engastamento Simples, incl Escavação e Reaterro Apiloado, conf. Normatização Rede Cemat</v>
          </cell>
          <cell r="C1518" t="str">
            <v>UN</v>
          </cell>
          <cell r="D1518">
            <v>465.88119999999998</v>
          </cell>
        </row>
        <row r="1519">
          <cell r="A1519" t="str">
            <v>001.22.02320</v>
          </cell>
          <cell r="B1519" t="str">
            <v>Fornecimento e Instalação de Poste Circular 11 mts (200 kg), com Engastamento Simples, incl Escavação e Reaterro Apiloado, conf. Normatização Rede Cemat</v>
          </cell>
          <cell r="C1519" t="str">
            <v>UN</v>
          </cell>
          <cell r="D1519">
            <v>486.92169999999999</v>
          </cell>
        </row>
        <row r="1520">
          <cell r="A1520" t="str">
            <v>001.22.02340</v>
          </cell>
          <cell r="B1520" t="str">
            <v>Fornecimento e Instalação de Poste Circular 12 mts (300 kg), com Engastamento Simples, incl Escavação e Reaterro Apiloado, conf. Normatização Rede Cemat</v>
          </cell>
          <cell r="C1520" t="str">
            <v>UN</v>
          </cell>
          <cell r="D1520">
            <v>495.28809999999999</v>
          </cell>
        </row>
        <row r="1521">
          <cell r="A1521" t="str">
            <v>001.22.02360</v>
          </cell>
          <cell r="B1521" t="str">
            <v>Fornecimento e Instalação de Poste Circular 10 mts (300 kg), com Engastamento Reforçado, incl Escavação e Reaterro Apiloado, conf. Normatização Rede Cemat</v>
          </cell>
          <cell r="C1521" t="str">
            <v>UN</v>
          </cell>
          <cell r="D1521">
            <v>566.24450000000002</v>
          </cell>
        </row>
        <row r="1522">
          <cell r="A1522" t="str">
            <v>001.22.02380</v>
          </cell>
          <cell r="B1522" t="str">
            <v>Fornecimento e Instalação de Poste Circular 10 mts (150 kg), com Engastamento em Solo Cimento, incl Escavação e Reaterro Apiloado, conf. Normatização Rede Cemat</v>
          </cell>
          <cell r="C1522" t="str">
            <v>UN</v>
          </cell>
          <cell r="D1522">
            <v>480.38119999999998</v>
          </cell>
        </row>
        <row r="1523">
          <cell r="A1523" t="str">
            <v>001.22.02400</v>
          </cell>
          <cell r="B1523" t="str">
            <v>Fornecimento e Instalação de Poste Circular 10 mts (300 kg), com Engastamento em Solo Cimento, incl Escavação e Reaterro Apiloado, conf. Normatização Rede Cemat</v>
          </cell>
          <cell r="C1523" t="str">
            <v>UN</v>
          </cell>
          <cell r="D1523">
            <v>525.03120000000001</v>
          </cell>
        </row>
        <row r="1524">
          <cell r="A1524" t="str">
            <v>001.22.02420</v>
          </cell>
          <cell r="B1524" t="str">
            <v>Fornecimento e Instalação de Poste Circular 11 mts (200 kg), com Engastamento em Solo Cimento, incl Escavação e Reaterro Apiloado, conf. Normatização Rede Cemat</v>
          </cell>
          <cell r="C1524" t="str">
            <v>UN</v>
          </cell>
          <cell r="D1524">
            <v>501.42169999999999</v>
          </cell>
        </row>
        <row r="1525">
          <cell r="A1525" t="str">
            <v>001.22.02440</v>
          </cell>
          <cell r="B1525" t="str">
            <v>Fornecimento e Instalação de Poste Circular 11 mts (300 kg), com Engastamento em Solo Cimento, incl Escavação e Reaterro Apiloado, conf. Normatização Rede Cemat</v>
          </cell>
          <cell r="C1525" t="str">
            <v>UN</v>
          </cell>
          <cell r="D1525">
            <v>509.40170000000001</v>
          </cell>
        </row>
        <row r="1526">
          <cell r="A1526" t="str">
            <v>001.22.02460</v>
          </cell>
          <cell r="B1526" t="str">
            <v>Fornecimento e Instalação de Poste Circular 10 mts (600 kg), com Engastamento em Concreto Fck= 15 Mpa, incl Escavação e Reaterro Apiloado, conf. Normatização Rede Cemat</v>
          </cell>
          <cell r="C1526" t="str">
            <v>UN</v>
          </cell>
          <cell r="D1526">
            <v>513.6173</v>
          </cell>
        </row>
        <row r="1527">
          <cell r="A1527" t="str">
            <v>001.22.02480</v>
          </cell>
          <cell r="B1527" t="str">
            <v>Fornecimento e Instalação de Poste Circular 10 mts (1000 kg), com Engastamento em Concreto Fck= 15 Mpa, incl Escavação e Reaterro Apiloado, conf. Normatização Rede Cemat</v>
          </cell>
          <cell r="C1527" t="str">
            <v>UN</v>
          </cell>
          <cell r="D1527">
            <v>701.59730000000002</v>
          </cell>
        </row>
        <row r="1528">
          <cell r="A1528" t="str">
            <v>001.22.02500</v>
          </cell>
          <cell r="B1528" t="str">
            <v>Fornecimento e Instalação de Poste Circular 11 mts (600 kg), com Engastamento em Concreto Fck= 15 Mpa, incl Escavação e Reaterro Apiloado, conf. Normatização Rede Cemat</v>
          </cell>
          <cell r="C1528" t="str">
            <v>UN</v>
          </cell>
          <cell r="D1528">
            <v>574.3578</v>
          </cell>
        </row>
        <row r="1529">
          <cell r="A1529" t="str">
            <v>001.22.02520</v>
          </cell>
          <cell r="B1529" t="str">
            <v>Fornecimento e Instalação de Poste Circular 11 mts (1000 kg), com Engastamento em Concreto Fck= 15 Mpa, incl Escavação e Reaterro Apiloado, conf. Normatização Rede Cemat</v>
          </cell>
          <cell r="C1529" t="str">
            <v>UN</v>
          </cell>
          <cell r="D1529">
            <v>987.11779999999999</v>
          </cell>
        </row>
        <row r="1530">
          <cell r="A1530" t="str">
            <v>001.23</v>
          </cell>
          <cell r="B1530" t="str">
            <v>INSTALAÇÕES ELÉTRICAS - SERVIÇOS DE MANUTENÇÃO</v>
          </cell>
          <cell r="D1530">
            <v>734.33730000000003</v>
          </cell>
        </row>
        <row r="1531">
          <cell r="A1531" t="str">
            <v>001.23.00040</v>
          </cell>
          <cell r="B1531" t="str">
            <v>Revisão em ponto de energia c/ reaperto e substituição de fita isolante</v>
          </cell>
          <cell r="C1531" t="str">
            <v>PT</v>
          </cell>
          <cell r="D1531">
            <v>4.7134999999999998</v>
          </cell>
        </row>
        <row r="1532">
          <cell r="A1532" t="str">
            <v>001.23.00080</v>
          </cell>
          <cell r="B1532" t="str">
            <v>Fornecimento e substituição de espelho (ou placa) p/ tomada e/ou interruptor 4""""""""x2""""""""</v>
          </cell>
          <cell r="C1532" t="str">
            <v>UN</v>
          </cell>
          <cell r="D1532">
            <v>1.5708</v>
          </cell>
        </row>
        <row r="1533">
          <cell r="A1533" t="str">
            <v>001.23.00100</v>
          </cell>
          <cell r="B1533" t="str">
            <v>Fornecimento e substituição de espelho (ou placa) p/ tomada e/ou interruptor 4""""""""x4""""""""</v>
          </cell>
          <cell r="C1533" t="str">
            <v>UN</v>
          </cell>
          <cell r="D1533">
            <v>2.9007999999999998</v>
          </cell>
        </row>
        <row r="1534">
          <cell r="A1534" t="str">
            <v>001.23.00120</v>
          </cell>
          <cell r="B1534" t="str">
            <v>Fornecimento e substituição de tomada simples universal com espelho</v>
          </cell>
          <cell r="C1534" t="str">
            <v>UN</v>
          </cell>
          <cell r="D1534">
            <v>5.9904000000000002</v>
          </cell>
        </row>
        <row r="1535">
          <cell r="A1535" t="str">
            <v>001.23.00140</v>
          </cell>
          <cell r="B1535" t="str">
            <v>Fornecimento e substituição de interruptor c/ uma tecla simples c/ espelho</v>
          </cell>
          <cell r="C1535" t="str">
            <v>UN</v>
          </cell>
          <cell r="D1535">
            <v>6.3903999999999996</v>
          </cell>
        </row>
        <row r="1536">
          <cell r="A1536" t="str">
            <v>001.23.00160</v>
          </cell>
          <cell r="B1536" t="str">
            <v>Fornecimento e substituição de interruptor c/ duas teclas simples c/ espelho</v>
          </cell>
          <cell r="C1536" t="str">
            <v>UN</v>
          </cell>
          <cell r="D1536">
            <v>7.8316999999999997</v>
          </cell>
        </row>
        <row r="1537">
          <cell r="A1537" t="str">
            <v>001.23.00180</v>
          </cell>
          <cell r="B1537" t="str">
            <v>Forencimento e substituição de interruptor c/ tres teclas simples c/ espelho</v>
          </cell>
          <cell r="C1537" t="str">
            <v>UN</v>
          </cell>
          <cell r="D1537">
            <v>13.898999999999999</v>
          </cell>
        </row>
        <row r="1538">
          <cell r="A1538" t="str">
            <v>001.23.00200</v>
          </cell>
          <cell r="B1538" t="str">
            <v>Fornecimento e substituição de interruptor c/ uma tecla paralela e espelho</v>
          </cell>
          <cell r="C1538" t="str">
            <v>UN</v>
          </cell>
          <cell r="D1538">
            <v>13.613899999999999</v>
          </cell>
        </row>
        <row r="1539">
          <cell r="A1539" t="str">
            <v>001.23.00220</v>
          </cell>
          <cell r="B1539" t="str">
            <v>Fornecimento e substituição de reator simples a.f.p./p.r. - 1x20 w</v>
          </cell>
          <cell r="C1539" t="str">
            <v>UN</v>
          </cell>
          <cell r="D1539">
            <v>24.139099999999999</v>
          </cell>
        </row>
        <row r="1540">
          <cell r="A1540" t="str">
            <v>001.23.00240</v>
          </cell>
          <cell r="B1540" t="str">
            <v>Fornecimento e substituição de reator simples a.f.p./p.r. - 1x40 w</v>
          </cell>
          <cell r="C1540" t="str">
            <v>UN</v>
          </cell>
          <cell r="D1540">
            <v>34.139099999999999</v>
          </cell>
        </row>
        <row r="1541">
          <cell r="A1541" t="str">
            <v>001.23.00260</v>
          </cell>
          <cell r="B1541" t="str">
            <v>Fornecimento e substituição de reator duplo a.f.p./p.r. - 2x20 w</v>
          </cell>
          <cell r="C1541" t="str">
            <v>UN</v>
          </cell>
          <cell r="D1541">
            <v>34.736499999999999</v>
          </cell>
        </row>
        <row r="1542">
          <cell r="A1542" t="str">
            <v>001.23.00280</v>
          </cell>
          <cell r="B1542" t="str">
            <v>Fornecimento e substituição de reator duplo a.f.p./p.r. - 2x40 w</v>
          </cell>
          <cell r="C1542" t="str">
            <v>UN</v>
          </cell>
          <cell r="D1542">
            <v>34.736499999999999</v>
          </cell>
        </row>
        <row r="1543">
          <cell r="A1543" t="str">
            <v>001.23.00300</v>
          </cell>
          <cell r="B1543" t="str">
            <v>Fornecimento e substituição de lâmpada incandescente de 60 w</v>
          </cell>
          <cell r="C1543" t="str">
            <v>UN</v>
          </cell>
          <cell r="D1543">
            <v>1.8673999999999999</v>
          </cell>
        </row>
        <row r="1544">
          <cell r="A1544" t="str">
            <v>001.23.00320</v>
          </cell>
          <cell r="B1544" t="str">
            <v>Fornecimento e substituição de lâmpada incandescente de 100 w</v>
          </cell>
          <cell r="C1544" t="str">
            <v>UN</v>
          </cell>
          <cell r="D1544">
            <v>2.2073999999999998</v>
          </cell>
        </row>
        <row r="1545">
          <cell r="A1545" t="str">
            <v>001.23.00340</v>
          </cell>
          <cell r="B1545" t="str">
            <v>Fornecimento e substituição de lâmpada fluorescente de 20 w</v>
          </cell>
          <cell r="C1545" t="str">
            <v>UN</v>
          </cell>
          <cell r="D1545">
            <v>3.9973999999999998</v>
          </cell>
        </row>
        <row r="1546">
          <cell r="A1546" t="str">
            <v>001.23.00360</v>
          </cell>
          <cell r="B1546" t="str">
            <v>Fornecimento e substituição de lâmpada fluorescente de 40 w</v>
          </cell>
          <cell r="C1546" t="str">
            <v>UN</v>
          </cell>
          <cell r="D1546">
            <v>3.9973999999999998</v>
          </cell>
        </row>
        <row r="1547">
          <cell r="A1547" t="str">
            <v>001.23.00380</v>
          </cell>
          <cell r="B1547" t="str">
            <v>Fornecimento e substituição de disjuntor monopolar de 15 a</v>
          </cell>
          <cell r="C1547" t="str">
            <v>UN</v>
          </cell>
          <cell r="D1547">
            <v>8.6694999999999993</v>
          </cell>
        </row>
        <row r="1548">
          <cell r="A1548" t="str">
            <v>001.23.00400</v>
          </cell>
          <cell r="B1548" t="str">
            <v>Fornecimento e substituição de disjuntor monopolar de 20 a</v>
          </cell>
          <cell r="C1548" t="str">
            <v>UN</v>
          </cell>
          <cell r="D1548">
            <v>8.6694999999999993</v>
          </cell>
        </row>
        <row r="1549">
          <cell r="A1549" t="str">
            <v>001.23.00420</v>
          </cell>
          <cell r="B1549" t="str">
            <v>Fornecimento e substituição de disjuntor monopolar de 30 a</v>
          </cell>
          <cell r="C1549" t="str">
            <v>UN</v>
          </cell>
          <cell r="D1549">
            <v>8.6694999999999993</v>
          </cell>
        </row>
        <row r="1550">
          <cell r="A1550" t="str">
            <v>001.23.00440</v>
          </cell>
          <cell r="B1550" t="str">
            <v>Fornecimento e substituição de disjuntor monopolar de 40 a</v>
          </cell>
          <cell r="C1550" t="str">
            <v>UN</v>
          </cell>
          <cell r="D1550">
            <v>10.5695</v>
          </cell>
        </row>
        <row r="1551">
          <cell r="A1551" t="str">
            <v>001.23.00460</v>
          </cell>
          <cell r="B1551" t="str">
            <v>Fornecimento e substituição de disjuntor monopolar de 50 a</v>
          </cell>
          <cell r="C1551" t="str">
            <v>UN</v>
          </cell>
          <cell r="D1551">
            <v>10.5695</v>
          </cell>
        </row>
        <row r="1552">
          <cell r="A1552" t="str">
            <v>001.23.00480</v>
          </cell>
          <cell r="B1552" t="str">
            <v>Fornecimento e substituição de disjuntor bipolar de 15 a</v>
          </cell>
          <cell r="C1552" t="str">
            <v>UN</v>
          </cell>
          <cell r="D1552">
            <v>34.889099999999999</v>
          </cell>
        </row>
        <row r="1553">
          <cell r="A1553" t="str">
            <v>001.23.00500</v>
          </cell>
          <cell r="B1553" t="str">
            <v>Fornecimento e substituição de disjuntor bipolar de 20 a</v>
          </cell>
          <cell r="C1553" t="str">
            <v>UN</v>
          </cell>
          <cell r="D1553">
            <v>34.889099999999999</v>
          </cell>
        </row>
        <row r="1554">
          <cell r="A1554" t="str">
            <v>001.23.00520</v>
          </cell>
          <cell r="B1554" t="str">
            <v>Fornecimento e substituição de disjuntor bipolar de 30 a</v>
          </cell>
          <cell r="C1554" t="str">
            <v>UN</v>
          </cell>
          <cell r="D1554">
            <v>34.889099999999999</v>
          </cell>
        </row>
        <row r="1555">
          <cell r="A1555" t="str">
            <v>001.23.00540</v>
          </cell>
          <cell r="B1555" t="str">
            <v>Fornecimento e substituição de disjuntor bipolar de 40 a</v>
          </cell>
          <cell r="C1555" t="str">
            <v>UN</v>
          </cell>
          <cell r="D1555">
            <v>34.889099999999999</v>
          </cell>
        </row>
        <row r="1556">
          <cell r="A1556" t="str">
            <v>001.23.00560</v>
          </cell>
          <cell r="B1556" t="str">
            <v>Fornecimento e substituição de disjuntor bipolar de 50 a</v>
          </cell>
          <cell r="C1556" t="str">
            <v>UN</v>
          </cell>
          <cell r="D1556">
            <v>34.889099999999999</v>
          </cell>
        </row>
        <row r="1557">
          <cell r="A1557" t="str">
            <v>001.23.00580</v>
          </cell>
          <cell r="B1557" t="str">
            <v>Fornecimento e substituição de disjuntor tripolar de 15 a</v>
          </cell>
          <cell r="C1557" t="str">
            <v>UN</v>
          </cell>
          <cell r="D1557">
            <v>36.591299999999997</v>
          </cell>
        </row>
        <row r="1558">
          <cell r="A1558" t="str">
            <v>001.23.00600</v>
          </cell>
          <cell r="B1558" t="str">
            <v>Fornecimento e substituição de disjuntor tripolar de 20 a</v>
          </cell>
          <cell r="C1558" t="str">
            <v>UN</v>
          </cell>
          <cell r="D1558">
            <v>36.591299999999997</v>
          </cell>
        </row>
        <row r="1559">
          <cell r="A1559" t="str">
            <v>001.23.00620</v>
          </cell>
          <cell r="B1559" t="str">
            <v>Fornecimento e substituição de disjuntor tripolar de 30 a</v>
          </cell>
          <cell r="C1559" t="str">
            <v>UN</v>
          </cell>
          <cell r="D1559">
            <v>35.573900000000002</v>
          </cell>
        </row>
        <row r="1560">
          <cell r="A1560" t="str">
            <v>001.23.00640</v>
          </cell>
          <cell r="B1560" t="str">
            <v>Fornecimento e substituição de disjuntor tripolar de 40 a</v>
          </cell>
          <cell r="C1560" t="str">
            <v>UN</v>
          </cell>
          <cell r="D1560">
            <v>36.591299999999997</v>
          </cell>
        </row>
        <row r="1561">
          <cell r="A1561" t="str">
            <v>001.23.00660</v>
          </cell>
          <cell r="B1561" t="str">
            <v>Fornecimento e substituição de disjuntor tripolar de 50 a</v>
          </cell>
          <cell r="C1561" t="str">
            <v>UN</v>
          </cell>
          <cell r="D1561">
            <v>36.591299999999997</v>
          </cell>
        </row>
        <row r="1562">
          <cell r="A1562" t="str">
            <v>001.23.00680</v>
          </cell>
          <cell r="B1562" t="str">
            <v>Fornecimento e substituição de disjuntor tripolar de 70 a</v>
          </cell>
          <cell r="C1562" t="str">
            <v>UN</v>
          </cell>
          <cell r="D1562">
            <v>44.691299999999998</v>
          </cell>
        </row>
        <row r="1563">
          <cell r="A1563" t="str">
            <v>001.23.00700</v>
          </cell>
          <cell r="B1563" t="str">
            <v>Fornecimento e substituição de disjuntor tripolar de 90 a</v>
          </cell>
          <cell r="C1563" t="str">
            <v>UN</v>
          </cell>
          <cell r="D1563">
            <v>44.691299999999998</v>
          </cell>
        </row>
        <row r="1564">
          <cell r="A1564" t="str">
            <v>001.23.00720</v>
          </cell>
          <cell r="B1564" t="str">
            <v>Fornecimento e substituição de disjuntor tripolar de 100 a</v>
          </cell>
          <cell r="C1564" t="str">
            <v>UN</v>
          </cell>
          <cell r="D1564">
            <v>44.691299999999998</v>
          </cell>
        </row>
        <row r="1565">
          <cell r="A1565" t="str">
            <v>001.24</v>
          </cell>
          <cell r="B1565" t="str">
            <v>INSTALAÇÕES HIDRÁULICAS - PRELIMINARES</v>
          </cell>
          <cell r="D1565">
            <v>10772.4722</v>
          </cell>
        </row>
        <row r="1566">
          <cell r="A1566" t="str">
            <v>001.24.00020</v>
          </cell>
          <cell r="B1566" t="str">
            <v>Abertura e enchimento de rasgos na alvenaria para passagem de canalização diâmetro 1/2 à 1 pol</v>
          </cell>
          <cell r="C1566" t="str">
            <v>ML</v>
          </cell>
          <cell r="D1566">
            <v>2.0531000000000001</v>
          </cell>
        </row>
        <row r="1567">
          <cell r="A1567" t="str">
            <v>001.24.00040</v>
          </cell>
          <cell r="B1567" t="str">
            <v>Abertura e enchimento de rasgos na alvenaria para passagem de canalização diâmetro 1 1/4 à 2 pol</v>
          </cell>
          <cell r="C1567" t="str">
            <v>ML</v>
          </cell>
          <cell r="D1567">
            <v>2.7353999999999998</v>
          </cell>
        </row>
        <row r="1568">
          <cell r="A1568" t="str">
            <v>001.24.00060</v>
          </cell>
          <cell r="B1568" t="str">
            <v>Abertura e enchimento de rasgos na alvenaria para passagem de canalização diâmetro 2.5 à 4 pol</v>
          </cell>
          <cell r="C1568" t="str">
            <v>ML</v>
          </cell>
          <cell r="D1568">
            <v>3.8428</v>
          </cell>
        </row>
        <row r="1569">
          <cell r="A1569" t="str">
            <v>001.24.00080</v>
          </cell>
          <cell r="B1569" t="str">
            <v>Abertura e enchimento de rasgos no concreto para passagem de canalização diâmetro de 1/2 à 1 pol</v>
          </cell>
          <cell r="C1569" t="str">
            <v>ML</v>
          </cell>
          <cell r="D1569">
            <v>4.4991000000000003</v>
          </cell>
        </row>
        <row r="1570">
          <cell r="A1570" t="str">
            <v>001.24.00100</v>
          </cell>
          <cell r="B1570" t="str">
            <v>Fornecimento e instalação de entrada padrão de água através de cavalete completo em tubo de fºgº, padrão sanemat - 3/4""""""""""""""""""""""""""""""""</v>
          </cell>
          <cell r="C1570" t="str">
            <v>UN</v>
          </cell>
          <cell r="D1570">
            <v>34.4739</v>
          </cell>
        </row>
        <row r="1571">
          <cell r="A1571" t="str">
            <v>001.24.00120</v>
          </cell>
          <cell r="B1571" t="str">
            <v>Fornecimento e colocação de caixa de água de pvc, incl tampa de 1000 litros</v>
          </cell>
          <cell r="C1571" t="str">
            <v>UN</v>
          </cell>
          <cell r="D1571">
            <v>238.45779999999999</v>
          </cell>
        </row>
        <row r="1572">
          <cell r="A1572" t="str">
            <v>001.24.00140</v>
          </cell>
          <cell r="B1572" t="str">
            <v>Fornecimento e colocação de caixa de água de pvc, incl tampa de 500 litros</v>
          </cell>
          <cell r="C1572" t="str">
            <v>UN</v>
          </cell>
          <cell r="D1572">
            <v>141.7209</v>
          </cell>
        </row>
        <row r="1573">
          <cell r="A1573" t="str">
            <v>001.24.00160</v>
          </cell>
          <cell r="B1573" t="str">
            <v>Fornecimento e colocação de caixa de água de pvc, incl tampa de 310 litros</v>
          </cell>
          <cell r="C1573" t="str">
            <v>UN</v>
          </cell>
          <cell r="D1573">
            <v>138.6687</v>
          </cell>
        </row>
        <row r="1574">
          <cell r="A1574" t="str">
            <v>001.24.00180</v>
          </cell>
          <cell r="B1574" t="str">
            <v>Fornecimento e colocação de caixa de água de pvc, incl tampa de 100 litros</v>
          </cell>
          <cell r="C1574" t="str">
            <v>UN</v>
          </cell>
          <cell r="D1574">
            <v>136.63390000000001</v>
          </cell>
        </row>
        <row r="1575">
          <cell r="A1575" t="str">
            <v>001.24.00200</v>
          </cell>
          <cell r="B1575" t="str">
            <v>Fornecimento e  instalação de caixa de água metálica tipo taça com altura total de 6.00 m inclusive pintura (interna e externa)  base de fixação e instalação, de 5.000 litros</v>
          </cell>
          <cell r="C1575" t="str">
            <v>UN</v>
          </cell>
          <cell r="D1575">
            <v>9800</v>
          </cell>
        </row>
        <row r="1576">
          <cell r="A1576" t="str">
            <v>001.24.00220</v>
          </cell>
          <cell r="B1576" t="str">
            <v>Fornecimento e instalação de bóia interna tipo (são paulo) p/ caixa de água  amarelo bruto n.1350 marca deca 2 pol</v>
          </cell>
          <cell r="C1576" t="str">
            <v>UN</v>
          </cell>
          <cell r="D1576">
            <v>62.944299999999998</v>
          </cell>
        </row>
        <row r="1577">
          <cell r="A1577" t="str">
            <v>001.24.00240</v>
          </cell>
          <cell r="B1577" t="str">
            <v>Fornecimento e instalação de bóia interna tipo (são paulo) p/ caixa de água  amarelo bruto n.1350 marca deca 1 1/2 pol</v>
          </cell>
          <cell r="C1577" t="str">
            <v>UN</v>
          </cell>
          <cell r="D1577">
            <v>52.943399999999997</v>
          </cell>
        </row>
        <row r="1578">
          <cell r="A1578" t="str">
            <v>001.24.00260</v>
          </cell>
          <cell r="B1578" t="str">
            <v>Fornecimento e instalação de bóia interna tipo (são paulo) p/ caixa de água  amarelo bruto n.1350 marca deca 1 1/4 pol</v>
          </cell>
          <cell r="C1578" t="str">
            <v>UN</v>
          </cell>
          <cell r="D1578">
            <v>42.079500000000003</v>
          </cell>
        </row>
        <row r="1579">
          <cell r="A1579" t="str">
            <v>001.24.00280</v>
          </cell>
          <cell r="B1579" t="str">
            <v>Fornecimento e instalação de bóia interna tipo (são paulo) p/ caixa de água  amarelo bruto n.1350 marca deca 1 pol</v>
          </cell>
          <cell r="C1579" t="str">
            <v>UN</v>
          </cell>
          <cell r="D1579">
            <v>30.827100000000002</v>
          </cell>
        </row>
        <row r="1580">
          <cell r="A1580" t="str">
            <v>001.24.00300</v>
          </cell>
          <cell r="B1580" t="str">
            <v>Fornecimento e instalação de bóia interna tipo (são paulo) p/ caixa de água  amarelo bruto n.1350 marca deca 3/4 pol</v>
          </cell>
          <cell r="C1580" t="str">
            <v>UN</v>
          </cell>
          <cell r="D1580">
            <v>24.886299999999999</v>
          </cell>
        </row>
        <row r="1581">
          <cell r="A1581" t="str">
            <v>001.24.00320</v>
          </cell>
          <cell r="B1581" t="str">
            <v>Fornecimento e instalação de bóia interna tipo (são paulo) p/ caixa de água  amarelo bruto n.1350 marca deca 1/2 pol</v>
          </cell>
          <cell r="C1581" t="str">
            <v>UN</v>
          </cell>
          <cell r="D1581">
            <v>22.866299999999999</v>
          </cell>
        </row>
        <row r="1582">
          <cell r="A1582" t="str">
            <v>001.24.00340</v>
          </cell>
          <cell r="B1582" t="str">
            <v>Fornecimento e instalação de torneira bóia p/ caixa de água em pvc marca cipla 1 pol</v>
          </cell>
          <cell r="C1582" t="str">
            <v>UN</v>
          </cell>
          <cell r="D1582">
            <v>11.4071</v>
          </cell>
        </row>
        <row r="1583">
          <cell r="A1583" t="str">
            <v>001.24.00360</v>
          </cell>
          <cell r="B1583" t="str">
            <v>Fornecimento e instalação de torneira bóia p/ caixa de água em pvc marca cipla 3/4 pol</v>
          </cell>
          <cell r="C1583" t="str">
            <v>UN</v>
          </cell>
          <cell r="D1583">
            <v>10.7163</v>
          </cell>
        </row>
        <row r="1584">
          <cell r="A1584" t="str">
            <v>001.24.00380</v>
          </cell>
          <cell r="B1584" t="str">
            <v>Fornecimento e instalação de torneira bóia p/ caixa de água em pvc marca cipla 1/2 pol</v>
          </cell>
          <cell r="C1584" t="str">
            <v>UN</v>
          </cell>
          <cell r="D1584">
            <v>10.7163</v>
          </cell>
        </row>
        <row r="1585">
          <cell r="A1585" t="str">
            <v>001.25</v>
          </cell>
          <cell r="B1585" t="str">
            <v>INSTALAÇÕES HIDRÁULICAS - PVC SOLDÁVEL/ROSCÁVEL MARROM</v>
          </cell>
          <cell r="D1585">
            <v>2223.9286999999999</v>
          </cell>
        </row>
        <row r="1586">
          <cell r="A1586" t="str">
            <v>001.25.00020</v>
          </cell>
          <cell r="B1586" t="str">
            <v>Tubo de pvc rígido soldável marrom em barra de 6 m diâmetro 110mm (4) pol</v>
          </cell>
          <cell r="C1586" t="str">
            <v>M</v>
          </cell>
          <cell r="D1586">
            <v>28.8324</v>
          </cell>
        </row>
        <row r="1587">
          <cell r="A1587" t="str">
            <v>001.25.00040</v>
          </cell>
          <cell r="B1587" t="str">
            <v>Tubo de pvc rígido soldável marrom em barra de 6 m diâmetro 85mm (3) pol</v>
          </cell>
          <cell r="C1587" t="str">
            <v>M</v>
          </cell>
          <cell r="D1587">
            <v>24.287400000000002</v>
          </cell>
        </row>
        <row r="1588">
          <cell r="A1588" t="str">
            <v>001.25.00060</v>
          </cell>
          <cell r="B1588" t="str">
            <v>Tubo de pvc rígido soldável marrom em barra de 6 m diâmetro 75mm (2.5) pol</v>
          </cell>
          <cell r="C1588" t="str">
            <v>M</v>
          </cell>
          <cell r="D1588">
            <v>12.844099999999999</v>
          </cell>
        </row>
        <row r="1589">
          <cell r="A1589" t="str">
            <v>001.25.00080</v>
          </cell>
          <cell r="B1589" t="str">
            <v>Tubo de pvc rígido soldável marrom em barra de 6 m diâmetro 60mm (2) pl</v>
          </cell>
          <cell r="C1589" t="str">
            <v>M</v>
          </cell>
          <cell r="D1589">
            <v>8.5120000000000005</v>
          </cell>
        </row>
        <row r="1590">
          <cell r="A1590" t="str">
            <v>001.25.00100</v>
          </cell>
          <cell r="B1590" t="str">
            <v>Tubo de pvc rígido soldável marrom em barra de 6 m diâmetro 50mm (1.5) pol</v>
          </cell>
          <cell r="C1590" t="str">
            <v>M</v>
          </cell>
          <cell r="D1590">
            <v>5.1649000000000003</v>
          </cell>
        </row>
        <row r="1591">
          <cell r="A1591" t="str">
            <v>001.25.00120</v>
          </cell>
          <cell r="B1591" t="str">
            <v>Tubo de pvc rígido soldável marrom em barra de 6 m diâmetro 40mm (1.1/4) pol</v>
          </cell>
          <cell r="C1591" t="str">
            <v>M</v>
          </cell>
          <cell r="D1591">
            <v>6.1384999999999996</v>
          </cell>
        </row>
        <row r="1592">
          <cell r="A1592" t="str">
            <v>001.25.00140</v>
          </cell>
          <cell r="B1592" t="str">
            <v>Tubo de pvc rígido soldável marrom em barra de 6 m diâmetro 32mm (1) pol</v>
          </cell>
          <cell r="C1592" t="str">
            <v>M</v>
          </cell>
          <cell r="D1592">
            <v>4.7554999999999996</v>
          </cell>
        </row>
        <row r="1593">
          <cell r="A1593" t="str">
            <v>001.25.00160</v>
          </cell>
          <cell r="B1593" t="str">
            <v>Tubo de pvc rígido sodável marrom em barra de 6 m diâmetro 25mm (3/4) pol</v>
          </cell>
          <cell r="C1593" t="str">
            <v>M</v>
          </cell>
          <cell r="D1593">
            <v>1.7457</v>
          </cell>
        </row>
        <row r="1594">
          <cell r="A1594" t="str">
            <v>001.25.00180</v>
          </cell>
          <cell r="B1594" t="str">
            <v>Tubo de pvc rígido soldável marrom em barra de 6 m diâmetro 20mm (1/2) pol</v>
          </cell>
          <cell r="C1594" t="str">
            <v>M</v>
          </cell>
          <cell r="D1594">
            <v>1.7238</v>
          </cell>
        </row>
        <row r="1595">
          <cell r="A1595" t="str">
            <v>001.25.00200</v>
          </cell>
          <cell r="B1595" t="str">
            <v>Curva de 90º de pvc rígido para tubo soldável 110mm ( 4 pol )</v>
          </cell>
          <cell r="C1595" t="str">
            <v>UN</v>
          </cell>
          <cell r="D1595">
            <v>31.7151</v>
          </cell>
        </row>
        <row r="1596">
          <cell r="A1596" t="str">
            <v>001.25.00220</v>
          </cell>
          <cell r="B1596" t="str">
            <v>Curva de 90º de pvc rígido para tubo soldável 85mm ( 3 pol )</v>
          </cell>
          <cell r="C1596" t="str">
            <v>UN</v>
          </cell>
          <cell r="D1596">
            <v>15.64</v>
          </cell>
        </row>
        <row r="1597">
          <cell r="A1597" t="str">
            <v>001.25.00240</v>
          </cell>
          <cell r="B1597" t="str">
            <v>Curva de 90º de pvc rígido para tubo soldável 75mm (21/2 pol)</v>
          </cell>
          <cell r="C1597" t="str">
            <v>UN</v>
          </cell>
          <cell r="D1597">
            <v>16.07</v>
          </cell>
        </row>
        <row r="1598">
          <cell r="A1598" t="str">
            <v>001.25.00260</v>
          </cell>
          <cell r="B1598" t="str">
            <v>Curva de 90º de pvc rígido para tubo soldável 60mm (2 pol)</v>
          </cell>
          <cell r="C1598" t="str">
            <v>UN</v>
          </cell>
          <cell r="D1598">
            <v>13.555</v>
          </cell>
        </row>
        <row r="1599">
          <cell r="A1599" t="str">
            <v>001.25.00280</v>
          </cell>
          <cell r="B1599" t="str">
            <v>Curva de 90º de pvc rígido para tubo soldável 50mm (1 1/2 pol)</v>
          </cell>
          <cell r="C1599" t="str">
            <v>UN</v>
          </cell>
          <cell r="D1599">
            <v>6.5149999999999997</v>
          </cell>
        </row>
        <row r="1600">
          <cell r="A1600" t="str">
            <v>001.25.00300</v>
          </cell>
          <cell r="B1600" t="str">
            <v>Curva de 90º de pvc rígido para tubo soldável 40mm (1 1/4 pol)</v>
          </cell>
          <cell r="C1600" t="str">
            <v>UN</v>
          </cell>
          <cell r="D1600">
            <v>5.5049999999999999</v>
          </cell>
        </row>
        <row r="1601">
          <cell r="A1601" t="str">
            <v>001.25.00320</v>
          </cell>
          <cell r="B1601" t="str">
            <v>Curva de 90º de pvc rígido para tubo soldável 32mm (1 pol)</v>
          </cell>
          <cell r="C1601" t="str">
            <v>UN</v>
          </cell>
          <cell r="D1601">
            <v>5.3400999999999996</v>
          </cell>
        </row>
        <row r="1602">
          <cell r="A1602" t="str">
            <v>001.25.00340</v>
          </cell>
          <cell r="B1602" t="str">
            <v>Curva de 90º de pvc rígido para tubo soldável 25mm (3/4 pol)</v>
          </cell>
          <cell r="C1602" t="str">
            <v>UN</v>
          </cell>
          <cell r="D1602">
            <v>3.4701</v>
          </cell>
        </row>
        <row r="1603">
          <cell r="A1603" t="str">
            <v>001.25.00360</v>
          </cell>
          <cell r="B1603" t="str">
            <v>Curva de 90º de pvc rígido para tubo soldável 20mm (1/2 pol)</v>
          </cell>
          <cell r="C1603" t="str">
            <v>UN</v>
          </cell>
          <cell r="D1603">
            <v>2.6301000000000001</v>
          </cell>
        </row>
        <row r="1604">
          <cell r="A1604" t="str">
            <v>001.25.00380</v>
          </cell>
          <cell r="B1604" t="str">
            <v>Curva de 45º de pvc rígido para tubo soldável 110mm ( 4 pol )</v>
          </cell>
          <cell r="C1604" t="str">
            <v>UN</v>
          </cell>
          <cell r="D1604">
            <v>27.245100000000001</v>
          </cell>
        </row>
        <row r="1605">
          <cell r="A1605" t="str">
            <v>001.25.00400</v>
          </cell>
          <cell r="B1605" t="str">
            <v>Curva de 45º de pvc rígido para tubo soldável 85mm ( 3 pol )</v>
          </cell>
          <cell r="C1605" t="str">
            <v>UN</v>
          </cell>
          <cell r="D1605">
            <v>12.29</v>
          </cell>
        </row>
        <row r="1606">
          <cell r="A1606" t="str">
            <v>001.25.00420</v>
          </cell>
          <cell r="B1606" t="str">
            <v>Curva de 45º de pvc rígido para tubo soldável 75mm ( 2 1/2 pol )</v>
          </cell>
          <cell r="C1606" t="str">
            <v>UN</v>
          </cell>
          <cell r="D1606">
            <v>8.69</v>
          </cell>
        </row>
        <row r="1607">
          <cell r="A1607" t="str">
            <v>001.25.00440</v>
          </cell>
          <cell r="B1607" t="str">
            <v>Curva de 45º de pvc rígido para tubo soldável 60mm ( 2  pol )</v>
          </cell>
          <cell r="C1607" t="str">
            <v>UN</v>
          </cell>
          <cell r="D1607">
            <v>5.1150000000000002</v>
          </cell>
        </row>
        <row r="1608">
          <cell r="A1608" t="str">
            <v>001.25.00460</v>
          </cell>
          <cell r="B1608" t="str">
            <v>Curva de 45º de pvc rígido para tubo soldável 50mm ( 1 1/2  pol )</v>
          </cell>
          <cell r="C1608" t="str">
            <v>UN</v>
          </cell>
          <cell r="D1608">
            <v>3.5049999999999999</v>
          </cell>
        </row>
        <row r="1609">
          <cell r="A1609" t="str">
            <v>001.25.00480</v>
          </cell>
          <cell r="B1609" t="str">
            <v>Curva de 45º de pvc rígido para tubo soldável 50mm ( 1 1/4  pol )</v>
          </cell>
          <cell r="C1609" t="str">
            <v>UN</v>
          </cell>
          <cell r="D1609">
            <v>2.2850000000000001</v>
          </cell>
        </row>
        <row r="1610">
          <cell r="A1610" t="str">
            <v>001.25.00500</v>
          </cell>
          <cell r="B1610" t="str">
            <v>Curva de 45º de pvc rígido para tubo soldável 32mm ( 1  pol )</v>
          </cell>
          <cell r="C1610" t="str">
            <v>UN</v>
          </cell>
          <cell r="D1610">
            <v>1.3601000000000001</v>
          </cell>
        </row>
        <row r="1611">
          <cell r="A1611" t="str">
            <v>001.25.00520</v>
          </cell>
          <cell r="B1611" t="str">
            <v>Curva de 45º de pvc rígido para tubo soldável 25mm ( 3/4  pol )</v>
          </cell>
          <cell r="C1611" t="str">
            <v>UN</v>
          </cell>
          <cell r="D1611">
            <v>1.0901000000000001</v>
          </cell>
        </row>
        <row r="1612">
          <cell r="A1612" t="str">
            <v>001.25.00540</v>
          </cell>
          <cell r="B1612" t="str">
            <v>Curva de 45º de pvc rígido para tubo soldável 20mm ( 1/2  pol )</v>
          </cell>
          <cell r="C1612" t="str">
            <v>UN</v>
          </cell>
          <cell r="D1612">
            <v>1.2451000000000001</v>
          </cell>
        </row>
        <row r="1613">
          <cell r="A1613" t="str">
            <v>001.25.00560</v>
          </cell>
          <cell r="B1613" t="str">
            <v>Luva de pvc rígido para tubo soldável 110mm ( 4 pol )</v>
          </cell>
          <cell r="C1613" t="str">
            <v>UN</v>
          </cell>
          <cell r="D1613">
            <v>24.205100000000002</v>
          </cell>
        </row>
        <row r="1614">
          <cell r="A1614" t="str">
            <v>001.25.00580</v>
          </cell>
          <cell r="B1614" t="str">
            <v>Luva de pvc rígido para tubo soldável 85mm ( 3 pol )</v>
          </cell>
          <cell r="C1614" t="str">
            <v>UN</v>
          </cell>
          <cell r="D1614">
            <v>20.09</v>
          </cell>
        </row>
        <row r="1615">
          <cell r="A1615" t="str">
            <v>001.25.00600</v>
          </cell>
          <cell r="B1615" t="str">
            <v>Luva de pvc rígido para tubo soldável 75mm ( 2 1/2 pol )</v>
          </cell>
          <cell r="C1615" t="str">
            <v>UN</v>
          </cell>
          <cell r="D1615">
            <v>13.49</v>
          </cell>
        </row>
        <row r="1616">
          <cell r="A1616" t="str">
            <v>001.25.00620</v>
          </cell>
          <cell r="B1616" t="str">
            <v>Luva de pvc rígido para tubo soldável 60mm ( 2 pol )</v>
          </cell>
          <cell r="C1616" t="str">
            <v>UN</v>
          </cell>
          <cell r="D1616">
            <v>1.6950000000000001</v>
          </cell>
        </row>
        <row r="1617">
          <cell r="A1617" t="str">
            <v>001.25.00640</v>
          </cell>
          <cell r="B1617" t="str">
            <v>Luva de pvc rígido para tubo soldável 50mm ( 1 1/2 pol )</v>
          </cell>
          <cell r="C1617" t="str">
            <v>UN</v>
          </cell>
          <cell r="D1617">
            <v>2.9350000000000001</v>
          </cell>
        </row>
        <row r="1618">
          <cell r="A1618" t="str">
            <v>001.25.00660</v>
          </cell>
          <cell r="B1618" t="str">
            <v>Luva de pvc rígido para tubo soldável 40mm ( 1 1/4pol )</v>
          </cell>
          <cell r="C1618" t="str">
            <v>UN</v>
          </cell>
          <cell r="D1618">
            <v>2.585</v>
          </cell>
        </row>
        <row r="1619">
          <cell r="A1619" t="str">
            <v>001.25.00680</v>
          </cell>
          <cell r="B1619" t="str">
            <v>Luva de pvc rígido para tubo soldável 32mm ( 1 pol )</v>
          </cell>
          <cell r="C1619" t="str">
            <v>UN</v>
          </cell>
          <cell r="D1619">
            <v>1.4100999999999999</v>
          </cell>
        </row>
        <row r="1620">
          <cell r="A1620" t="str">
            <v>001.25.00700</v>
          </cell>
          <cell r="B1620" t="str">
            <v>Luva de pvc rígido para tubo soldável 25mm ( 3/4 pol )</v>
          </cell>
          <cell r="C1620" t="str">
            <v>UN</v>
          </cell>
          <cell r="D1620">
            <v>1.0501</v>
          </cell>
        </row>
        <row r="1621">
          <cell r="A1621" t="str">
            <v>001.25.00720</v>
          </cell>
          <cell r="B1621" t="str">
            <v>Luva de pvc rígido para tubo soldável 20mm ( 1/2 pol )</v>
          </cell>
          <cell r="C1621" t="str">
            <v>UN</v>
          </cell>
          <cell r="D1621">
            <v>1.0401</v>
          </cell>
        </row>
        <row r="1622">
          <cell r="A1622" t="str">
            <v>001.25.00740</v>
          </cell>
          <cell r="B1622" t="str">
            <v>Cotovelo de pvc rígido para tubo soldável 110 mm (4 pol)</v>
          </cell>
          <cell r="C1622" t="str">
            <v>UN</v>
          </cell>
          <cell r="D1622">
            <v>89.765100000000004</v>
          </cell>
        </row>
        <row r="1623">
          <cell r="A1623" t="str">
            <v>001.25.00760</v>
          </cell>
          <cell r="B1623" t="str">
            <v>Cotovelo de pvc rígido para tubo soldável 85 mm (3 pol)</v>
          </cell>
          <cell r="C1623" t="str">
            <v>UN</v>
          </cell>
          <cell r="D1623">
            <v>40.549999999999997</v>
          </cell>
        </row>
        <row r="1624">
          <cell r="A1624" t="str">
            <v>001.25.00780</v>
          </cell>
          <cell r="B1624" t="str">
            <v>Cotovelo de pvc rígido para tubo soldável 75 mm (2 1/2 pol)</v>
          </cell>
          <cell r="C1624" t="str">
            <v>UN</v>
          </cell>
          <cell r="D1624">
            <v>32.409999999999997</v>
          </cell>
        </row>
        <row r="1625">
          <cell r="A1625" t="str">
            <v>001.25.00800</v>
          </cell>
          <cell r="B1625" t="str">
            <v>Cotovelo de pvc rígido para tubo soldável 60 mm (2 pol)</v>
          </cell>
          <cell r="C1625" t="str">
            <v>UN</v>
          </cell>
          <cell r="D1625">
            <v>8.4250000000000007</v>
          </cell>
        </row>
        <row r="1626">
          <cell r="A1626" t="str">
            <v>001.25.00820</v>
          </cell>
          <cell r="B1626" t="str">
            <v>Cotovelo de pvc rígido para tubo soldável 50 mm ( 1 1/2 pol)</v>
          </cell>
          <cell r="C1626" t="str">
            <v>UN</v>
          </cell>
          <cell r="D1626">
            <v>3.5449999999999999</v>
          </cell>
        </row>
        <row r="1627">
          <cell r="A1627" t="str">
            <v>001.25.00840</v>
          </cell>
          <cell r="B1627" t="str">
            <v>Cotovelo de pvc rígido para tubo soldável 40 mm ( 1 1/4 pol)</v>
          </cell>
          <cell r="C1627" t="str">
            <v>UN</v>
          </cell>
          <cell r="D1627">
            <v>3.2650000000000001</v>
          </cell>
        </row>
        <row r="1628">
          <cell r="A1628" t="str">
            <v>001.25.00860</v>
          </cell>
          <cell r="B1628" t="str">
            <v>Cotovelo de pvc rígido para tubo soldável 32 mm ( 1 pol)</v>
          </cell>
          <cell r="C1628" t="str">
            <v>UN</v>
          </cell>
          <cell r="D1628">
            <v>1.5801000000000001</v>
          </cell>
        </row>
        <row r="1629">
          <cell r="A1629" t="str">
            <v>001.25.00880</v>
          </cell>
          <cell r="B1629" t="str">
            <v>Cotovelo de pvc rígido para tubo soldável 25 mm ( 3/4 pol)</v>
          </cell>
          <cell r="C1629" t="str">
            <v>UN</v>
          </cell>
          <cell r="D1629">
            <v>1.0501</v>
          </cell>
        </row>
        <row r="1630">
          <cell r="A1630" t="str">
            <v>001.25.00900</v>
          </cell>
          <cell r="B1630" t="str">
            <v>Cotovelo de pvc rígido para tubo soldável 20 mm ( 1/2 pol)</v>
          </cell>
          <cell r="C1630" t="str">
            <v>UN</v>
          </cell>
          <cell r="D1630">
            <v>0.98009999999999997</v>
          </cell>
        </row>
        <row r="1631">
          <cell r="A1631" t="str">
            <v>001.25.00920</v>
          </cell>
          <cell r="B1631" t="str">
            <v>Cotovelo 90º com redução de pvc rígido para tubo soldável 40 x 32mm ( 1.1/4 x 1 pol )</v>
          </cell>
          <cell r="C1631" t="str">
            <v>UN</v>
          </cell>
          <cell r="D1631">
            <v>2.335</v>
          </cell>
        </row>
        <row r="1632">
          <cell r="A1632" t="str">
            <v>001.25.00940</v>
          </cell>
          <cell r="B1632" t="str">
            <v>Cotovelo 90º com redução de pvc rígido para tubo soldável 32 x 25mm ( 1 x 3/4 pol )</v>
          </cell>
          <cell r="C1632" t="str">
            <v>UN</v>
          </cell>
          <cell r="D1632">
            <v>1.9601</v>
          </cell>
        </row>
        <row r="1633">
          <cell r="A1633" t="str">
            <v>001.25.00960</v>
          </cell>
          <cell r="B1633" t="str">
            <v>Cotovelo 90º com redução de pvc rígido para tubo soldável 25 x 20mm ( 3/4 x 1/2 pol )</v>
          </cell>
          <cell r="C1633" t="str">
            <v>UN</v>
          </cell>
          <cell r="D1633">
            <v>1.7401</v>
          </cell>
        </row>
        <row r="1634">
          <cell r="A1634" t="str">
            <v>001.25.00980</v>
          </cell>
          <cell r="B1634" t="str">
            <v>Cotovelo 45º de pvc rígido para tubo soldável 50mm ( 1.1/2 pol ).</v>
          </cell>
          <cell r="C1634" t="str">
            <v>UN</v>
          </cell>
          <cell r="D1634">
            <v>4.2549999999999999</v>
          </cell>
        </row>
        <row r="1635">
          <cell r="A1635" t="str">
            <v>001.25.01000</v>
          </cell>
          <cell r="B1635" t="str">
            <v>Cotovelo 45º de pvc rígido para tubo soldável 40 mm (1 1/4 pol)</v>
          </cell>
          <cell r="C1635" t="str">
            <v>UN</v>
          </cell>
          <cell r="D1635">
            <v>3.9849999999999999</v>
          </cell>
        </row>
        <row r="1636">
          <cell r="A1636" t="str">
            <v>001.25.01020</v>
          </cell>
          <cell r="B1636" t="str">
            <v>Cotovelo 45º de pvc rígido para tubo soldável 32 mm ( 1 pol)</v>
          </cell>
          <cell r="C1636" t="str">
            <v>UN</v>
          </cell>
          <cell r="D1636">
            <v>2.3401000000000001</v>
          </cell>
        </row>
        <row r="1637">
          <cell r="A1637" t="str">
            <v>001.25.01040</v>
          </cell>
          <cell r="B1637" t="str">
            <v>Cotovelo 45º de pvc rígido para tubo soldável 25 mm ( 3/4 pol)</v>
          </cell>
          <cell r="C1637" t="str">
            <v>UN</v>
          </cell>
          <cell r="D1637">
            <v>1.3801000000000001</v>
          </cell>
        </row>
        <row r="1638">
          <cell r="A1638" t="str">
            <v>001.25.01060</v>
          </cell>
          <cell r="B1638" t="str">
            <v>Cotovelo 45º de pvc rígido para tubo soldável 20 mm ( 1/2 pol)</v>
          </cell>
          <cell r="C1638" t="str">
            <v>UN</v>
          </cell>
          <cell r="D1638">
            <v>1.0801000000000001</v>
          </cell>
        </row>
        <row r="1639">
          <cell r="A1639" t="str">
            <v>001.25.01080</v>
          </cell>
          <cell r="B1639" t="str">
            <v>Tee 90º de pvc rígido para tubo soldável 110mm ( 4 pol )</v>
          </cell>
          <cell r="C1639" t="str">
            <v>UN</v>
          </cell>
          <cell r="D1639">
            <v>68.262600000000006</v>
          </cell>
        </row>
        <row r="1640">
          <cell r="A1640" t="str">
            <v>001.25.01100</v>
          </cell>
          <cell r="B1640" t="str">
            <v>Tee 90º de pvc rígido para tubo soldável 85mm ( 3 pol )</v>
          </cell>
          <cell r="C1640" t="str">
            <v>UN</v>
          </cell>
          <cell r="D1640">
            <v>34.040100000000002</v>
          </cell>
        </row>
        <row r="1641">
          <cell r="A1641" t="str">
            <v>001.25.01120</v>
          </cell>
          <cell r="B1641" t="str">
            <v>Tee 90º de pvc rígido para tubo soldável 75mm ( 2 1/2 pol )</v>
          </cell>
          <cell r="C1641" t="str">
            <v>UN</v>
          </cell>
          <cell r="D1641">
            <v>30.5001</v>
          </cell>
        </row>
        <row r="1642">
          <cell r="A1642" t="str">
            <v>001.25.01140</v>
          </cell>
          <cell r="B1642" t="str">
            <v>Tee 90º de pvc rígido para tubo soldável 60mm ( 2 pol )</v>
          </cell>
          <cell r="C1642" t="str">
            <v>UN</v>
          </cell>
          <cell r="D1642">
            <v>11.0176</v>
          </cell>
        </row>
        <row r="1643">
          <cell r="A1643" t="str">
            <v>001.25.01160</v>
          </cell>
          <cell r="B1643" t="str">
            <v>Tee 90º de pvc rígido para tubo soldável 50mm ( 11/2 pol )</v>
          </cell>
          <cell r="C1643" t="str">
            <v>UN</v>
          </cell>
          <cell r="D1643">
            <v>5.4775999999999998</v>
          </cell>
        </row>
        <row r="1644">
          <cell r="A1644" t="str">
            <v>001.25.01180</v>
          </cell>
          <cell r="B1644" t="str">
            <v>Tee 90º de pvc rígido para tubo soldável 40mm ( 11/4 pol )</v>
          </cell>
          <cell r="C1644" t="str">
            <v>UN</v>
          </cell>
          <cell r="D1644">
            <v>5.4276</v>
          </cell>
        </row>
        <row r="1645">
          <cell r="A1645" t="str">
            <v>001.25.01200</v>
          </cell>
          <cell r="B1645" t="str">
            <v>Tee 90º de pvc rígido para tubo soldável 32mm ( 1 pol )</v>
          </cell>
          <cell r="C1645" t="str">
            <v>UN</v>
          </cell>
          <cell r="D1645">
            <v>2.665</v>
          </cell>
        </row>
        <row r="1646">
          <cell r="A1646" t="str">
            <v>001.25.01220</v>
          </cell>
          <cell r="B1646" t="str">
            <v>Tee 90º de pvc rígido para tubo soldável 25mm ( 3/4 pol )</v>
          </cell>
          <cell r="C1646" t="str">
            <v>UN</v>
          </cell>
          <cell r="D1646">
            <v>1.425</v>
          </cell>
        </row>
        <row r="1647">
          <cell r="A1647" t="str">
            <v>001.25.01240</v>
          </cell>
          <cell r="B1647" t="str">
            <v>Tee 90º de pvc rígido para tubo soldável 20mm ( 1/2 pol )</v>
          </cell>
          <cell r="C1647" t="str">
            <v>UN</v>
          </cell>
          <cell r="D1647">
            <v>1.0901000000000001</v>
          </cell>
        </row>
        <row r="1648">
          <cell r="A1648" t="str">
            <v>001.25.01260</v>
          </cell>
          <cell r="B1648" t="str">
            <v>Tee de redução de pvc rígido part tubo soldável 110 x 85mm ( 4 x 3 pol )</v>
          </cell>
          <cell r="C1648" t="str">
            <v>UN</v>
          </cell>
          <cell r="D1648">
            <v>51.4026</v>
          </cell>
        </row>
        <row r="1649">
          <cell r="A1649" t="str">
            <v>001.25.01280</v>
          </cell>
          <cell r="B1649" t="str">
            <v>Tee de redução de pvc rígido para tubo soldável 110 x 75mm ( 4 x 2.1/2 pol )</v>
          </cell>
          <cell r="C1649" t="str">
            <v>UN</v>
          </cell>
          <cell r="D1649">
            <v>20.9726</v>
          </cell>
        </row>
        <row r="1650">
          <cell r="A1650" t="str">
            <v>001.25.01300</v>
          </cell>
          <cell r="B1650" t="str">
            <v>Tee de redução de pvc rígido para tubo soldável 110 x 60mm ( 4 x 2 pol )</v>
          </cell>
          <cell r="C1650" t="str">
            <v>UN</v>
          </cell>
          <cell r="D1650">
            <v>51.4026</v>
          </cell>
        </row>
        <row r="1651">
          <cell r="A1651" t="str">
            <v>001.25.01320</v>
          </cell>
          <cell r="B1651" t="str">
            <v>Tee de redução de pvc rígido para tubo soldável 85 x 75mm ( 3 x 2.1/2 pol )</v>
          </cell>
          <cell r="C1651" t="str">
            <v>UN</v>
          </cell>
          <cell r="D1651">
            <v>29.0701</v>
          </cell>
        </row>
        <row r="1652">
          <cell r="A1652" t="str">
            <v>001.25.01340</v>
          </cell>
          <cell r="B1652" t="str">
            <v>Tee de redução de pvc rígido para tubo soldável 85 x 60mm ( 3 x 2 pol )</v>
          </cell>
          <cell r="C1652" t="str">
            <v>UN</v>
          </cell>
          <cell r="D1652">
            <v>29.0701</v>
          </cell>
        </row>
        <row r="1653">
          <cell r="A1653" t="str">
            <v>001.25.01360</v>
          </cell>
          <cell r="B1653" t="str">
            <v>Tee de redução de pvc rígido para tubo soldável 75 x 60mm ( 2.1/2 x 2 pol )</v>
          </cell>
          <cell r="C1653" t="str">
            <v>UN</v>
          </cell>
          <cell r="D1653">
            <v>22.560099999999998</v>
          </cell>
        </row>
        <row r="1654">
          <cell r="A1654" t="str">
            <v>001.25.01380</v>
          </cell>
          <cell r="B1654" t="str">
            <v>Tee de redução de pvc rígido para tubo soldável 75 x 50mm ( 2.1/2 x 1.1/2 pol )</v>
          </cell>
          <cell r="C1654" t="str">
            <v>UN</v>
          </cell>
          <cell r="D1654">
            <v>25.740100000000002</v>
          </cell>
        </row>
        <row r="1655">
          <cell r="A1655" t="str">
            <v>001.25.01400</v>
          </cell>
          <cell r="B1655" t="str">
            <v>Tee de redução de pvc rígido para tubo soldável 50 x 40mm ( 1.1/2 x 1.1/4 pol )</v>
          </cell>
          <cell r="C1655" t="str">
            <v>UN</v>
          </cell>
          <cell r="D1655">
            <v>8.8376000000000001</v>
          </cell>
        </row>
        <row r="1656">
          <cell r="A1656" t="str">
            <v>001.25.01420</v>
          </cell>
          <cell r="B1656" t="str">
            <v>Tee de redução de pvc rígido para tubo soldável 50 x 32mm ( 1.1/2 x 1 pol )</v>
          </cell>
          <cell r="C1656" t="str">
            <v>UN</v>
          </cell>
          <cell r="D1656">
            <v>7.4576000000000002</v>
          </cell>
        </row>
        <row r="1657">
          <cell r="A1657" t="str">
            <v>001.25.01440</v>
          </cell>
          <cell r="B1657" t="str">
            <v>Tee de redução de pvc rígido para tubo soldável 50 x 25mm (1.1/2 x 3/4 pol )</v>
          </cell>
          <cell r="C1657" t="str">
            <v>UN</v>
          </cell>
          <cell r="D1657">
            <v>4.0575999999999999</v>
          </cell>
        </row>
        <row r="1658">
          <cell r="A1658" t="str">
            <v>001.25.01460</v>
          </cell>
          <cell r="B1658" t="str">
            <v>Tee de redução de pvc rígido para tubo soldável 50 x 20mm (1.1/2 x 1/2 pol )</v>
          </cell>
          <cell r="C1658" t="str">
            <v>UN</v>
          </cell>
          <cell r="D1658">
            <v>5.9176000000000002</v>
          </cell>
        </row>
        <row r="1659">
          <cell r="A1659" t="str">
            <v>001.25.01480</v>
          </cell>
          <cell r="B1659" t="str">
            <v>Tee de redução de pvc rígido para tubo soldável 40 x 32mm ( 1.1/4 x 1 pol )</v>
          </cell>
          <cell r="C1659" t="str">
            <v>UN</v>
          </cell>
          <cell r="D1659">
            <v>5.2076000000000002</v>
          </cell>
        </row>
        <row r="1660">
          <cell r="A1660" t="str">
            <v>001.25.01500</v>
          </cell>
          <cell r="B1660" t="str">
            <v>Tee de redução de pvc rígido para tubo soldável 32 x 25mm ( 1 x 3/4 pol )</v>
          </cell>
          <cell r="C1660" t="str">
            <v>UN</v>
          </cell>
          <cell r="D1660">
            <v>3.9849999999999999</v>
          </cell>
        </row>
        <row r="1661">
          <cell r="A1661" t="str">
            <v>001.25.01520</v>
          </cell>
          <cell r="B1661" t="str">
            <v>Tee de redução de pvc rígido para tubo soldável 25 x 20mm ( 3/4 x 1/2 pol )</v>
          </cell>
          <cell r="C1661" t="str">
            <v>UN</v>
          </cell>
          <cell r="D1661">
            <v>2.3849999999999998</v>
          </cell>
        </row>
        <row r="1662">
          <cell r="A1662" t="str">
            <v>001.25.01540</v>
          </cell>
          <cell r="B1662" t="str">
            <v>Bucha de redução de pvc rígido para tubo soldável 110 x 85mm ( 4 x 3 pol )</v>
          </cell>
          <cell r="C1662" t="str">
            <v>UN</v>
          </cell>
          <cell r="D1662">
            <v>21.585100000000001</v>
          </cell>
        </row>
        <row r="1663">
          <cell r="A1663" t="str">
            <v>001.25.01560</v>
          </cell>
          <cell r="B1663" t="str">
            <v>Bucha de redução de pvc rígido para tubo soldável 85 x 75mm ( 3 x 2.1/2 pol )</v>
          </cell>
          <cell r="C1663" t="str">
            <v>UN</v>
          </cell>
          <cell r="D1663">
            <v>8.43</v>
          </cell>
        </row>
        <row r="1664">
          <cell r="A1664" t="str">
            <v>001.25.01580</v>
          </cell>
          <cell r="B1664" t="str">
            <v>Bucha de redução de pvc rígido para tubo soldável 75 x 60mm (2.1/2 x 2 pol )</v>
          </cell>
          <cell r="C1664" t="str">
            <v>UN</v>
          </cell>
          <cell r="D1664">
            <v>7.85</v>
          </cell>
        </row>
        <row r="1665">
          <cell r="A1665" t="str">
            <v>001.25.01600</v>
          </cell>
          <cell r="B1665" t="str">
            <v>Bucha de redução de pvc rígido para tubo soldável 60 x 50mm ( 2 x 1.1/2 pol )</v>
          </cell>
          <cell r="C1665" t="str">
            <v>UN</v>
          </cell>
          <cell r="D1665">
            <v>2.7749999999999999</v>
          </cell>
        </row>
        <row r="1666">
          <cell r="A1666" t="str">
            <v>001.25.01620</v>
          </cell>
          <cell r="B1666" t="str">
            <v>Bucha de redução de pvc rígido para tubo soldável 50 x 40mm ( 1.1/2 x 1/1/4 pol )</v>
          </cell>
          <cell r="C1666" t="str">
            <v>UN</v>
          </cell>
          <cell r="D1666">
            <v>2.7749999999999999</v>
          </cell>
        </row>
        <row r="1667">
          <cell r="A1667" t="str">
            <v>001.25.01640</v>
          </cell>
          <cell r="B1667" t="str">
            <v>Bucha de redução de pvc rígido para tubo soldável 40 x 32mm ( 1.1/4 x 1 pol )</v>
          </cell>
          <cell r="C1667" t="str">
            <v>UN</v>
          </cell>
          <cell r="D1667">
            <v>2.0249999999999999</v>
          </cell>
        </row>
        <row r="1668">
          <cell r="A1668" t="str">
            <v>001.25.01660</v>
          </cell>
          <cell r="B1668" t="str">
            <v>Bucha de redução de pvc rígido para tubo soldável 32 x 25mm ( 1 x 3/4 pol )</v>
          </cell>
          <cell r="C1668" t="str">
            <v>UN</v>
          </cell>
          <cell r="D1668">
            <v>1.0801000000000001</v>
          </cell>
        </row>
        <row r="1669">
          <cell r="A1669" t="str">
            <v>001.25.01680</v>
          </cell>
          <cell r="B1669" t="str">
            <v>Bucha de redução de pvc rígido para tubo soldável 25 x 20mm ( 3/4 x 1/2 pol )</v>
          </cell>
          <cell r="C1669" t="str">
            <v>UN</v>
          </cell>
          <cell r="D1669">
            <v>1.0501</v>
          </cell>
        </row>
        <row r="1670">
          <cell r="A1670" t="str">
            <v>001.25.01700</v>
          </cell>
          <cell r="B1670" t="str">
            <v>União de pvc rígido para tubo soldável 110mm ( 4 pol )</v>
          </cell>
          <cell r="C1670" t="str">
            <v>UN</v>
          </cell>
          <cell r="D1670">
            <v>104.7851</v>
          </cell>
        </row>
        <row r="1671">
          <cell r="A1671" t="str">
            <v>001.25.01720</v>
          </cell>
          <cell r="B1671" t="str">
            <v>União de pvc rígido para tubo soldável 85mm ( 3 pol )</v>
          </cell>
          <cell r="C1671" t="str">
            <v>UN</v>
          </cell>
          <cell r="D1671">
            <v>81.400000000000006</v>
          </cell>
        </row>
        <row r="1672">
          <cell r="A1672" t="str">
            <v>001.25.01740</v>
          </cell>
          <cell r="B1672" t="str">
            <v>União de pvc rígido para tubo soldável 75mm ( 2 1/2 pol )</v>
          </cell>
          <cell r="C1672" t="str">
            <v>UN</v>
          </cell>
          <cell r="D1672">
            <v>73.989999999999995</v>
          </cell>
        </row>
        <row r="1673">
          <cell r="A1673" t="str">
            <v>001.25.01760</v>
          </cell>
          <cell r="B1673" t="str">
            <v>União de pvc rígido para tubo soldável 60mm ( 2 pol )</v>
          </cell>
          <cell r="C1673" t="str">
            <v>UN</v>
          </cell>
          <cell r="D1673">
            <v>25.594999999999999</v>
          </cell>
        </row>
        <row r="1674">
          <cell r="A1674" t="str">
            <v>001.25.01780</v>
          </cell>
          <cell r="B1674" t="str">
            <v>União de pvc rígido para tubo soldável 50mm ( 1 1/2 pol )</v>
          </cell>
          <cell r="C1674" t="str">
            <v>UN</v>
          </cell>
          <cell r="D1674">
            <v>12.895</v>
          </cell>
        </row>
        <row r="1675">
          <cell r="A1675" t="str">
            <v>001.25.01800</v>
          </cell>
          <cell r="B1675" t="str">
            <v>União de pvc rígido para tubo soldável 40mm ( 1 1/4 pol )</v>
          </cell>
          <cell r="C1675" t="str">
            <v>UN</v>
          </cell>
          <cell r="D1675">
            <v>13.365</v>
          </cell>
        </row>
        <row r="1676">
          <cell r="A1676" t="str">
            <v>001.25.01820</v>
          </cell>
          <cell r="B1676" t="str">
            <v>União de pvc rígido para tubo soldável 32mm ( 1 pol )</v>
          </cell>
          <cell r="C1676" t="str">
            <v>UN</v>
          </cell>
          <cell r="D1676">
            <v>6.5201000000000002</v>
          </cell>
        </row>
        <row r="1677">
          <cell r="A1677" t="str">
            <v>001.25.01840</v>
          </cell>
          <cell r="B1677" t="str">
            <v>União de pvc rígido para tubo soldável 25mm ( 3/4 pol )</v>
          </cell>
          <cell r="C1677" t="str">
            <v>UN</v>
          </cell>
          <cell r="D1677">
            <v>3.4801000000000002</v>
          </cell>
        </row>
        <row r="1678">
          <cell r="A1678" t="str">
            <v>001.25.01860</v>
          </cell>
          <cell r="B1678" t="str">
            <v>União de pvc rígido para tubo soldável 20mm ( 1/2 pol )</v>
          </cell>
          <cell r="C1678" t="str">
            <v>UN</v>
          </cell>
          <cell r="D1678">
            <v>3.2201</v>
          </cell>
        </row>
        <row r="1679">
          <cell r="A1679" t="str">
            <v>001.25.01880</v>
          </cell>
          <cell r="B1679" t="str">
            <v>Redução pvc soldável de pvc rígido para tubo soldável 110mm x 85mm (4 x 3 pol)</v>
          </cell>
          <cell r="C1679" t="str">
            <v>UN</v>
          </cell>
          <cell r="D1679">
            <v>21.9651</v>
          </cell>
        </row>
        <row r="1680">
          <cell r="A1680" t="str">
            <v>001.25.01900</v>
          </cell>
          <cell r="B1680" t="str">
            <v>Reduçao pvc soldável de pvc rígido para tubo soldável 110mm x 75mm (4 x 2.5 pol)</v>
          </cell>
          <cell r="C1680" t="str">
            <v>UN</v>
          </cell>
          <cell r="D1680">
            <v>19.985099999999999</v>
          </cell>
        </row>
        <row r="1681">
          <cell r="A1681" t="str">
            <v>001.25.01920</v>
          </cell>
          <cell r="B1681" t="str">
            <v>Redução pvc soldável de pvc rígido para tubo soldável 110mm x60mm (4 x 2 pol)</v>
          </cell>
          <cell r="C1681" t="str">
            <v>UN</v>
          </cell>
          <cell r="D1681">
            <v>19.1051</v>
          </cell>
        </row>
        <row r="1682">
          <cell r="A1682" t="str">
            <v>001.25.01940</v>
          </cell>
          <cell r="B1682" t="str">
            <v>Redução pvc soldável de pvc rígido para tubo soldável 85mm x 75mm (3 x 2.5 pol)</v>
          </cell>
          <cell r="C1682" t="str">
            <v>UN</v>
          </cell>
          <cell r="D1682">
            <v>12.3</v>
          </cell>
        </row>
        <row r="1683">
          <cell r="A1683" t="str">
            <v>001.25.01960</v>
          </cell>
          <cell r="B1683" t="str">
            <v>Redução pvc soldável de pvc rígido para tubo soldável 85mm x 60mm (3 x 2 pol)</v>
          </cell>
          <cell r="C1683" t="str">
            <v>UN</v>
          </cell>
          <cell r="D1683">
            <v>11.32</v>
          </cell>
        </row>
        <row r="1684">
          <cell r="A1684" t="str">
            <v>001.25.01980</v>
          </cell>
          <cell r="B1684" t="str">
            <v>Redução pvc soldável de pvc rígido para tubo soldável 75mm x 60mm (2.5 x 2 pol)</v>
          </cell>
          <cell r="C1684" t="str">
            <v>UN</v>
          </cell>
          <cell r="D1684">
            <v>8.7100000000000009</v>
          </cell>
        </row>
        <row r="1685">
          <cell r="A1685" t="str">
            <v>001.25.02000</v>
          </cell>
          <cell r="B1685" t="str">
            <v>Redução pvc soldável de pvc rígido para tubo soldável 60mm x 50mm (2 x 1.5 pol)</v>
          </cell>
          <cell r="C1685" t="str">
            <v>UN</v>
          </cell>
          <cell r="D1685">
            <v>4.74</v>
          </cell>
        </row>
        <row r="1686">
          <cell r="A1686" t="str">
            <v>001.25.02020</v>
          </cell>
          <cell r="B1686" t="str">
            <v>Redução pvc soldável de pvc rígido para tubo soldável 40mm x 32mm (1 1/4 x 1 pol)</v>
          </cell>
          <cell r="C1686" t="str">
            <v>UN</v>
          </cell>
          <cell r="D1686">
            <v>2.665</v>
          </cell>
        </row>
        <row r="1687">
          <cell r="A1687" t="str">
            <v>001.25.02040</v>
          </cell>
          <cell r="B1687" t="str">
            <v>Redução pvc soldável de pvc rígido para tubo soldável 32mm x 25mm (1 x 3/4 pol)</v>
          </cell>
          <cell r="C1687" t="str">
            <v>UN</v>
          </cell>
          <cell r="D1687">
            <v>1.7601</v>
          </cell>
        </row>
        <row r="1688">
          <cell r="A1688" t="str">
            <v>001.25.02060</v>
          </cell>
          <cell r="B1688" t="str">
            <v>Redução pvc soldável de pvc rígido para tubo soldável 25mm x 20mm (3/4 x 1/2 pol)</v>
          </cell>
          <cell r="C1688" t="str">
            <v>UN</v>
          </cell>
          <cell r="D1688">
            <v>1.2000999999999999</v>
          </cell>
        </row>
        <row r="1689">
          <cell r="A1689" t="str">
            <v>001.25.02080</v>
          </cell>
          <cell r="B1689" t="str">
            <v>Adaptador soldável com bolsa e rosca para registro de pvc rígido para tubo soldável 110m x 4 pol</v>
          </cell>
          <cell r="C1689" t="str">
            <v>UN</v>
          </cell>
          <cell r="D1689">
            <v>22.995100000000001</v>
          </cell>
        </row>
        <row r="1690">
          <cell r="A1690" t="str">
            <v>001.25.02100</v>
          </cell>
          <cell r="B1690" t="str">
            <v>Adaptador soldável com bolsa e rosca para registro de pvc rígido para tubo soldável 85mm x 3 pol</v>
          </cell>
          <cell r="C1690" t="str">
            <v>UN</v>
          </cell>
          <cell r="D1690">
            <v>13.49</v>
          </cell>
        </row>
        <row r="1691">
          <cell r="A1691" t="str">
            <v>001.25.02120</v>
          </cell>
          <cell r="B1691" t="str">
            <v>Adaptador soldável com bolsa e rosca para registro de pvc rígido para tubo soldável 75mm x 2.5 pol</v>
          </cell>
          <cell r="C1691" t="str">
            <v>UN</v>
          </cell>
          <cell r="D1691">
            <v>12.05</v>
          </cell>
        </row>
        <row r="1692">
          <cell r="A1692" t="str">
            <v>001.25.02140</v>
          </cell>
          <cell r="B1692" t="str">
            <v>Adaptador soldável com bolsa e rosca para registro de pvc rígido para tubo soldável 60mm x 2 pol</v>
          </cell>
          <cell r="C1692" t="str">
            <v>UN</v>
          </cell>
          <cell r="D1692">
            <v>4.58</v>
          </cell>
        </row>
        <row r="1693">
          <cell r="A1693" t="str">
            <v>001.25.02160</v>
          </cell>
          <cell r="B1693" t="str">
            <v>Adaptador soldável com bolsa e rosca para registro de pvc rígido para tubo soldável 50mm x 1.5 pol</v>
          </cell>
          <cell r="C1693" t="str">
            <v>UN</v>
          </cell>
          <cell r="D1693">
            <v>2.395</v>
          </cell>
        </row>
        <row r="1694">
          <cell r="A1694" t="str">
            <v>001.25.02180</v>
          </cell>
          <cell r="B1694" t="str">
            <v>Adaptador soldável com bolsa e rosca para registro de pvc rígido para tubo soldável 50mm x 1.1/4 pol</v>
          </cell>
          <cell r="C1694" t="str">
            <v>UN</v>
          </cell>
          <cell r="D1694">
            <v>2.665</v>
          </cell>
        </row>
        <row r="1695">
          <cell r="A1695" t="str">
            <v>001.25.02200</v>
          </cell>
          <cell r="B1695" t="str">
            <v>Adaptador soldável com bolsa e rosca para registro de pvc rígido para tubo soldável 40mm x 1.5 pol.</v>
          </cell>
          <cell r="C1695" t="str">
            <v>UN</v>
          </cell>
          <cell r="D1695">
            <v>4.2149999999999999</v>
          </cell>
        </row>
        <row r="1696">
          <cell r="A1696" t="str">
            <v>001.25.02220</v>
          </cell>
          <cell r="B1696" t="str">
            <v>Adaptador soldável com bolsa e rosca para registro de pvc rígido para tubo soldável 40mm x 1.1/4 pol</v>
          </cell>
          <cell r="C1696" t="str">
            <v>UN</v>
          </cell>
          <cell r="D1696">
            <v>2.665</v>
          </cell>
        </row>
        <row r="1697">
          <cell r="A1697" t="str">
            <v>001.25.02240</v>
          </cell>
          <cell r="B1697" t="str">
            <v>Adaptador soldável com bolsa e rosca para registro de pvc rígido para tubo soldável 32mm x 1 pol</v>
          </cell>
          <cell r="C1697" t="str">
            <v>UN</v>
          </cell>
          <cell r="D1697">
            <v>1.4601</v>
          </cell>
        </row>
        <row r="1698">
          <cell r="A1698" t="str">
            <v>001.25.02260</v>
          </cell>
          <cell r="B1698" t="str">
            <v>Adaptador soldável com bolsa e rosca para registro de pvc rígido para tubo soldável 25mm x 3/4 pol</v>
          </cell>
          <cell r="C1698" t="str">
            <v>UN</v>
          </cell>
          <cell r="D1698">
            <v>0.96009999999999995</v>
          </cell>
        </row>
        <row r="1699">
          <cell r="A1699" t="str">
            <v>001.25.02280</v>
          </cell>
          <cell r="B1699" t="str">
            <v>Adaptador soldável com bolsa e rosca para registro de pvc rígido para tubo soldável 20mm x 1/2 pol</v>
          </cell>
          <cell r="C1699" t="str">
            <v>UN</v>
          </cell>
          <cell r="D1699">
            <v>0.98009999999999997</v>
          </cell>
        </row>
        <row r="1700">
          <cell r="A1700" t="str">
            <v>001.25.02300</v>
          </cell>
          <cell r="B1700" t="str">
            <v>Adaptador soldável com flanges de pvc rígido para tubo soldável para caixa de água 110mm x 4 pol</v>
          </cell>
          <cell r="C1700" t="str">
            <v>UN</v>
          </cell>
          <cell r="D1700">
            <v>152.76089999999999</v>
          </cell>
        </row>
        <row r="1701">
          <cell r="A1701" t="str">
            <v>001.25.02320</v>
          </cell>
          <cell r="B1701" t="str">
            <v>Adaptador soldável com flanges de pvc rígido para tubo soldável para caixa de água  85mm x 3 pol</v>
          </cell>
          <cell r="C1701" t="str">
            <v>UN</v>
          </cell>
          <cell r="D1701">
            <v>99.639899999999997</v>
          </cell>
        </row>
        <row r="1702">
          <cell r="A1702" t="str">
            <v>001.25.02340</v>
          </cell>
          <cell r="B1702" t="str">
            <v>Adaptador soldável com flantes de pvc rígido para tubo soldável para caixa de água 75mm x 2.5 pol</v>
          </cell>
          <cell r="C1702" t="str">
            <v>UN</v>
          </cell>
          <cell r="D1702">
            <v>77.639899999999997</v>
          </cell>
        </row>
        <row r="1703">
          <cell r="A1703" t="str">
            <v>001.25.02360</v>
          </cell>
          <cell r="B1703" t="str">
            <v>Adaptador soldável com flanges de pvc rígido para tubo soldável para caixa de água 60mm x 2 pol</v>
          </cell>
          <cell r="C1703" t="str">
            <v>UN</v>
          </cell>
          <cell r="D1703">
            <v>26.187899999999999</v>
          </cell>
        </row>
        <row r="1704">
          <cell r="A1704" t="str">
            <v>001.25.02380</v>
          </cell>
          <cell r="B1704" t="str">
            <v>Adaptador soldável com flanges de pvc rígido para tubo soldável para caixa de água 50mm x 1.5 pol</v>
          </cell>
          <cell r="C1704" t="str">
            <v>UN</v>
          </cell>
          <cell r="D1704">
            <v>19.977900000000002</v>
          </cell>
        </row>
        <row r="1705">
          <cell r="A1705" t="str">
            <v>001.25.02400</v>
          </cell>
          <cell r="B1705" t="str">
            <v>Adaptador soldável com flanges de pvc rígido para tubo soldável para caixa de água 40mm x 1.1/4 pol</v>
          </cell>
          <cell r="C1705" t="str">
            <v>UN</v>
          </cell>
          <cell r="D1705">
            <v>15.1831</v>
          </cell>
        </row>
        <row r="1706">
          <cell r="A1706" t="str">
            <v>001.25.02420</v>
          </cell>
          <cell r="B1706" t="str">
            <v>Adaptador soldável com flanges de pvc rígido para tubo soldável para caixa de água 32mm x 1 pol</v>
          </cell>
          <cell r="C1706" t="str">
            <v>UN</v>
          </cell>
          <cell r="D1706">
            <v>13.752700000000001</v>
          </cell>
        </row>
        <row r="1707">
          <cell r="A1707" t="str">
            <v>001.25.02440</v>
          </cell>
          <cell r="B1707" t="str">
            <v>Adaptador soldável com flanges de pvc rígido para tubo soldável para caixa de água 25mm x 3/4</v>
          </cell>
          <cell r="C1707" t="str">
            <v>UN</v>
          </cell>
          <cell r="D1707">
            <v>10.0627</v>
          </cell>
        </row>
        <row r="1708">
          <cell r="A1708" t="str">
            <v>001.25.02460</v>
          </cell>
          <cell r="B1708" t="str">
            <v>Adaptador soldável com flanges de pvc rígido para tubo soldável para caixa de água 20mm x 1/2 pol</v>
          </cell>
          <cell r="C1708" t="str">
            <v>UN</v>
          </cell>
          <cell r="D1708">
            <v>8.4726999999999997</v>
          </cell>
        </row>
        <row r="1709">
          <cell r="A1709" t="str">
            <v>001.25.02480</v>
          </cell>
          <cell r="B1709" t="str">
            <v>Bucha de redução longa de pvc rígido para tubo soldável 110 x 75 mm ( 4 x 2.1/2 pol)</v>
          </cell>
          <cell r="C1709" t="str">
            <v>UN</v>
          </cell>
          <cell r="D1709">
            <v>21.585100000000001</v>
          </cell>
        </row>
        <row r="1710">
          <cell r="A1710" t="str">
            <v>001.25.02500</v>
          </cell>
          <cell r="B1710" t="str">
            <v>Bucha de redução longa de pvc rígido para tubo soldável 110 x 60 mm ( 4 x 2 pol)</v>
          </cell>
          <cell r="C1710" t="str">
            <v>UN</v>
          </cell>
          <cell r="D1710">
            <v>12.585100000000001</v>
          </cell>
        </row>
        <row r="1711">
          <cell r="A1711" t="str">
            <v>001.25.02520</v>
          </cell>
          <cell r="B1711" t="str">
            <v>Bucha de redução longa de pvc rígido para tubo soldável 85 x 60 mm (3 x 2 pol)</v>
          </cell>
          <cell r="C1711" t="str">
            <v>UN</v>
          </cell>
          <cell r="D1711">
            <v>6.36</v>
          </cell>
        </row>
        <row r="1712">
          <cell r="A1712" t="str">
            <v>001.25.02540</v>
          </cell>
          <cell r="B1712" t="str">
            <v>Bucha de redução longa de pvc rígido para tubo soldável 75 x 50 mm ( 2.1/2 x 1.1/2 pol)</v>
          </cell>
          <cell r="C1712" t="str">
            <v>UN</v>
          </cell>
          <cell r="D1712">
            <v>5.97</v>
          </cell>
        </row>
        <row r="1713">
          <cell r="A1713" t="str">
            <v>001.25.02560</v>
          </cell>
          <cell r="B1713" t="str">
            <v>Bucha de redução longa de pvc rígido para tubo soldável 60 x 50 mm (2 x 1.1/2 pol)</v>
          </cell>
          <cell r="C1713" t="str">
            <v>UN</v>
          </cell>
          <cell r="D1713">
            <v>5.64</v>
          </cell>
        </row>
        <row r="1714">
          <cell r="A1714" t="str">
            <v>001.25.02580</v>
          </cell>
          <cell r="B1714" t="str">
            <v>Bucha de redução longa de pvc rígido para tubo soldável 60 x 40 mm (2 x 1.1/4 pol)</v>
          </cell>
          <cell r="C1714" t="str">
            <v>UN</v>
          </cell>
          <cell r="D1714">
            <v>4.5250000000000004</v>
          </cell>
        </row>
        <row r="1715">
          <cell r="A1715" t="str">
            <v>001.25.02600</v>
          </cell>
          <cell r="B1715" t="str">
            <v>Bucha de redução longa de pvc rígido para tubo soldável 60 x 32 mm (2 x 1 pol)</v>
          </cell>
          <cell r="C1715" t="str">
            <v>UN</v>
          </cell>
          <cell r="D1715">
            <v>5.35</v>
          </cell>
        </row>
        <row r="1716">
          <cell r="A1716" t="str">
            <v>001.25.02620</v>
          </cell>
          <cell r="B1716" t="str">
            <v>Bucha de redução longa de pvc rígido para tubo soldável 60 x 25 mm ( 2 x 3/4 pol)</v>
          </cell>
          <cell r="C1716" t="str">
            <v>UN</v>
          </cell>
          <cell r="D1716">
            <v>1.81</v>
          </cell>
        </row>
        <row r="1717">
          <cell r="A1717" t="str">
            <v>001.25.02640</v>
          </cell>
          <cell r="B1717" t="str">
            <v>Bucha de redução longa de pvc rígido para tubo soldável 50 x 32 mm ( 1.1/2 x 1 pol)</v>
          </cell>
          <cell r="C1717" t="str">
            <v>UN</v>
          </cell>
          <cell r="D1717">
            <v>2.8849999999999998</v>
          </cell>
        </row>
        <row r="1718">
          <cell r="A1718" t="str">
            <v>001.25.02660</v>
          </cell>
          <cell r="B1718" t="str">
            <v>Bucha de redução longa de pvc rígido para tubo soldável 50 x 25 mm ( 1.1/2 x 3.4 pol)</v>
          </cell>
          <cell r="C1718" t="str">
            <v>UN</v>
          </cell>
          <cell r="D1718">
            <v>2.5550000000000002</v>
          </cell>
        </row>
        <row r="1719">
          <cell r="A1719" t="str">
            <v>001.25.02680</v>
          </cell>
          <cell r="B1719" t="str">
            <v>Bucha de redução longa de pvc rígido para tubo soldável 50 x 20 mm ( 1.1/2 x 1/2 pol)</v>
          </cell>
          <cell r="C1719" t="str">
            <v>UN</v>
          </cell>
          <cell r="D1719">
            <v>2.335</v>
          </cell>
        </row>
        <row r="1720">
          <cell r="A1720" t="str">
            <v>001.25.02700</v>
          </cell>
          <cell r="B1720" t="str">
            <v>Bucha de redução longa de pvc rígido para tubo soldável 40 x 25 mm ( 1.1/4 x 3/4 pol)</v>
          </cell>
          <cell r="C1720" t="str">
            <v>UN</v>
          </cell>
          <cell r="D1720">
            <v>2.605</v>
          </cell>
        </row>
        <row r="1721">
          <cell r="A1721" t="str">
            <v>001.25.02720</v>
          </cell>
          <cell r="B1721" t="str">
            <v>Bucha de redução longa de pvc rígido para tubo soldável 40 x 20 mm (1.1/4 x 1/2 pol)</v>
          </cell>
          <cell r="C1721" t="str">
            <v>UN</v>
          </cell>
          <cell r="D1721">
            <v>2.165</v>
          </cell>
        </row>
        <row r="1722">
          <cell r="A1722" t="str">
            <v>001.25.02740</v>
          </cell>
          <cell r="B1722" t="str">
            <v>Bucha de redução longa de pvc rígido para tubo soldável 32 x 20 mm (1 x 1/2 pol)</v>
          </cell>
          <cell r="C1722" t="str">
            <v>UN</v>
          </cell>
          <cell r="D1722">
            <v>1.6500999999999999</v>
          </cell>
        </row>
        <row r="1723">
          <cell r="A1723" t="str">
            <v>001.25.02760</v>
          </cell>
          <cell r="B1723" t="str">
            <v>Cap de pvc rígido para tubo soldável 50 mm ( 1.1/2 pol)</v>
          </cell>
          <cell r="C1723" t="str">
            <v>UN</v>
          </cell>
          <cell r="D1723">
            <v>3.3125</v>
          </cell>
        </row>
        <row r="1724">
          <cell r="A1724" t="str">
            <v>001.25.02780</v>
          </cell>
          <cell r="B1724" t="str">
            <v>Cap de pvc rígido para tubo soldável 40 mm (1.1/4 pol)</v>
          </cell>
          <cell r="C1724" t="str">
            <v>UN</v>
          </cell>
          <cell r="D1724">
            <v>1.9125000000000001</v>
          </cell>
        </row>
        <row r="1725">
          <cell r="A1725" t="str">
            <v>001.25.02800</v>
          </cell>
          <cell r="B1725" t="str">
            <v>Cap de pvc rígido para tubo soldável 32 mm (1 pol)</v>
          </cell>
          <cell r="C1725" t="str">
            <v>UN</v>
          </cell>
          <cell r="D1725">
            <v>1.0349999999999999</v>
          </cell>
        </row>
        <row r="1726">
          <cell r="A1726" t="str">
            <v>001.25.02820</v>
          </cell>
          <cell r="B1726" t="str">
            <v>Cap de pvc rígido para tubo soldável 25 mm (3/4 pol)</v>
          </cell>
          <cell r="C1726" t="str">
            <v>UN</v>
          </cell>
          <cell r="D1726">
            <v>1.0349999999999999</v>
          </cell>
        </row>
        <row r="1727">
          <cell r="A1727" t="str">
            <v>001.25.02840</v>
          </cell>
          <cell r="B1727" t="str">
            <v>Cap de pvc rígido para tubo soldável 20 mm (1/2 pol)</v>
          </cell>
          <cell r="C1727" t="str">
            <v>UN</v>
          </cell>
          <cell r="D1727">
            <v>0.89500000000000002</v>
          </cell>
        </row>
        <row r="1728">
          <cell r="A1728" t="str">
            <v>001.25.02860</v>
          </cell>
          <cell r="B1728" t="str">
            <v>Joelho 90º soldável/rosqueável  32mm x 1 pol</v>
          </cell>
          <cell r="C1728" t="str">
            <v>UN</v>
          </cell>
          <cell r="D1728">
            <v>3.0101</v>
          </cell>
        </row>
        <row r="1729">
          <cell r="A1729" t="str">
            <v>001.25.02880</v>
          </cell>
          <cell r="B1729" t="str">
            <v>Joelho 90º soldável/rosqueável 25mm x 3/4 pol</v>
          </cell>
          <cell r="C1729" t="str">
            <v>UN</v>
          </cell>
          <cell r="D1729">
            <v>2.1501000000000001</v>
          </cell>
        </row>
        <row r="1730">
          <cell r="A1730" t="str">
            <v>001.25.02900</v>
          </cell>
          <cell r="B1730" t="str">
            <v>Joelho 90º soldável/rosqueável  20mm x 1/2 pol</v>
          </cell>
          <cell r="C1730" t="str">
            <v>UN</v>
          </cell>
          <cell r="D1730">
            <v>1.5301</v>
          </cell>
        </row>
        <row r="1731">
          <cell r="A1731" t="str">
            <v>001.25.02920</v>
          </cell>
          <cell r="B1731" t="str">
            <v>Joelho de redução 90º soldável/rosqueável 32mm x 3/4 pol</v>
          </cell>
          <cell r="C1731" t="str">
            <v>UN</v>
          </cell>
          <cell r="D1731">
            <v>1.4701</v>
          </cell>
        </row>
        <row r="1732">
          <cell r="A1732" t="str">
            <v>001.25.02940</v>
          </cell>
          <cell r="B1732" t="str">
            <v>Joelho de redução 90º soldável/rosqueável 25mm x 1/2 pol</v>
          </cell>
          <cell r="C1732" t="str">
            <v>UN</v>
          </cell>
          <cell r="D1732">
            <v>1.5201</v>
          </cell>
        </row>
        <row r="1733">
          <cell r="A1733" t="str">
            <v>001.25.02960</v>
          </cell>
          <cell r="B1733" t="str">
            <v>Luva simples soldável/rosqueável 50mm x 1.5 pol</v>
          </cell>
          <cell r="C1733" t="str">
            <v>UN</v>
          </cell>
          <cell r="D1733">
            <v>12.565</v>
          </cell>
        </row>
        <row r="1734">
          <cell r="A1734" t="str">
            <v>001.25.02980</v>
          </cell>
          <cell r="B1734" t="str">
            <v>Luva simples soldável/rosqueável 40mm x 1.1/4 pol</v>
          </cell>
          <cell r="C1734" t="str">
            <v>UN</v>
          </cell>
          <cell r="D1734">
            <v>5.4649999999999999</v>
          </cell>
        </row>
        <row r="1735">
          <cell r="A1735" t="str">
            <v>001.25.03000</v>
          </cell>
          <cell r="B1735" t="str">
            <v>Luva simples soldável/rosqueável 32mm x 1 pol</v>
          </cell>
          <cell r="C1735" t="str">
            <v>UN</v>
          </cell>
          <cell r="D1735">
            <v>2.6200999999999999</v>
          </cell>
        </row>
        <row r="1736">
          <cell r="A1736" t="str">
            <v>001.25.03020</v>
          </cell>
          <cell r="B1736" t="str">
            <v>Luva simples soldável/rosqueável 25mm x 3/4 pol</v>
          </cell>
          <cell r="C1736" t="str">
            <v>UN</v>
          </cell>
          <cell r="D1736">
            <v>1.4100999999999999</v>
          </cell>
        </row>
        <row r="1737">
          <cell r="A1737" t="str">
            <v>001.25.03040</v>
          </cell>
          <cell r="B1737" t="str">
            <v>Luva simples soldável/rosqueável 20mm x 1/2 pol</v>
          </cell>
          <cell r="C1737" t="str">
            <v>UN</v>
          </cell>
          <cell r="D1737">
            <v>1.7401</v>
          </cell>
        </row>
        <row r="1738">
          <cell r="A1738" t="str">
            <v>001.25.03060</v>
          </cell>
          <cell r="B1738" t="str">
            <v>Luva de redução soldável/rosqueável 25mm x 1/2 pol</v>
          </cell>
          <cell r="C1738" t="str">
            <v>UN</v>
          </cell>
          <cell r="D1738">
            <v>1.5201</v>
          </cell>
        </row>
        <row r="1739">
          <cell r="A1739" t="str">
            <v>001.25.03080</v>
          </cell>
          <cell r="B1739" t="str">
            <v>Tee 90º com rosca na bolsa central soldável/rosqueável 32mm x 32mm x 1 pol</v>
          </cell>
          <cell r="C1739" t="str">
            <v>UN</v>
          </cell>
          <cell r="D1739">
            <v>2.9449999999999998</v>
          </cell>
        </row>
        <row r="1740">
          <cell r="A1740" t="str">
            <v>001.25.03100</v>
          </cell>
          <cell r="B1740" t="str">
            <v>Tee 90º com rosca na bolsa central soldável/rosqueável 25mm x 25mm 3/4 pol</v>
          </cell>
          <cell r="C1740" t="str">
            <v>UN</v>
          </cell>
          <cell r="D1740">
            <v>4.0250000000000004</v>
          </cell>
        </row>
        <row r="1741">
          <cell r="A1741" t="str">
            <v>001.25.03120</v>
          </cell>
          <cell r="B1741" t="str">
            <v>Tee 90º com rosca na bolsa central soldável/rosqueável 20mm x 20mm x 1/2 pol</v>
          </cell>
          <cell r="C1741" t="str">
            <v>UN</v>
          </cell>
          <cell r="D1741">
            <v>4.1500000000000004</v>
          </cell>
        </row>
        <row r="1742">
          <cell r="A1742" t="str">
            <v>001.25.03140</v>
          </cell>
          <cell r="B1742" t="str">
            <v>Tee 90º com rosca na bolsa central sodável/rosqueável 32mm x 32mm x 3/4 pol</v>
          </cell>
          <cell r="C1742" t="str">
            <v>UN</v>
          </cell>
          <cell r="D1742">
            <v>5.1950000000000003</v>
          </cell>
        </row>
        <row r="1743">
          <cell r="A1743" t="str">
            <v>001.25.03160</v>
          </cell>
          <cell r="B1743" t="str">
            <v>Tee 90º com rosca na bolsa central soldável/rosqueável 25mm x 25mm x 1/2 pol</v>
          </cell>
          <cell r="C1743" t="str">
            <v>UN</v>
          </cell>
          <cell r="D1743">
            <v>2.7149999999999999</v>
          </cell>
        </row>
        <row r="1744">
          <cell r="A1744" t="str">
            <v>001.25.03180</v>
          </cell>
          <cell r="B1744" t="str">
            <v>Joelho 90º soldável com bucha de latão 25mm x 3/4 pol</v>
          </cell>
          <cell r="C1744" t="str">
            <v>UN</v>
          </cell>
          <cell r="D1744">
            <v>5.0050999999999997</v>
          </cell>
        </row>
        <row r="1745">
          <cell r="A1745" t="str">
            <v>001.25.03200</v>
          </cell>
          <cell r="B1745" t="str">
            <v>Joelho 90º soldável com bucha de latão 20mm x 1/2 pol</v>
          </cell>
          <cell r="C1745" t="str">
            <v>UN</v>
          </cell>
          <cell r="D1745">
            <v>3.7850999999999999</v>
          </cell>
        </row>
        <row r="1746">
          <cell r="A1746" t="str">
            <v>001.25.03220</v>
          </cell>
          <cell r="B1746" t="str">
            <v>Joelho de redução 90º soldável com bucha de latão 32mm x 3/4 pol</v>
          </cell>
          <cell r="C1746" t="str">
            <v>UN</v>
          </cell>
          <cell r="D1746">
            <v>2.6551</v>
          </cell>
        </row>
        <row r="1747">
          <cell r="A1747" t="str">
            <v>001.25.03240</v>
          </cell>
          <cell r="B1747" t="str">
            <v>Joelho de redução 90º soldável com bucha de latão 25mm x 1/2 pol</v>
          </cell>
          <cell r="C1747" t="str">
            <v>UN</v>
          </cell>
          <cell r="D1747">
            <v>3.5550999999999999</v>
          </cell>
        </row>
        <row r="1748">
          <cell r="A1748" t="str">
            <v>001.25.03260</v>
          </cell>
          <cell r="B1748" t="str">
            <v>Luva simples soldável com bucha de latão 25mm x 3/4 pol</v>
          </cell>
          <cell r="C1748" t="str">
            <v>UN</v>
          </cell>
          <cell r="D1748">
            <v>4.5750999999999999</v>
          </cell>
        </row>
        <row r="1749">
          <cell r="A1749" t="str">
            <v>001.25.03280</v>
          </cell>
          <cell r="B1749" t="str">
            <v>Luva simples soldável com bucha de latão 20mm x 1/2 pol</v>
          </cell>
          <cell r="C1749" t="str">
            <v>UN</v>
          </cell>
          <cell r="D1749">
            <v>3.9651000000000001</v>
          </cell>
        </row>
        <row r="1750">
          <cell r="A1750" t="str">
            <v>001.25.03300</v>
          </cell>
          <cell r="B1750" t="str">
            <v>Luva de redução soldável com bucha de latão 25mm x 1/2 pol</v>
          </cell>
          <cell r="C1750" t="str">
            <v>UN</v>
          </cell>
          <cell r="D1750">
            <v>4.1750999999999996</v>
          </cell>
        </row>
        <row r="1751">
          <cell r="A1751" t="str">
            <v>001.25.03320</v>
          </cell>
          <cell r="B1751" t="str">
            <v>Tee 90º com bucha de latão central 25mm x 25mm x 3/4 pol</v>
          </cell>
          <cell r="C1751" t="str">
            <v>UN</v>
          </cell>
          <cell r="D1751">
            <v>4.7751000000000001</v>
          </cell>
        </row>
        <row r="1752">
          <cell r="A1752" t="str">
            <v>001.25.03340</v>
          </cell>
          <cell r="B1752" t="str">
            <v>Tee 90º com bucha de latão central 20mm x 20mm x 1/2 pol</v>
          </cell>
          <cell r="C1752" t="str">
            <v>UN</v>
          </cell>
          <cell r="D1752">
            <v>4.2651000000000003</v>
          </cell>
        </row>
        <row r="1753">
          <cell r="A1753" t="str">
            <v>001.25.03360</v>
          </cell>
          <cell r="B1753" t="str">
            <v>Tee redução 90º com bucha de latão na bolsa central 32mm x 32mm x 3/4 pol</v>
          </cell>
          <cell r="C1753" t="str">
            <v>UN</v>
          </cell>
          <cell r="D1753">
            <v>5.9451000000000001</v>
          </cell>
        </row>
        <row r="1754">
          <cell r="A1754" t="str">
            <v>001.25.03380</v>
          </cell>
          <cell r="B1754" t="str">
            <v>Tee reduçao 90º com bucha de latão na bolsa central 25mm x 25mm 1/2 pol</v>
          </cell>
          <cell r="C1754" t="str">
            <v>UN</v>
          </cell>
          <cell r="D1754">
            <v>3.4651000000000001</v>
          </cell>
        </row>
        <row r="1755">
          <cell r="A1755" t="str">
            <v>001.25.03400</v>
          </cell>
          <cell r="B1755" t="str">
            <v>Adaptador com rosca e flange para caixa de água de pvc inclusive assentamento 2 pol</v>
          </cell>
          <cell r="C1755" t="str">
            <v>UN</v>
          </cell>
          <cell r="D1755">
            <v>10.387700000000001</v>
          </cell>
        </row>
        <row r="1756">
          <cell r="A1756" t="str">
            <v>001.25.03420</v>
          </cell>
          <cell r="B1756" t="str">
            <v>Adaptador com rosca e flange para caixa de água de pvc inclusive assentamento 1 pol</v>
          </cell>
          <cell r="C1756" t="str">
            <v>UN</v>
          </cell>
          <cell r="D1756">
            <v>8.5825999999999993</v>
          </cell>
        </row>
        <row r="1757">
          <cell r="A1757" t="str">
            <v>001.25.03440</v>
          </cell>
          <cell r="B1757" t="str">
            <v>Adaptador com rosca e flange para caixa de água de pvc inclusive assentamento 3/4 pol</v>
          </cell>
          <cell r="C1757" t="str">
            <v>UN</v>
          </cell>
          <cell r="D1757">
            <v>6.7725999999999997</v>
          </cell>
        </row>
        <row r="1758">
          <cell r="A1758" t="str">
            <v>001.25.03460</v>
          </cell>
          <cell r="B1758" t="str">
            <v>Adaptador com rosca e flange para caixa de água de pvc inclusive assentamento 1/2 pol</v>
          </cell>
          <cell r="C1758" t="str">
            <v>UN</v>
          </cell>
          <cell r="D1758">
            <v>6.7725999999999997</v>
          </cell>
        </row>
        <row r="1759">
          <cell r="A1759" t="str">
            <v>001.25.03480</v>
          </cell>
          <cell r="B1759" t="str">
            <v>Adaptador com rosca e flange para caixa de água de pvc inclusive assentamento 3 pol</v>
          </cell>
          <cell r="C1759" t="str">
            <v>UN</v>
          </cell>
          <cell r="D1759">
            <v>57.185200000000002</v>
          </cell>
        </row>
        <row r="1760">
          <cell r="A1760" t="str">
            <v>001.25.03500</v>
          </cell>
          <cell r="B1760" t="str">
            <v>Plug ou bujão de 2"", de pvc rígido, para tubos de pvc rosqueável</v>
          </cell>
          <cell r="C1760" t="str">
            <v>UN</v>
          </cell>
          <cell r="D1760">
            <v>2.6625000000000001</v>
          </cell>
        </row>
        <row r="1761">
          <cell r="A1761" t="str">
            <v>001.25.03520</v>
          </cell>
          <cell r="B1761" t="str">
            <v>Plug ou bujão de 1 1/2"", de pvc rígido, para tubos de pvc rosqueável</v>
          </cell>
          <cell r="C1761" t="str">
            <v>UN</v>
          </cell>
          <cell r="D1761">
            <v>2.2524999999999999</v>
          </cell>
        </row>
        <row r="1762">
          <cell r="A1762" t="str">
            <v>001.25.03540</v>
          </cell>
          <cell r="B1762" t="str">
            <v>Plug ou bujão de 1 1/4"", de pvc rígido, para tubos de pvc rosqueável</v>
          </cell>
          <cell r="C1762" t="str">
            <v>UN</v>
          </cell>
          <cell r="D1762">
            <v>1.2625</v>
          </cell>
        </row>
        <row r="1763">
          <cell r="A1763" t="str">
            <v>001.25.03560</v>
          </cell>
          <cell r="B1763" t="str">
            <v>Plug ou bujão de 1"", de pvc rígido, para tubos de pvc rosqueável</v>
          </cell>
          <cell r="C1763" t="str">
            <v>UN</v>
          </cell>
          <cell r="D1763">
            <v>0.85499999999999998</v>
          </cell>
        </row>
        <row r="1764">
          <cell r="A1764" t="str">
            <v>001.25.03580</v>
          </cell>
          <cell r="B1764" t="str">
            <v>Plug ou bujão de 3/4"", de pvc rígido, para tubos de pvc rosqueável</v>
          </cell>
          <cell r="C1764" t="str">
            <v>UN</v>
          </cell>
          <cell r="D1764">
            <v>0.63900000000000001</v>
          </cell>
        </row>
        <row r="1765">
          <cell r="A1765" t="str">
            <v>001.25.03600</v>
          </cell>
          <cell r="B1765" t="str">
            <v>Plug ou bujão de 1/2"", de pvc rígido, para tubos de pvc rosqueável</v>
          </cell>
          <cell r="C1765" t="str">
            <v>UN</v>
          </cell>
          <cell r="D1765">
            <v>0.55500000000000005</v>
          </cell>
        </row>
        <row r="1766">
          <cell r="A1766" t="str">
            <v>001.25.03620</v>
          </cell>
          <cell r="B1766" t="str">
            <v>Fornecimento e instalação de mangueira marron de pvc para água de 3/4""x2,5 mm de espessura</v>
          </cell>
          <cell r="C1766" t="str">
            <v>ML</v>
          </cell>
          <cell r="D1766">
            <v>0.8367</v>
          </cell>
        </row>
        <row r="1767">
          <cell r="A1767" t="str">
            <v>001.25.03640</v>
          </cell>
          <cell r="B1767" t="str">
            <v>Fornecimento e instalação de mangueira marron de pvc para água de  1""x3,0 mm de espessura</v>
          </cell>
          <cell r="C1767" t="str">
            <v>ML</v>
          </cell>
          <cell r="D1767">
            <v>1.0891999999999999</v>
          </cell>
        </row>
        <row r="1768">
          <cell r="A1768" t="str">
            <v>001.25.03660</v>
          </cell>
          <cell r="B1768" t="str">
            <v>Fornecimento e instalação de joelho de polietileno - 3/4"" para mangueira de polietileno ou pvc marron</v>
          </cell>
          <cell r="C1768" t="str">
            <v>UN</v>
          </cell>
          <cell r="D1768">
            <v>1.2501</v>
          </cell>
        </row>
        <row r="1769">
          <cell r="A1769" t="str">
            <v>001.25.03680</v>
          </cell>
          <cell r="B1769" t="str">
            <v>Fornecimento e instalação de joelho de polietileno  - 1"" para mangueira de polietileno ou pvc marron</v>
          </cell>
          <cell r="C1769" t="str">
            <v>UN</v>
          </cell>
          <cell r="D1769">
            <v>1.7000999999999999</v>
          </cell>
        </row>
        <row r="1770">
          <cell r="A1770" t="str">
            <v>001.25.03700</v>
          </cell>
          <cell r="B1770" t="str">
            <v>Fornecimento e instalação de tee de polietileno - 3/4"" para mangueira de polietileno ou pvc marron</v>
          </cell>
          <cell r="C1770" t="str">
            <v>UN</v>
          </cell>
          <cell r="D1770">
            <v>1.9750000000000001</v>
          </cell>
        </row>
        <row r="1771">
          <cell r="A1771" t="str">
            <v>001.25.03720</v>
          </cell>
          <cell r="B1771" t="str">
            <v>Fornecimento e instalação de tee de polietileno  1""- para mangueira de polietileno ou pvc marron</v>
          </cell>
          <cell r="C1771" t="str">
            <v>UN</v>
          </cell>
          <cell r="D1771">
            <v>3.0501</v>
          </cell>
        </row>
        <row r="1772">
          <cell r="A1772" t="str">
            <v>001.25.03740</v>
          </cell>
          <cell r="B1772" t="str">
            <v>Fornecimento e instalação de uniao de polietileno - 3/4""- para mangueira de polietileno ou pvc marron</v>
          </cell>
          <cell r="C1772" t="str">
            <v>UN</v>
          </cell>
          <cell r="D1772">
            <v>1.4500999999999999</v>
          </cell>
        </row>
        <row r="1773">
          <cell r="A1773" t="str">
            <v>001.25.03760</v>
          </cell>
          <cell r="B1773" t="str">
            <v>Fornecimento e instalação de união de polietileno  - 1""-para mangueira de polietileno ou pvc marron</v>
          </cell>
          <cell r="C1773" t="str">
            <v>UN</v>
          </cell>
          <cell r="D1773">
            <v>1.8501000000000001</v>
          </cell>
        </row>
        <row r="1774">
          <cell r="A1774" t="str">
            <v>001.25.03780</v>
          </cell>
          <cell r="B1774" t="str">
            <v>Fornecimento e instalação de adaptador de polietileno  - 3/4""- para mangueira de polietileno ou pvc marron</v>
          </cell>
          <cell r="C1774" t="str">
            <v>UN</v>
          </cell>
          <cell r="D1774">
            <v>1.5501</v>
          </cell>
        </row>
        <row r="1775">
          <cell r="A1775" t="str">
            <v>001.25.03800</v>
          </cell>
          <cell r="B1775" t="str">
            <v>Fornecimento e instalação de adaptador de polietileno  - 1""- para mangueira de polietileno ou pvc marron</v>
          </cell>
          <cell r="C1775" t="str">
            <v>UN</v>
          </cell>
          <cell r="D1775">
            <v>1.7501</v>
          </cell>
        </row>
        <row r="1776">
          <cell r="A1776" t="str">
            <v>001.26</v>
          </cell>
          <cell r="B1776" t="str">
            <v>INSTALAÇÕES HIDRÁULICAS - TUBO GALVANIZADO</v>
          </cell>
          <cell r="D1776">
            <v>2510.4023999999999</v>
          </cell>
        </row>
        <row r="1777">
          <cell r="A1777" t="str">
            <v>001.26.00020</v>
          </cell>
          <cell r="B1777" t="str">
            <v>Fornecimento e Instalação de Tubo Ferro Galvanizado S/ Costura 4 Pol x  6.00 x 3.35mm</v>
          </cell>
          <cell r="C1777" t="str">
            <v>ML</v>
          </cell>
          <cell r="D1777">
            <v>87.686899999999994</v>
          </cell>
        </row>
        <row r="1778">
          <cell r="A1778" t="str">
            <v>001.26.00040</v>
          </cell>
          <cell r="B1778" t="str">
            <v>Fornecimento e Instalação de Tubo Ferro Galvanizado S/ Costura 3 Pol x  6.00 x 3.35mm</v>
          </cell>
          <cell r="C1778" t="str">
            <v>ML</v>
          </cell>
          <cell r="D1778">
            <v>61.173099999999998</v>
          </cell>
        </row>
        <row r="1779">
          <cell r="A1779" t="str">
            <v>001.26.00060</v>
          </cell>
          <cell r="B1779" t="str">
            <v>Fornecimento e Instalação de Tubo Ferro Galvanizado S/ Costura 2.5 Pol x  6.00 x 3.35mm</v>
          </cell>
          <cell r="C1779" t="str">
            <v>ML</v>
          </cell>
          <cell r="D1779">
            <v>51.073900000000002</v>
          </cell>
        </row>
        <row r="1780">
          <cell r="A1780" t="str">
            <v>001.26.00080</v>
          </cell>
          <cell r="B1780" t="str">
            <v>Fornecimento e Instalação de Tubo Ferro Galvanizado S/ Costura 2 Pol x  6.00 x 3.00mm</v>
          </cell>
          <cell r="C1780" t="str">
            <v>ML</v>
          </cell>
          <cell r="D1780">
            <v>36.705300000000001</v>
          </cell>
        </row>
        <row r="1781">
          <cell r="A1781" t="str">
            <v>001.26.00100</v>
          </cell>
          <cell r="B1781" t="str">
            <v>Fornecimento e Instalação de Tubo Ferro Galvanizado S/ Costura 1.5 Pol x  6.00 x 3.00mm</v>
          </cell>
          <cell r="C1781" t="str">
            <v>ML</v>
          </cell>
          <cell r="D1781">
            <v>28.337399999999999</v>
          </cell>
        </row>
        <row r="1782">
          <cell r="A1782" t="str">
            <v>001.26.00120</v>
          </cell>
          <cell r="B1782" t="str">
            <v>Fornecimento e Instalação de Tubo Ferro Galvanizado S/ Costura 1 1/4 Pol x 6.00 x 2.65mm</v>
          </cell>
          <cell r="C1782" t="str">
            <v>ML</v>
          </cell>
          <cell r="D1782">
            <v>23.322700000000001</v>
          </cell>
        </row>
        <row r="1783">
          <cell r="A1783" t="str">
            <v>001.26.00140</v>
          </cell>
          <cell r="B1783" t="str">
            <v>Fornecimento e Instalação de Tubo Ferro Galvanizado S/ Costura 1 Pol x 6.00 x 2.65mm</v>
          </cell>
          <cell r="C1783" t="str">
            <v>ML</v>
          </cell>
          <cell r="D1783">
            <v>18.498899999999999</v>
          </cell>
        </row>
        <row r="1784">
          <cell r="A1784" t="str">
            <v>001.26.00160</v>
          </cell>
          <cell r="B1784" t="str">
            <v>Fornecimento e Instalação de Tubo Ferro Galvanizado S/ Costura 3/4 Pol x 6.00 x 2.25mm</v>
          </cell>
          <cell r="C1784" t="str">
            <v>ML</v>
          </cell>
          <cell r="D1784">
            <v>12.9133</v>
          </cell>
        </row>
        <row r="1785">
          <cell r="A1785" t="str">
            <v>001.26.00180</v>
          </cell>
          <cell r="B1785" t="str">
            <v>Fornecimento e Instalação de Tubo Ferro Galvanizado S/ Costura 1/2 Pol x 6.00 x 2.25mm</v>
          </cell>
          <cell r="C1785" t="str">
            <v>ML</v>
          </cell>
          <cell r="D1785">
            <v>10.251899999999999</v>
          </cell>
        </row>
        <row r="1786">
          <cell r="A1786" t="str">
            <v>001.26.00200</v>
          </cell>
          <cell r="B1786" t="str">
            <v>Fornecimento e Instalação de Cotov.Redução de Ferro Galvanizado 90  2.5x2 Pol</v>
          </cell>
          <cell r="C1786" t="str">
            <v>UN</v>
          </cell>
          <cell r="D1786">
            <v>45.912599999999998</v>
          </cell>
        </row>
        <row r="1787">
          <cell r="A1787" t="str">
            <v>001.26.00220</v>
          </cell>
          <cell r="B1787" t="str">
            <v>Fornecimento e Instalação de Cotov.Redução de Ferro Galvanizado 90  2x1.5 Pol</v>
          </cell>
          <cell r="C1787" t="str">
            <v>UN</v>
          </cell>
          <cell r="D1787">
            <v>45.443899999999999</v>
          </cell>
        </row>
        <row r="1788">
          <cell r="A1788" t="str">
            <v>001.26.00240</v>
          </cell>
          <cell r="B1788" t="str">
            <v>Fornecimento e Instalação de Cotov.Redução de Ferro Galvanizado 90° 1.5x1 1/4 Pol</v>
          </cell>
          <cell r="C1788" t="str">
            <v>UN</v>
          </cell>
          <cell r="D1788">
            <v>21.543900000000001</v>
          </cell>
        </row>
        <row r="1789">
          <cell r="A1789" t="str">
            <v>001.26.00260</v>
          </cell>
          <cell r="B1789" t="str">
            <v>Fornecimento e Instalação de Cotov.Redução de Ferro Galvanizado 90° 1.5x1pol</v>
          </cell>
          <cell r="C1789" t="str">
            <v>UN</v>
          </cell>
          <cell r="D1789">
            <v>13.543900000000001</v>
          </cell>
        </row>
        <row r="1790">
          <cell r="A1790" t="str">
            <v>001.26.00280</v>
          </cell>
          <cell r="B1790" t="str">
            <v>Fornecimento e Instalação de Cotov.Redução de Ferro Galvanizado 90 1.5x3/4 Pol</v>
          </cell>
          <cell r="C1790" t="str">
            <v>UN</v>
          </cell>
          <cell r="D1790">
            <v>16.2439</v>
          </cell>
        </row>
        <row r="1791">
          <cell r="A1791" t="str">
            <v>001.26.00300</v>
          </cell>
          <cell r="B1791" t="str">
            <v>Fornecimento e Instalação de Cotov.Redução de Ferro Galvanizado 90° 1 1/4x1 Pol</v>
          </cell>
          <cell r="C1791" t="str">
            <v>UN</v>
          </cell>
          <cell r="D1791">
            <v>10.023899999999999</v>
          </cell>
        </row>
        <row r="1792">
          <cell r="A1792" t="str">
            <v>001.26.00320</v>
          </cell>
          <cell r="B1792" t="str">
            <v>Fornecimento e Instalação de Cotov.Redução de Ferro Galvanizado 90° 1 1/4x 3/4 Pol</v>
          </cell>
          <cell r="C1792" t="str">
            <v>UN</v>
          </cell>
          <cell r="D1792">
            <v>16.2439</v>
          </cell>
        </row>
        <row r="1793">
          <cell r="A1793" t="str">
            <v>001.26.00340</v>
          </cell>
          <cell r="B1793" t="str">
            <v>Fornecimento e Instalação de Cotov.Redução de Ferro Galvanizado 90° 1x3/4 Pol</v>
          </cell>
          <cell r="C1793" t="str">
            <v>UN</v>
          </cell>
          <cell r="D1793">
            <v>6.6851000000000003</v>
          </cell>
        </row>
        <row r="1794">
          <cell r="A1794" t="str">
            <v>001.26.00360</v>
          </cell>
          <cell r="B1794" t="str">
            <v>Fornecimento e Instalação de Cotov.Redução de Ferro Galvanizado 90° 1x1/2 Pol</v>
          </cell>
          <cell r="C1794" t="str">
            <v>UN</v>
          </cell>
          <cell r="D1794">
            <v>6.6851000000000003</v>
          </cell>
        </row>
        <row r="1795">
          <cell r="A1795" t="str">
            <v>001.26.00380</v>
          </cell>
          <cell r="B1795" t="str">
            <v>Fornecimento e Instalação de Cotov.Redução de Ferro Galvanizado 90° 3/4x1/2 Pol</v>
          </cell>
          <cell r="C1795" t="str">
            <v>UN</v>
          </cell>
          <cell r="D1795">
            <v>4.3851000000000004</v>
          </cell>
        </row>
        <row r="1796">
          <cell r="A1796" t="str">
            <v>001.26.00400</v>
          </cell>
          <cell r="B1796" t="str">
            <v>Fornecimento e Instalação de Bucha Redução Ferro Galvanizado 4x3 Pol</v>
          </cell>
          <cell r="C1796" t="str">
            <v>UN</v>
          </cell>
          <cell r="D1796">
            <v>31.4101</v>
          </cell>
        </row>
        <row r="1797">
          <cell r="A1797" t="str">
            <v>001.26.00420</v>
          </cell>
          <cell r="B1797" t="str">
            <v>Fornecimento e Instalação de Bucha Redução Ferro Galvanizado 4x2.5 Pol</v>
          </cell>
          <cell r="C1797" t="str">
            <v>UN</v>
          </cell>
          <cell r="D1797">
            <v>25.080100000000002</v>
          </cell>
        </row>
        <row r="1798">
          <cell r="A1798" t="str">
            <v>001.26.00440</v>
          </cell>
          <cell r="B1798" t="str">
            <v>Fornecimento e Instalação de Bucha Redução Ferro Galvanizado 4x2 Pol</v>
          </cell>
          <cell r="C1798" t="str">
            <v>UN</v>
          </cell>
          <cell r="D1798">
            <v>31.4101</v>
          </cell>
        </row>
        <row r="1799">
          <cell r="A1799" t="str">
            <v>001.26.00460</v>
          </cell>
          <cell r="B1799" t="str">
            <v>Fornecimento e Instalação de Bucha Redução Ferro Galvanizado 3x2.5 Pol</v>
          </cell>
          <cell r="C1799" t="str">
            <v>UN</v>
          </cell>
          <cell r="D1799">
            <v>18.921399999999998</v>
          </cell>
        </row>
        <row r="1800">
          <cell r="A1800" t="str">
            <v>001.26.00480</v>
          </cell>
          <cell r="B1800" t="str">
            <v>Forneicmento e Instalação de Bucha Redução Ferro Galvanizado 3x2 Pol</v>
          </cell>
          <cell r="C1800" t="str">
            <v>UN</v>
          </cell>
          <cell r="D1800">
            <v>18.921399999999998</v>
          </cell>
        </row>
        <row r="1801">
          <cell r="A1801" t="str">
            <v>001.26.00500</v>
          </cell>
          <cell r="B1801" t="str">
            <v>Fornecimento e Instalação de Bucha Redução Ferro Galvanizado 2.5x2 Pol</v>
          </cell>
          <cell r="C1801" t="str">
            <v>UN</v>
          </cell>
          <cell r="D1801">
            <v>12.5426</v>
          </cell>
        </row>
        <row r="1802">
          <cell r="A1802" t="str">
            <v>001.26.00520</v>
          </cell>
          <cell r="B1802" t="str">
            <v>Forneicmento e Instalação de Bucha Redução Ferro Galvanizado  2.5x1.5 Pol</v>
          </cell>
          <cell r="C1802" t="str">
            <v>UN</v>
          </cell>
          <cell r="D1802">
            <v>11.852600000000001</v>
          </cell>
        </row>
        <row r="1803">
          <cell r="A1803" t="str">
            <v>001.26.00540</v>
          </cell>
          <cell r="B1803" t="str">
            <v>Fornecimento e Instalação de Bucha Redução Ferro Galvanizado 2.5x1 1/4 Pol</v>
          </cell>
          <cell r="C1803" t="str">
            <v>UN</v>
          </cell>
          <cell r="D1803">
            <v>9.9925999999999995</v>
          </cell>
        </row>
        <row r="1804">
          <cell r="A1804" t="str">
            <v>001.26.00560</v>
          </cell>
          <cell r="B1804" t="str">
            <v>Fornecimento e Instalação de Bucha Redução Ferro Galvanizado. 2x1.5 Pol</v>
          </cell>
          <cell r="C1804" t="str">
            <v>UN</v>
          </cell>
          <cell r="D1804">
            <v>8.5938999999999997</v>
          </cell>
        </row>
        <row r="1805">
          <cell r="A1805" t="str">
            <v>001.26.00580</v>
          </cell>
          <cell r="B1805" t="str">
            <v>Fornecimento e Instalação de Bucha Redução Ferro Galvanizado 2x1 1/4 Pol</v>
          </cell>
          <cell r="C1805" t="str">
            <v>UN</v>
          </cell>
          <cell r="D1805">
            <v>8.2439</v>
          </cell>
        </row>
        <row r="1806">
          <cell r="A1806" t="str">
            <v>001.26.00600</v>
          </cell>
          <cell r="B1806" t="str">
            <v>Fornecimento e Instalação de Bucha Redução Ferro Galvanizado 2x1 Pol</v>
          </cell>
          <cell r="C1806" t="str">
            <v>UN</v>
          </cell>
          <cell r="D1806">
            <v>8.5338999999999992</v>
          </cell>
        </row>
        <row r="1807">
          <cell r="A1807" t="str">
            <v>001.26.00620</v>
          </cell>
          <cell r="B1807" t="str">
            <v>Fornecimento e Instalação de Bucha Redução Ferro Galvanizado 2x3/4 Pol</v>
          </cell>
          <cell r="C1807" t="str">
            <v>UN</v>
          </cell>
          <cell r="D1807">
            <v>8.5338999999999992</v>
          </cell>
        </row>
        <row r="1808">
          <cell r="A1808" t="str">
            <v>001.26.00640</v>
          </cell>
          <cell r="B1808" t="str">
            <v>Fornecimento e Instalação de Bucha Redução Ferro Galvanizado 1.5x1 1/4 Pol</v>
          </cell>
          <cell r="C1808" t="str">
            <v>UN</v>
          </cell>
          <cell r="D1808">
            <v>6.5739000000000001</v>
          </cell>
        </row>
        <row r="1809">
          <cell r="A1809" t="str">
            <v>001.26.00660</v>
          </cell>
          <cell r="B1809" t="str">
            <v>Fornecimento e Instalação de Bucha Redução Ferro Galvanizado 1.5x1 Pol</v>
          </cell>
          <cell r="C1809" t="str">
            <v>UN</v>
          </cell>
          <cell r="D1809">
            <v>6.2839</v>
          </cell>
        </row>
        <row r="1810">
          <cell r="A1810" t="str">
            <v>001.26.00680</v>
          </cell>
          <cell r="B1810" t="str">
            <v>Fornecimento e Instalação de Bucha Redução Ferro Galvanizado 1.5x3/4 Pol</v>
          </cell>
          <cell r="C1810" t="str">
            <v>UN</v>
          </cell>
          <cell r="D1810">
            <v>6.5538999999999996</v>
          </cell>
        </row>
        <row r="1811">
          <cell r="A1811" t="str">
            <v>001.26.00700</v>
          </cell>
          <cell r="B1811" t="str">
            <v>Fornecimento e Instalação de Bucha Redução Ferro Galvanizado 1 1/4x1 Pol</v>
          </cell>
          <cell r="C1811" t="str">
            <v>UN</v>
          </cell>
          <cell r="D1811">
            <v>5.8738999999999999</v>
          </cell>
        </row>
        <row r="1812">
          <cell r="A1812" t="str">
            <v>001.26.00720</v>
          </cell>
          <cell r="B1812" t="str">
            <v>Fornecimento e Instalação de Bucha Redução Ferro Galvanizado 1 1/4x3/4 Pol</v>
          </cell>
          <cell r="C1812" t="str">
            <v>UN</v>
          </cell>
          <cell r="D1812">
            <v>5.8838999999999997</v>
          </cell>
        </row>
        <row r="1813">
          <cell r="A1813" t="str">
            <v>001.26.00740</v>
          </cell>
          <cell r="B1813" t="str">
            <v>Fornecimento e Instalação de Bucha Redução Ferro Galvanizado 1 1/4x1/2 Pol</v>
          </cell>
          <cell r="C1813" t="str">
            <v>UN</v>
          </cell>
          <cell r="D1813">
            <v>5.5838999999999999</v>
          </cell>
        </row>
        <row r="1814">
          <cell r="A1814" t="str">
            <v>001.26.00760</v>
          </cell>
          <cell r="B1814" t="str">
            <v>Fornecimento e Instalação de Bucha Redução Ferro Galvanizado 1x3/4 Pol</v>
          </cell>
          <cell r="C1814" t="str">
            <v>UN</v>
          </cell>
          <cell r="D1814">
            <v>4.0850999999999997</v>
          </cell>
        </row>
        <row r="1815">
          <cell r="A1815" t="str">
            <v>001.26.00780</v>
          </cell>
          <cell r="B1815" t="str">
            <v>Fornecimento e Instalação de Bucha Redução Ferro Galvanizado 1x1/2 Pol</v>
          </cell>
          <cell r="C1815" t="str">
            <v>UN</v>
          </cell>
          <cell r="D1815">
            <v>4.0551000000000004</v>
          </cell>
        </row>
        <row r="1816">
          <cell r="A1816" t="str">
            <v>001.26.00800</v>
          </cell>
          <cell r="B1816" t="str">
            <v>Fornecimento e Instalação de Bucha Redução Ferro Galvanizado 3/4x1/2 Pol</v>
          </cell>
          <cell r="C1816" t="str">
            <v>UN</v>
          </cell>
          <cell r="D1816">
            <v>3.4350999999999998</v>
          </cell>
        </row>
        <row r="1817">
          <cell r="A1817" t="str">
            <v>001.26.00820</v>
          </cell>
          <cell r="B1817" t="str">
            <v>Fornecimento e Instalação de Luva De Redução De Ferro Galvanizado 4x3 Pol</v>
          </cell>
          <cell r="C1817" t="str">
            <v>UN</v>
          </cell>
          <cell r="D1817">
            <v>31.720099999999999</v>
          </cell>
        </row>
        <row r="1818">
          <cell r="A1818" t="str">
            <v>001.26.00840</v>
          </cell>
          <cell r="B1818" t="str">
            <v>Fornecimento e Instalação de Luva De Redução De Ferro Galvanizado 4x2.5 Pol</v>
          </cell>
          <cell r="C1818" t="str">
            <v>UN</v>
          </cell>
          <cell r="D1818">
            <v>23.440100000000001</v>
          </cell>
        </row>
        <row r="1819">
          <cell r="A1819" t="str">
            <v>001.26.00860</v>
          </cell>
          <cell r="B1819" t="str">
            <v>Fornecimento e Instalação de Luva De Redução De Ferro Galvanizado 4x2 Pol</v>
          </cell>
          <cell r="C1819" t="str">
            <v>UN</v>
          </cell>
          <cell r="D1819">
            <v>31.720099999999999</v>
          </cell>
        </row>
        <row r="1820">
          <cell r="A1820" t="str">
            <v>001.26.00880</v>
          </cell>
          <cell r="B1820" t="str">
            <v>Fornecimento e Instalação de Luva De Redução De Ferro Galvanizado 3x2.5 Pol</v>
          </cell>
          <cell r="C1820" t="str">
            <v>UN</v>
          </cell>
          <cell r="D1820">
            <v>22.481400000000001</v>
          </cell>
        </row>
        <row r="1821">
          <cell r="A1821" t="str">
            <v>001.26.00900</v>
          </cell>
          <cell r="B1821" t="str">
            <v>Fornecimento e Instalação de Luva De Redução De Ferro Galvanizado 3x2 Pol</v>
          </cell>
          <cell r="C1821" t="str">
            <v>UN</v>
          </cell>
          <cell r="D1821">
            <v>22.481400000000001</v>
          </cell>
        </row>
        <row r="1822">
          <cell r="A1822" t="str">
            <v>001.26.00920</v>
          </cell>
          <cell r="B1822" t="str">
            <v>Fornecimento e Instalação de Luva De Redução De Ferro Galvanizado 3x1.5 Pol</v>
          </cell>
          <cell r="C1822" t="str">
            <v>UN</v>
          </cell>
          <cell r="D1822">
            <v>22.481400000000001</v>
          </cell>
        </row>
        <row r="1823">
          <cell r="A1823" t="str">
            <v>001.26.00940</v>
          </cell>
          <cell r="B1823" t="str">
            <v>Fornecimento e Instalação de Luva De Redução De Ferro Galvanizado 2.5x2 Pol</v>
          </cell>
          <cell r="C1823" t="str">
            <v>UN</v>
          </cell>
          <cell r="D1823">
            <v>12.1126</v>
          </cell>
        </row>
        <row r="1824">
          <cell r="A1824" t="str">
            <v>001.26.00960</v>
          </cell>
          <cell r="B1824" t="str">
            <v>Fornecimento e Instalação de Luva De Redução De Ferro Galvanizado 2.5x1 1/4 Pol</v>
          </cell>
          <cell r="C1824" t="str">
            <v>UN</v>
          </cell>
          <cell r="D1824">
            <v>12.1126</v>
          </cell>
        </row>
        <row r="1825">
          <cell r="A1825" t="str">
            <v>001.26.00980</v>
          </cell>
          <cell r="B1825" t="str">
            <v>Fornecimento e Instalação de Luva De Redução De Ferro Galvanizado 2.5x1.5 Pol</v>
          </cell>
          <cell r="C1825" t="str">
            <v>UN</v>
          </cell>
          <cell r="D1825">
            <v>12.1126</v>
          </cell>
        </row>
        <row r="1826">
          <cell r="A1826" t="str">
            <v>001.26.01000</v>
          </cell>
          <cell r="B1826" t="str">
            <v>Fornecimento e Instalação de Luva De Redução De Ferro Galvanizado 2x1 1/4 Pol</v>
          </cell>
          <cell r="C1826" t="str">
            <v>UN</v>
          </cell>
          <cell r="D1826">
            <v>12.1126</v>
          </cell>
        </row>
        <row r="1827">
          <cell r="A1827" t="str">
            <v>001.26.01020</v>
          </cell>
          <cell r="B1827" t="str">
            <v>Fornecimento e Instalação de Luva De Redução De Ferro Galvanizado 2x1 Pol</v>
          </cell>
          <cell r="C1827" t="str">
            <v>UN</v>
          </cell>
          <cell r="D1827">
            <v>11.6439</v>
          </cell>
        </row>
        <row r="1828">
          <cell r="A1828" t="str">
            <v>001.26.01040</v>
          </cell>
          <cell r="B1828" t="str">
            <v>Fornecimento e Instalação de Luva De Redução De Ferro Galvanizado 1.5x1 Pol</v>
          </cell>
          <cell r="C1828" t="str">
            <v>UN</v>
          </cell>
          <cell r="D1828">
            <v>7.8438999999999997</v>
          </cell>
        </row>
        <row r="1829">
          <cell r="A1829" t="str">
            <v>001.26.01060</v>
          </cell>
          <cell r="B1829" t="str">
            <v>Fornecimento e Instalação de Luva De Redução De Ferro Galvanizado 11/4x1 Pol</v>
          </cell>
          <cell r="C1829" t="str">
            <v>UN</v>
          </cell>
          <cell r="D1829">
            <v>7.0438999999999998</v>
          </cell>
        </row>
        <row r="1830">
          <cell r="A1830" t="str">
            <v>001.26.01080</v>
          </cell>
          <cell r="B1830" t="str">
            <v>Fornecimento e Instalação de Luva De Redução De Ferro Galvanizado  1 1/4x3/4 Pol</v>
          </cell>
          <cell r="C1830" t="str">
            <v>UN</v>
          </cell>
          <cell r="D1830">
            <v>7.0438999999999998</v>
          </cell>
        </row>
        <row r="1831">
          <cell r="A1831" t="str">
            <v>001.26.01100</v>
          </cell>
          <cell r="B1831" t="str">
            <v>Fornecimento e Instalação de Luva De Redução De Ferro Galvanizado  1 1/4x1/2 Pol</v>
          </cell>
          <cell r="C1831" t="str">
            <v>UN</v>
          </cell>
          <cell r="D1831">
            <v>7.0438999999999998</v>
          </cell>
        </row>
        <row r="1832">
          <cell r="A1832" t="str">
            <v>001.26.01120</v>
          </cell>
          <cell r="B1832" t="str">
            <v>Fornecimento e Instalação de Luva De Redução De Ferro Galvanizado 1x3/4 Pol</v>
          </cell>
          <cell r="C1832" t="str">
            <v>UN</v>
          </cell>
          <cell r="D1832">
            <v>5.1750999999999996</v>
          </cell>
        </row>
        <row r="1833">
          <cell r="A1833" t="str">
            <v>001.26.01140</v>
          </cell>
          <cell r="B1833" t="str">
            <v>Fornecimento e Instalação de Luva De Redução De Ferro Galvanizado  1x1/2 Pol</v>
          </cell>
          <cell r="C1833" t="str">
            <v>UN</v>
          </cell>
          <cell r="D1833">
            <v>4.7751000000000001</v>
          </cell>
        </row>
        <row r="1834">
          <cell r="A1834" t="str">
            <v>001.26.01160</v>
          </cell>
          <cell r="B1834" t="str">
            <v>Fornecimento e Instalação de Luva De Redução De Ferro Galvanizado  3/4x1/2 Pol</v>
          </cell>
          <cell r="C1834" t="str">
            <v>UN</v>
          </cell>
          <cell r="D1834">
            <v>3.9750999999999999</v>
          </cell>
        </row>
        <row r="1835">
          <cell r="A1835" t="str">
            <v>001.26.01180</v>
          </cell>
          <cell r="B1835" t="str">
            <v>Fornecimento e Instalação de Cotov. De Ferro Galvanizado 90° 4 Pol</v>
          </cell>
          <cell r="C1835" t="str">
            <v>UN</v>
          </cell>
          <cell r="D1835">
            <v>50.440100000000001</v>
          </cell>
        </row>
        <row r="1836">
          <cell r="A1836" t="str">
            <v>001.26.01200</v>
          </cell>
          <cell r="B1836" t="str">
            <v>Fornecimento e Instalação de Cotov. De Ferro Galvanizado. 90° 3 Pol</v>
          </cell>
          <cell r="C1836" t="str">
            <v>UN</v>
          </cell>
          <cell r="D1836">
            <v>31.261399999999998</v>
          </cell>
        </row>
        <row r="1837">
          <cell r="A1837" t="str">
            <v>001.26.01220</v>
          </cell>
          <cell r="B1837" t="str">
            <v>Fornecimento e Instalação de Cotov. De Ferro Galvanizado 90° 2.5 Pol</v>
          </cell>
          <cell r="C1837" t="str">
            <v>UN</v>
          </cell>
          <cell r="D1837">
            <v>21.592600000000001</v>
          </cell>
        </row>
        <row r="1838">
          <cell r="A1838" t="str">
            <v>001.26.01240</v>
          </cell>
          <cell r="B1838" t="str">
            <v>Fornecimento e Instalação de Cotov. De Ferro Galvanizado 90° 2 Pol</v>
          </cell>
          <cell r="C1838" t="str">
            <v>UN</v>
          </cell>
          <cell r="D1838">
            <v>12.943899999999999</v>
          </cell>
        </row>
        <row r="1839">
          <cell r="A1839" t="str">
            <v>001.26.01260</v>
          </cell>
          <cell r="B1839" t="str">
            <v>Fornecimento e Instalação de Cotov. De Ferro Galvanizado 90° 1.5 Pol</v>
          </cell>
          <cell r="C1839" t="str">
            <v>UN</v>
          </cell>
          <cell r="D1839">
            <v>12.8439</v>
          </cell>
        </row>
        <row r="1840">
          <cell r="A1840" t="str">
            <v>001.26.01280</v>
          </cell>
          <cell r="B1840" t="str">
            <v>Fornecimento e Instalação de Cotov. De Ferro Galvanizado 90°  1 1/4 Pol</v>
          </cell>
          <cell r="C1840" t="str">
            <v>UN</v>
          </cell>
          <cell r="D1840">
            <v>10.023899999999999</v>
          </cell>
        </row>
        <row r="1841">
          <cell r="A1841" t="str">
            <v>001.26.01300</v>
          </cell>
          <cell r="B1841" t="str">
            <v>Fornecimento e Instalação de Cotov. De Ferro Galvanizado 90° 1 Pol</v>
          </cell>
          <cell r="C1841" t="str">
            <v>UN</v>
          </cell>
          <cell r="D1841">
            <v>6.6851000000000003</v>
          </cell>
        </row>
        <row r="1842">
          <cell r="A1842" t="str">
            <v>001.26.01320</v>
          </cell>
          <cell r="B1842" t="str">
            <v>Fornecimento e Instalação de Cotov. De Ferro Galvanizado 90°  3/4 Pol</v>
          </cell>
          <cell r="C1842" t="str">
            <v>UN</v>
          </cell>
          <cell r="D1842">
            <v>4.0850999999999997</v>
          </cell>
        </row>
        <row r="1843">
          <cell r="A1843" t="str">
            <v>001.26.01340</v>
          </cell>
          <cell r="B1843" t="str">
            <v>Fornecimento e Instalação de Cotov. De Ferro Galvanizado 90° 1/2 Pol</v>
          </cell>
          <cell r="C1843" t="str">
            <v>UN</v>
          </cell>
          <cell r="D1843">
            <v>3.5651000000000002</v>
          </cell>
        </row>
        <row r="1844">
          <cell r="A1844" t="str">
            <v>001.26.01360</v>
          </cell>
          <cell r="B1844" t="str">
            <v>Fornecimento e Instalação de Tee De Ferro Galvanizado 4 Pol</v>
          </cell>
          <cell r="C1844" t="str">
            <v>UN</v>
          </cell>
          <cell r="D1844">
            <v>54.587699999999998</v>
          </cell>
        </row>
        <row r="1845">
          <cell r="A1845" t="str">
            <v>001.26.01380</v>
          </cell>
          <cell r="B1845" t="str">
            <v>Fornecimento e Instalação de Tee De Ferro Galvanizado 3 Pol</v>
          </cell>
          <cell r="C1845" t="str">
            <v>UN</v>
          </cell>
          <cell r="D1845">
            <v>39.718899999999998</v>
          </cell>
        </row>
        <row r="1846">
          <cell r="A1846" t="str">
            <v>001.26.01400</v>
          </cell>
          <cell r="B1846" t="str">
            <v>Fornecimento e Instalação de Tee De Ferro Galvanizado 2.5 Pol</v>
          </cell>
          <cell r="C1846" t="str">
            <v>UN</v>
          </cell>
          <cell r="D1846">
            <v>30.2501</v>
          </cell>
        </row>
        <row r="1847">
          <cell r="A1847" t="str">
            <v>001.26.01420</v>
          </cell>
          <cell r="B1847" t="str">
            <v>Fornecimento e Instalação de Tee De Ferro Galvanizado 2 Pol</v>
          </cell>
          <cell r="C1847" t="str">
            <v>UN</v>
          </cell>
          <cell r="D1847">
            <v>17.303000000000001</v>
          </cell>
        </row>
        <row r="1848">
          <cell r="A1848" t="str">
            <v>001.26.01440</v>
          </cell>
          <cell r="B1848" t="str">
            <v>Fornecimento e Instalação de Tee De Ferro Galvanizado 1.5 Pol</v>
          </cell>
          <cell r="C1848" t="str">
            <v>UN</v>
          </cell>
          <cell r="D1848">
            <v>11.8314</v>
          </cell>
        </row>
        <row r="1849">
          <cell r="A1849" t="str">
            <v>001.26.01460</v>
          </cell>
          <cell r="B1849" t="str">
            <v>Fornecimento e Instalação de Tee De Ferro Galvanizado 1 1/4 Pol</v>
          </cell>
          <cell r="C1849" t="str">
            <v>UN</v>
          </cell>
          <cell r="D1849">
            <v>10.6814</v>
          </cell>
        </row>
        <row r="1850">
          <cell r="A1850" t="str">
            <v>001.26.01480</v>
          </cell>
          <cell r="B1850" t="str">
            <v>Fornecimento e Instalação de Tee De Ferro Galvanizado 1 Pol</v>
          </cell>
          <cell r="C1850" t="str">
            <v>UN</v>
          </cell>
          <cell r="D1850">
            <v>7.5625999999999998</v>
          </cell>
        </row>
        <row r="1851">
          <cell r="A1851" t="str">
            <v>001.26.01500</v>
          </cell>
          <cell r="B1851" t="str">
            <v>Fornecimento e Instalação de Tee De Ferro Galvanizado 3/4 Pol</v>
          </cell>
          <cell r="C1851" t="str">
            <v>UN</v>
          </cell>
          <cell r="D1851">
            <v>5.5125999999999999</v>
          </cell>
        </row>
        <row r="1852">
          <cell r="A1852" t="str">
            <v>001.26.01520</v>
          </cell>
          <cell r="B1852" t="str">
            <v>Fornecimento e Instalação de Tee De Ferro Galvanizado 1/2 Pol</v>
          </cell>
          <cell r="C1852" t="str">
            <v>UN</v>
          </cell>
          <cell r="D1852">
            <v>4.1525999999999996</v>
          </cell>
        </row>
        <row r="1853">
          <cell r="A1853" t="str">
            <v>001.26.01540</v>
          </cell>
          <cell r="B1853" t="str">
            <v>Fornecimento e Instalação de Tee Redução De Ferro Galvanizado 4x3 Pol</v>
          </cell>
          <cell r="C1853" t="str">
            <v>UN</v>
          </cell>
          <cell r="D1853">
            <v>90.187700000000007</v>
          </cell>
        </row>
        <row r="1854">
          <cell r="A1854" t="str">
            <v>001.26.01560</v>
          </cell>
          <cell r="B1854" t="str">
            <v>Fornecimento e Instalação de Tee Redução De Ferro Galvanizado 4x2 Pol</v>
          </cell>
          <cell r="C1854" t="str">
            <v>UN</v>
          </cell>
          <cell r="D1854">
            <v>90.187700000000007</v>
          </cell>
        </row>
        <row r="1855">
          <cell r="A1855" t="str">
            <v>001.26.01580</v>
          </cell>
          <cell r="B1855" t="str">
            <v>Fornecimento e Instalação de Tee Redução De Ferro Galvanizado 3x2.5 Pol</v>
          </cell>
          <cell r="C1855" t="str">
            <v>UN</v>
          </cell>
          <cell r="D1855">
            <v>49.218899999999998</v>
          </cell>
        </row>
        <row r="1856">
          <cell r="A1856" t="str">
            <v>001.26.01600</v>
          </cell>
          <cell r="B1856" t="str">
            <v>Fornecimento e Instalação de Tee Redução De Ferro Galvanizado 3x2 Pol</v>
          </cell>
          <cell r="C1856" t="str">
            <v>UN</v>
          </cell>
          <cell r="D1856">
            <v>31.6189</v>
          </cell>
        </row>
        <row r="1857">
          <cell r="A1857" t="str">
            <v>001.26.01620</v>
          </cell>
          <cell r="B1857" t="str">
            <v>Fornecimento e Instalação de Tee Redução De Ferro Galvanizado 3x1.5 Pol</v>
          </cell>
          <cell r="C1857" t="str">
            <v>UN</v>
          </cell>
          <cell r="D1857">
            <v>31.6189</v>
          </cell>
        </row>
        <row r="1858">
          <cell r="A1858" t="str">
            <v>001.26.01640</v>
          </cell>
          <cell r="B1858" t="str">
            <v>Fornecimento e Instalação de Tee Redução De Ferro Galvanizado 2.5x2 Pol</v>
          </cell>
          <cell r="C1858" t="str">
            <v>UN</v>
          </cell>
          <cell r="D1858">
            <v>38.190100000000001</v>
          </cell>
        </row>
        <row r="1859">
          <cell r="A1859" t="str">
            <v>001.26.01660</v>
          </cell>
          <cell r="B1859" t="str">
            <v>Fornecimento e Instalação de Tee Redução De Ferro Galvanizado 2.5x1 1/4 Pol</v>
          </cell>
          <cell r="C1859" t="str">
            <v>UN</v>
          </cell>
          <cell r="D1859">
            <v>26.2501</v>
          </cell>
        </row>
        <row r="1860">
          <cell r="A1860" t="str">
            <v>001.26.01680</v>
          </cell>
          <cell r="B1860" t="str">
            <v>Fornecimento e Instalação de Tee Redução De Ferro Galvanizado 2x11/2pol</v>
          </cell>
          <cell r="C1860" t="str">
            <v>UN</v>
          </cell>
          <cell r="D1860">
            <v>14.700100000000001</v>
          </cell>
        </row>
        <row r="1861">
          <cell r="A1861" t="str">
            <v>001.26.01700</v>
          </cell>
          <cell r="B1861" t="str">
            <v>Fornecimento e Instalação de Tee Redução De Ferro Galvanizado 2x11/4pol</v>
          </cell>
          <cell r="C1861" t="str">
            <v>UN</v>
          </cell>
          <cell r="D1861">
            <v>17.700099999999999</v>
          </cell>
        </row>
        <row r="1862">
          <cell r="A1862" t="str">
            <v>001.26.01720</v>
          </cell>
          <cell r="B1862" t="str">
            <v>Fornecimento e Instalação de Tee Redução De Ferro Galvanizado 2x1 Pol</v>
          </cell>
          <cell r="C1862" t="str">
            <v>UN</v>
          </cell>
          <cell r="D1862">
            <v>13.7814</v>
          </cell>
        </row>
        <row r="1863">
          <cell r="A1863" t="str">
            <v>001.26.01740</v>
          </cell>
          <cell r="B1863" t="str">
            <v>Fornecimento e Instalação de Tee Redução De Ferro Galvanizado 1.5 X 1.1/4 Pol</v>
          </cell>
          <cell r="C1863" t="str">
            <v>UN</v>
          </cell>
          <cell r="D1863">
            <v>9.8513999999999999</v>
          </cell>
        </row>
        <row r="1864">
          <cell r="A1864" t="str">
            <v>001.26.01760</v>
          </cell>
          <cell r="B1864" t="str">
            <v>Fornecimento e Instalação de Tee Redução De Ferro Galvanizado 1.5 X 1 Pol</v>
          </cell>
          <cell r="C1864" t="str">
            <v>UN</v>
          </cell>
          <cell r="D1864">
            <v>14.1014</v>
          </cell>
        </row>
        <row r="1865">
          <cell r="A1865" t="str">
            <v>001.26.01780</v>
          </cell>
          <cell r="B1865" t="str">
            <v>Fornecimento e Instalação de Tee Redução De Ferro Galvanizado 1.5x3/4 Pol</v>
          </cell>
          <cell r="C1865" t="str">
            <v>UN</v>
          </cell>
          <cell r="D1865">
            <v>10.571400000000001</v>
          </cell>
        </row>
        <row r="1866">
          <cell r="A1866" t="str">
            <v>001.26.01800</v>
          </cell>
          <cell r="B1866" t="str">
            <v>Fornecimento e Instalação de Tee Redução De Ferro Galvanizado 1 1/4x1 Pol</v>
          </cell>
          <cell r="C1866" t="str">
            <v>UN</v>
          </cell>
          <cell r="D1866">
            <v>9.4814000000000007</v>
          </cell>
        </row>
        <row r="1867">
          <cell r="A1867" t="str">
            <v>001.26.01820</v>
          </cell>
          <cell r="B1867" t="str">
            <v>Fornecimento e Instalação de Tee Redução De Ferro Galvanizado 1 1/4x3/4 Pol</v>
          </cell>
          <cell r="C1867" t="str">
            <v>UN</v>
          </cell>
          <cell r="D1867">
            <v>9.4814000000000007</v>
          </cell>
        </row>
        <row r="1868">
          <cell r="A1868" t="str">
            <v>001.26.01840</v>
          </cell>
          <cell r="B1868" t="str">
            <v>Fornecimento e Instalação de Tee Redução De Ferro Galvanizado 1 1/4x1/2 Pol</v>
          </cell>
          <cell r="C1868" t="str">
            <v>UN</v>
          </cell>
          <cell r="D1868">
            <v>8.5814000000000004</v>
          </cell>
        </row>
        <row r="1869">
          <cell r="A1869" t="str">
            <v>001.26.01860</v>
          </cell>
          <cell r="B1869" t="str">
            <v>Fornecimento e Instalação de Tee Redução De Ferro Galvanizado 1x3/4 Pol</v>
          </cell>
          <cell r="C1869" t="str">
            <v>UN</v>
          </cell>
          <cell r="D1869">
            <v>5.8525999999999998</v>
          </cell>
        </row>
        <row r="1870">
          <cell r="A1870" t="str">
            <v>001.26.01880</v>
          </cell>
          <cell r="B1870" t="str">
            <v>Fornecimento e Instalação de Tee Redução De Ferro Galvanizado 1x1/2 Pol</v>
          </cell>
          <cell r="C1870" t="str">
            <v>UN</v>
          </cell>
          <cell r="D1870">
            <v>8.6026000000000007</v>
          </cell>
        </row>
        <row r="1871">
          <cell r="A1871" t="str">
            <v>001.26.01900</v>
          </cell>
          <cell r="B1871" t="str">
            <v>Fornecimento e Instalação de Tee Redução De Ferro Galvanizado 3/4x1/2 Pol</v>
          </cell>
          <cell r="C1871" t="str">
            <v>UN</v>
          </cell>
          <cell r="D1871">
            <v>4.4526000000000003</v>
          </cell>
        </row>
        <row r="1872">
          <cell r="A1872" t="str">
            <v>001.26.01920</v>
          </cell>
          <cell r="B1872" t="str">
            <v>Fornecimento e Instalação de Luva Simples De Ferro Galvanizado 4 Pol</v>
          </cell>
          <cell r="C1872" t="str">
            <v>UN</v>
          </cell>
          <cell r="D1872">
            <v>33.700099999999999</v>
          </cell>
        </row>
        <row r="1873">
          <cell r="A1873" t="str">
            <v>001.26.01940</v>
          </cell>
          <cell r="B1873" t="str">
            <v>Fornecimento e Instalação de Luva Simples De Ferro Galvanizado 3 Pol</v>
          </cell>
          <cell r="C1873" t="str">
            <v>UN</v>
          </cell>
          <cell r="D1873">
            <v>26.1814</v>
          </cell>
        </row>
        <row r="1874">
          <cell r="A1874" t="str">
            <v>001.26.01960</v>
          </cell>
          <cell r="B1874" t="str">
            <v>Fornecimento e Instalação de Luva Simples De Ferro Galvanizado 2.5 Pol</v>
          </cell>
          <cell r="C1874" t="str">
            <v>UN</v>
          </cell>
          <cell r="D1874">
            <v>18.3126</v>
          </cell>
        </row>
        <row r="1875">
          <cell r="A1875" t="str">
            <v>001.26.01980</v>
          </cell>
          <cell r="B1875" t="str">
            <v>Fornecimento e Instalação de Luva Simples De Ferro Galvanizado 2 Pol</v>
          </cell>
          <cell r="C1875" t="str">
            <v>UN</v>
          </cell>
          <cell r="D1875">
            <v>10.443899999999999</v>
          </cell>
        </row>
        <row r="1876">
          <cell r="A1876" t="str">
            <v>001.26.02000</v>
          </cell>
          <cell r="B1876" t="str">
            <v>Fornecimento e Instalação de Luva Simples De Ferro Galvanizado 1.5 Pol</v>
          </cell>
          <cell r="C1876" t="str">
            <v>UN</v>
          </cell>
          <cell r="D1876">
            <v>7.8438999999999997</v>
          </cell>
        </row>
        <row r="1877">
          <cell r="A1877" t="str">
            <v>001.26.02020</v>
          </cell>
          <cell r="B1877" t="str">
            <v>Fornecimento e Instalação de Luva Simples De Ferro Galvanizado 1 1/4/Pol</v>
          </cell>
          <cell r="C1877" t="str">
            <v>UN</v>
          </cell>
          <cell r="D1877">
            <v>6.2938999999999998</v>
          </cell>
        </row>
        <row r="1878">
          <cell r="A1878" t="str">
            <v>001.26.02040</v>
          </cell>
          <cell r="B1878" t="str">
            <v>Fornecimento e Instalação de Luva Simples De Ferro Galvanizado 1 Pol</v>
          </cell>
          <cell r="C1878" t="str">
            <v>UN</v>
          </cell>
          <cell r="D1878">
            <v>5.0251000000000001</v>
          </cell>
        </row>
        <row r="1879">
          <cell r="A1879" t="str">
            <v>001.26.02060</v>
          </cell>
          <cell r="B1879" t="str">
            <v>Fornecimento e Instalação de Luva Simples De Ferro Galvanizado 3/4 Pol</v>
          </cell>
          <cell r="C1879" t="str">
            <v>UN</v>
          </cell>
          <cell r="D1879">
            <v>3.8250999999999999</v>
          </cell>
        </row>
        <row r="1880">
          <cell r="A1880" t="str">
            <v>001.26.02080</v>
          </cell>
          <cell r="B1880" t="str">
            <v>Fornecimento e Instalação de Luva Simples De Ferro Galvanizado 1/2 Pol</v>
          </cell>
          <cell r="C1880" t="str">
            <v>UN</v>
          </cell>
          <cell r="D1880">
            <v>3.1251000000000002</v>
          </cell>
        </row>
        <row r="1881">
          <cell r="A1881" t="str">
            <v>001.26.02100</v>
          </cell>
          <cell r="B1881" t="str">
            <v>Fornecimento e Instalação de União Assento Plano De Ferro Galvanizado 4 Pol</v>
          </cell>
          <cell r="C1881" t="str">
            <v>UN</v>
          </cell>
          <cell r="D1881">
            <v>56.250100000000003</v>
          </cell>
        </row>
        <row r="1882">
          <cell r="A1882" t="str">
            <v>001.26.02120</v>
          </cell>
          <cell r="B1882" t="str">
            <v>Fornecimento e Instalação de União Assento Plano De Ferro Galvanizado 3 Pol</v>
          </cell>
          <cell r="C1882" t="str">
            <v>UN</v>
          </cell>
          <cell r="D1882">
            <v>45.781399999999998</v>
          </cell>
        </row>
        <row r="1883">
          <cell r="A1883" t="str">
            <v>001.26.02140</v>
          </cell>
          <cell r="B1883" t="str">
            <v>Fornecimento e Instalação de União Assento Plano De Ferro Galvanizado 2.5 Pol</v>
          </cell>
          <cell r="C1883" t="str">
            <v>UN</v>
          </cell>
          <cell r="D1883">
            <v>37.231400000000001</v>
          </cell>
        </row>
        <row r="1884">
          <cell r="A1884" t="str">
            <v>001.26.02160</v>
          </cell>
          <cell r="B1884" t="str">
            <v>Fornecimento e Instalação de União Assento Plano De Ferro Galvanizado 2 Pol</v>
          </cell>
          <cell r="C1884" t="str">
            <v>UN</v>
          </cell>
          <cell r="D1884">
            <v>26.3126</v>
          </cell>
        </row>
        <row r="1885">
          <cell r="A1885" t="str">
            <v>001.26.02180</v>
          </cell>
          <cell r="B1885" t="str">
            <v>Fornecimento e Instalação de União Assento Plano De Ferro Galvanizado 1.5 Pol</v>
          </cell>
          <cell r="C1885" t="str">
            <v>UN</v>
          </cell>
          <cell r="D1885">
            <v>18.712599999999998</v>
          </cell>
        </row>
        <row r="1886">
          <cell r="A1886" t="str">
            <v>001.26.02200</v>
          </cell>
          <cell r="B1886" t="str">
            <v>Fornecimento e Instalação de União Assento Plano De Ferro Galvanizado 1 1/4 Pol</v>
          </cell>
          <cell r="C1886" t="str">
            <v>UN</v>
          </cell>
          <cell r="D1886">
            <v>15.7126</v>
          </cell>
        </row>
        <row r="1887">
          <cell r="A1887" t="str">
            <v>001.26.02220</v>
          </cell>
          <cell r="B1887" t="str">
            <v>Fornecimento e Instalação de União Assento Plano De Ferro Galvanizado 1 Pol</v>
          </cell>
          <cell r="C1887" t="str">
            <v>UN</v>
          </cell>
          <cell r="D1887">
            <v>10.8439</v>
          </cell>
        </row>
        <row r="1888">
          <cell r="A1888" t="str">
            <v>001.26.02240</v>
          </cell>
          <cell r="B1888" t="str">
            <v>Fornecimento e Instalação de União Assento Plano De Ferro Galvanizado 3/4 Pol</v>
          </cell>
          <cell r="C1888" t="str">
            <v>UN</v>
          </cell>
          <cell r="D1888">
            <v>10.2439</v>
          </cell>
        </row>
        <row r="1889">
          <cell r="A1889" t="str">
            <v>001.26.02260</v>
          </cell>
          <cell r="B1889" t="str">
            <v>Fornecimento e Instalação de União Assento Plano De Ferro Galvanizado 1/2 Pol</v>
          </cell>
          <cell r="C1889" t="str">
            <v>UN</v>
          </cell>
          <cell r="D1889">
            <v>7.8438999999999997</v>
          </cell>
        </row>
        <row r="1890">
          <cell r="A1890" t="str">
            <v>001.26.02280</v>
          </cell>
          <cell r="B1890" t="str">
            <v>Fornecimento e Instalação de Flanges C/Sextavados De Ferro Galvanizado 4 Pol</v>
          </cell>
          <cell r="C1890" t="str">
            <v>UN</v>
          </cell>
          <cell r="D1890">
            <v>44.067399999999999</v>
          </cell>
        </row>
        <row r="1891">
          <cell r="A1891" t="str">
            <v>001.26.02300</v>
          </cell>
          <cell r="B1891" t="str">
            <v>Fornecimento e Instalação de Flanges C/Sextavados De Ferro Galvanizado 3 Pol</v>
          </cell>
          <cell r="C1891" t="str">
            <v>UN</v>
          </cell>
          <cell r="D1891">
            <v>34.680100000000003</v>
          </cell>
        </row>
        <row r="1892">
          <cell r="A1892" t="str">
            <v>001.26.02320</v>
          </cell>
          <cell r="B1892" t="str">
            <v>Fornecimento e Instalação de Flanges C/Sextavados De Ferro Galvanizado  2.5 Pol</v>
          </cell>
          <cell r="C1892" t="str">
            <v>UN</v>
          </cell>
          <cell r="D1892">
            <v>23.7514</v>
          </cell>
        </row>
        <row r="1893">
          <cell r="A1893" t="str">
            <v>001.26.02340</v>
          </cell>
          <cell r="B1893" t="str">
            <v>Fornecimento e Instalação de Flanges C/Sextavados De Ferro Galvanizado 2 Pol</v>
          </cell>
          <cell r="C1893" t="str">
            <v>UN</v>
          </cell>
          <cell r="D1893">
            <v>17.262599999999999</v>
          </cell>
        </row>
        <row r="1894">
          <cell r="A1894" t="str">
            <v>001.26.02360</v>
          </cell>
          <cell r="B1894" t="str">
            <v>Fornecimento e Instalação de Flanges C/Sextavados De Ferro Galvanizado 1.5 Pol</v>
          </cell>
          <cell r="C1894" t="str">
            <v>UN</v>
          </cell>
          <cell r="D1894">
            <v>7.2938999999999998</v>
          </cell>
        </row>
        <row r="1895">
          <cell r="A1895" t="str">
            <v>001.26.02380</v>
          </cell>
          <cell r="B1895" t="str">
            <v>Fornecimento e Instalação de Flanges C/Sextavados De Ferro Galvanizado 1 1/4 Pol</v>
          </cell>
          <cell r="C1895" t="str">
            <v>UN</v>
          </cell>
          <cell r="D1895">
            <v>6.5438999999999998</v>
          </cell>
        </row>
        <row r="1896">
          <cell r="A1896" t="str">
            <v>001.26.02400</v>
          </cell>
          <cell r="B1896" t="str">
            <v>Fornecimento e Instalação de Flanges C/Sextavados De  Ferro Galvanizado 1 Pol</v>
          </cell>
          <cell r="C1896" t="str">
            <v>UN</v>
          </cell>
          <cell r="D1896">
            <v>5.6750999999999996</v>
          </cell>
        </row>
        <row r="1897">
          <cell r="A1897" t="str">
            <v>001.26.02420</v>
          </cell>
          <cell r="B1897" t="str">
            <v>Fornecimento e Instalação de Flanges C/Sextavados De Ferro Galvanizado  3/4 Pol</v>
          </cell>
          <cell r="C1897" t="str">
            <v>UN</v>
          </cell>
          <cell r="D1897">
            <v>7.0050999999999997</v>
          </cell>
        </row>
        <row r="1898">
          <cell r="A1898" t="str">
            <v>001.26.02440</v>
          </cell>
          <cell r="B1898" t="str">
            <v>Fornecimento e Instalação de Flanges C/Sextavados De Ferro Galvanizado 1/2 Pol</v>
          </cell>
          <cell r="C1898" t="str">
            <v>UN</v>
          </cell>
          <cell r="D1898">
            <v>6.0450999999999997</v>
          </cell>
        </row>
        <row r="1899">
          <cell r="A1899" t="str">
            <v>001.26.02460</v>
          </cell>
          <cell r="B1899" t="str">
            <v>Fornecimento e Instalação de Niples Duplos De Ferro Galvanizado 4 Pol</v>
          </cell>
          <cell r="C1899" t="str">
            <v>UN</v>
          </cell>
          <cell r="D1899">
            <v>35.250100000000003</v>
          </cell>
        </row>
        <row r="1900">
          <cell r="A1900" t="str">
            <v>001.26.02480</v>
          </cell>
          <cell r="B1900" t="str">
            <v>Fornecimento e Instalação de Niples Duplos De Ferro Galvanizado 3 Pol</v>
          </cell>
          <cell r="C1900" t="str">
            <v>UN</v>
          </cell>
          <cell r="D1900">
            <v>19.581399999999999</v>
          </cell>
        </row>
        <row r="1901">
          <cell r="A1901" t="str">
            <v>001.26.02500</v>
          </cell>
          <cell r="B1901" t="str">
            <v>Fornecimento e Instalação de Niples Duplos De Ferro Galvanizado 2.5 Pol</v>
          </cell>
          <cell r="C1901" t="str">
            <v>UN</v>
          </cell>
          <cell r="D1901">
            <v>13.762600000000001</v>
          </cell>
        </row>
        <row r="1902">
          <cell r="A1902" t="str">
            <v>001.26.02520</v>
          </cell>
          <cell r="B1902" t="str">
            <v>Fornecimento e Instalação de Niples Duplos De Ferro Galvanizado 2 Pol</v>
          </cell>
          <cell r="C1902" t="str">
            <v>UN</v>
          </cell>
          <cell r="D1902">
            <v>10.943899999999999</v>
          </cell>
        </row>
        <row r="1903">
          <cell r="A1903" t="str">
            <v>001.26.02540</v>
          </cell>
          <cell r="B1903" t="str">
            <v>Fornecimento e Instalação de Niples Duplos De Ferro Galvanizado 1.5 Pol</v>
          </cell>
          <cell r="C1903" t="str">
            <v>UN</v>
          </cell>
          <cell r="D1903">
            <v>6.2938999999999998</v>
          </cell>
        </row>
        <row r="1904">
          <cell r="A1904" t="str">
            <v>001.26.02560</v>
          </cell>
          <cell r="B1904" t="str">
            <v>Fornecimento e Instalação de Niples Duplos De Ferro Galvanizado 1 1/4 Pol</v>
          </cell>
          <cell r="C1904" t="str">
            <v>UN</v>
          </cell>
          <cell r="D1904">
            <v>5.8438999999999997</v>
          </cell>
        </row>
        <row r="1905">
          <cell r="A1905" t="str">
            <v>001.26.02580</v>
          </cell>
          <cell r="B1905" t="str">
            <v>Fornecimento e Instalação de Niples Duplos De Ferro Galvanizado 1 Pol</v>
          </cell>
          <cell r="C1905" t="str">
            <v>UN</v>
          </cell>
          <cell r="D1905">
            <v>4.4751000000000003</v>
          </cell>
        </row>
        <row r="1906">
          <cell r="A1906" t="str">
            <v>001.26.02600</v>
          </cell>
          <cell r="B1906" t="str">
            <v>Fornecimento e Instalação de Niples Duplos De Ferro Galvanizado 3/4 Pol</v>
          </cell>
          <cell r="C1906" t="str">
            <v>UN</v>
          </cell>
          <cell r="D1906">
            <v>3.4251</v>
          </cell>
        </row>
        <row r="1907">
          <cell r="A1907" t="str">
            <v>001.26.02620</v>
          </cell>
          <cell r="B1907" t="str">
            <v>Fornecimento e Instalação de Niples Duplos De Ferro Galvanizado 1/2 Pol</v>
          </cell>
          <cell r="C1907" t="str">
            <v>UN</v>
          </cell>
          <cell r="D1907">
            <v>2.9750999999999999</v>
          </cell>
        </row>
        <row r="1908">
          <cell r="A1908" t="str">
            <v>001.26.02640</v>
          </cell>
          <cell r="B1908" t="str">
            <v>Fornecimento e Instalação de Tampão Ou Cap De Ferro Galvanizado 4 Pol</v>
          </cell>
          <cell r="C1908" t="str">
            <v>UN</v>
          </cell>
          <cell r="D1908">
            <v>23.1814</v>
          </cell>
        </row>
        <row r="1909">
          <cell r="A1909" t="str">
            <v>001.26.02660</v>
          </cell>
          <cell r="B1909" t="str">
            <v>Fornecimento e Instalação de Tampão Ou Cap De Ferro Galvanizado 3 Pol</v>
          </cell>
          <cell r="C1909" t="str">
            <v>UN</v>
          </cell>
          <cell r="D1909">
            <v>16.512599999999999</v>
          </cell>
        </row>
        <row r="1910">
          <cell r="A1910" t="str">
            <v>001.26.02680</v>
          </cell>
          <cell r="B1910" t="str">
            <v>Fornecimento e Instalação de Tampão Ou Cap De Ferro Galvanizado 2.5 Pol</v>
          </cell>
          <cell r="C1910" t="str">
            <v>UN</v>
          </cell>
          <cell r="D1910">
            <v>9.4438999999999993</v>
          </cell>
        </row>
        <row r="1911">
          <cell r="A1911" t="str">
            <v>001.26.02700</v>
          </cell>
          <cell r="B1911" t="str">
            <v>Fornecimento e Instalação de Tampão Ou Cap De Ferro Galvanizado 2 Pol</v>
          </cell>
          <cell r="C1911" t="str">
            <v>UN</v>
          </cell>
          <cell r="D1911">
            <v>7.0251000000000001</v>
          </cell>
        </row>
        <row r="1912">
          <cell r="A1912" t="str">
            <v>001.26.02720</v>
          </cell>
          <cell r="B1912" t="str">
            <v>Fornecimento e Instalação de Tampão Ou Cap De Ferro Galvanizado 1.5 Pol</v>
          </cell>
          <cell r="C1912" t="str">
            <v>UN</v>
          </cell>
          <cell r="D1912">
            <v>5.4751000000000003</v>
          </cell>
        </row>
        <row r="1913">
          <cell r="A1913" t="str">
            <v>001.26.02740</v>
          </cell>
          <cell r="B1913" t="str">
            <v>Fornecimento e Instalação de Tampão Ou Cap De Ferro Galvanizado 1 1/4 Pol</v>
          </cell>
          <cell r="C1913" t="str">
            <v>UN</v>
          </cell>
          <cell r="D1913">
            <v>5.5251000000000001</v>
          </cell>
        </row>
        <row r="1914">
          <cell r="A1914" t="str">
            <v>001.26.02760</v>
          </cell>
          <cell r="B1914" t="str">
            <v>Fornecimento e Instalação de Tampão Ou Cap De Ferro Galvanizado 1 Pol</v>
          </cell>
          <cell r="C1914" t="str">
            <v>UN</v>
          </cell>
          <cell r="D1914">
            <v>3.6063000000000001</v>
          </cell>
        </row>
        <row r="1915">
          <cell r="A1915" t="str">
            <v>001.26.02780</v>
          </cell>
          <cell r="B1915" t="str">
            <v>Fornecimento e Instalação de Tampão Ou Cap De Ferro Galvanizado 3/4 Pol</v>
          </cell>
          <cell r="C1915" t="str">
            <v>UN</v>
          </cell>
          <cell r="D1915">
            <v>2.7363</v>
          </cell>
        </row>
        <row r="1916">
          <cell r="A1916" t="str">
            <v>001.26.02800</v>
          </cell>
          <cell r="B1916" t="str">
            <v>Fornecimento e Instalação de Tampão Ou Cap De Ferro Galvanizado 1/2 Pol</v>
          </cell>
          <cell r="C1916" t="str">
            <v>UN</v>
          </cell>
          <cell r="D1916">
            <v>2.5063</v>
          </cell>
        </row>
        <row r="1917">
          <cell r="A1917" t="str">
            <v>001.27</v>
          </cell>
          <cell r="B1917" t="str">
            <v>INSTALAÇÕES HIDRÁULICAS - VÁLVULAS E REGISTROS</v>
          </cell>
          <cell r="D1917">
            <v>3047.9119999999998</v>
          </cell>
        </row>
        <row r="1918">
          <cell r="A1918" t="str">
            <v>001.27.00020</v>
          </cell>
          <cell r="B1918" t="str">
            <v>Registro de gaveta em acabamento bruto (amarelo) s/ canopla n.1502 4 pol</v>
          </cell>
          <cell r="C1918" t="str">
            <v>UN</v>
          </cell>
          <cell r="D1918">
            <v>266.3886</v>
          </cell>
        </row>
        <row r="1919">
          <cell r="A1919" t="str">
            <v>001.27.00040</v>
          </cell>
          <cell r="B1919" t="str">
            <v>Registro de gaveta em acabamento bruto (amarelo) s/ canopla n.1502 3 pol</v>
          </cell>
          <cell r="C1919" t="str">
            <v>UN</v>
          </cell>
          <cell r="D1919">
            <v>160.45590000000001</v>
          </cell>
        </row>
        <row r="1920">
          <cell r="A1920" t="str">
            <v>001.27.00060</v>
          </cell>
          <cell r="B1920" t="str">
            <v>Registro de gaveta em acabamento bruto (amarelo) s/ canopla n.1502 2 1/2 pol</v>
          </cell>
          <cell r="C1920" t="str">
            <v>UN</v>
          </cell>
          <cell r="D1920">
            <v>144.72550000000001</v>
          </cell>
        </row>
        <row r="1921">
          <cell r="A1921" t="str">
            <v>001.27.00080</v>
          </cell>
          <cell r="B1921" t="str">
            <v>Registro de gaveta em acabamento bruto (amarelo) s/ canopla n.1502 2 pol</v>
          </cell>
          <cell r="C1921" t="str">
            <v>UN</v>
          </cell>
          <cell r="D1921">
            <v>50.418700000000001</v>
          </cell>
        </row>
        <row r="1922">
          <cell r="A1922" t="str">
            <v>001.27.00100</v>
          </cell>
          <cell r="B1922" t="str">
            <v>Registro de gaveta em acabamento bruto (amarelo) s/ canopla n.1502 1 1/2 pol</v>
          </cell>
          <cell r="C1922" t="str">
            <v>UN</v>
          </cell>
          <cell r="D1922">
            <v>33.988300000000002</v>
          </cell>
        </row>
        <row r="1923">
          <cell r="A1923" t="str">
            <v>001.27.00120</v>
          </cell>
          <cell r="B1923" t="str">
            <v>Registro de gaveta em acabamento bruto (amarelo) s/ canopla n.1502 1 1/4 pol</v>
          </cell>
          <cell r="C1923" t="str">
            <v>UN</v>
          </cell>
          <cell r="D1923">
            <v>29.117899999999999</v>
          </cell>
        </row>
        <row r="1924">
          <cell r="A1924" t="str">
            <v>001.27.00140</v>
          </cell>
          <cell r="B1924" t="str">
            <v>Registro de gaveta em acabamento bruto (amarelo) s/ canopla n.1502 1 pol</v>
          </cell>
          <cell r="C1924" t="str">
            <v>UN</v>
          </cell>
          <cell r="D1924">
            <v>21.979900000000001</v>
          </cell>
        </row>
        <row r="1925">
          <cell r="A1925" t="str">
            <v>001.27.00160</v>
          </cell>
          <cell r="B1925" t="str">
            <v>Registro de gaveta em acabamento bruto (amarelo) s/ canopla n.1502 3/4 pol</v>
          </cell>
          <cell r="C1925" t="str">
            <v>UN</v>
          </cell>
          <cell r="D1925">
            <v>16.5091</v>
          </cell>
        </row>
        <row r="1926">
          <cell r="A1926" t="str">
            <v>001.27.00180</v>
          </cell>
          <cell r="B1926" t="str">
            <v>Registro de gaveta em acabamento bruto (amarelo) s/ canopla n.1502 1/2 pol</v>
          </cell>
          <cell r="C1926" t="str">
            <v>UN</v>
          </cell>
          <cell r="D1926">
            <v>30.7287</v>
          </cell>
        </row>
        <row r="1927">
          <cell r="A1927" t="str">
            <v>001.27.00200</v>
          </cell>
          <cell r="B1927" t="str">
            <v>Registro de gaveta cromado linha gemini embutir c/ canopla mod 44 n. 1509 deca 1 1/4 pol</v>
          </cell>
          <cell r="C1927" t="str">
            <v>UN</v>
          </cell>
          <cell r="D1927">
            <v>57.767899999999997</v>
          </cell>
        </row>
        <row r="1928">
          <cell r="A1928" t="str">
            <v>001.27.00220</v>
          </cell>
          <cell r="B1928" t="str">
            <v>Registro de gaveta cromado linha gemini embutir c/ canopla mod 44 n. 1509 deca 1  pol</v>
          </cell>
          <cell r="C1928" t="str">
            <v>UN</v>
          </cell>
          <cell r="D1928">
            <v>47.5899</v>
          </cell>
        </row>
        <row r="1929">
          <cell r="A1929" t="str">
            <v>001.27.00240</v>
          </cell>
          <cell r="B1929" t="str">
            <v>Registro de gaveta cromado linha gemini embutir c/ canopla mod 44 n. 1509 deca 3/4 pol</v>
          </cell>
          <cell r="C1929" t="str">
            <v>UN</v>
          </cell>
          <cell r="D1929">
            <v>41.979100000000003</v>
          </cell>
        </row>
        <row r="1930">
          <cell r="A1930" t="str">
            <v>001.27.00260</v>
          </cell>
          <cell r="B1930" t="str">
            <v>Registro de gaveta cromado linha gemini embutir c/ canopla mod 44 n. 1509 deca  1/2 pol</v>
          </cell>
          <cell r="C1930" t="str">
            <v>UN</v>
          </cell>
          <cell r="D1930">
            <v>38.428699999999999</v>
          </cell>
        </row>
        <row r="1931">
          <cell r="A1931" t="str">
            <v>001.27.00280</v>
          </cell>
          <cell r="B1931" t="str">
            <v>Registro de gaveta cromado linha prata de embutir c/ canopla modelo 50 n 1509 deca 2 pol</v>
          </cell>
          <cell r="C1931" t="str">
            <v>UN</v>
          </cell>
          <cell r="D1931">
            <v>94.628699999999995</v>
          </cell>
        </row>
        <row r="1932">
          <cell r="A1932" t="str">
            <v>001.27.00300</v>
          </cell>
          <cell r="B1932" t="str">
            <v>Registro de gaveta cromado linha prata de embutir c/ canopla modelo 50 n 1509 deca 1 1/2 pol</v>
          </cell>
          <cell r="C1932" t="str">
            <v>UN</v>
          </cell>
          <cell r="D1932">
            <v>94.5959</v>
          </cell>
        </row>
        <row r="1933">
          <cell r="A1933" t="str">
            <v>001.27.00320</v>
          </cell>
          <cell r="B1933" t="str">
            <v>Registro de gaveta cromado linha prata de embutir c/ canopla modelo 50 n 1509 deca 1 1/4 pol</v>
          </cell>
          <cell r="C1933" t="str">
            <v>UN</v>
          </cell>
          <cell r="D1933">
            <v>45.107900000000001</v>
          </cell>
        </row>
        <row r="1934">
          <cell r="A1934" t="str">
            <v>001.27.00340</v>
          </cell>
          <cell r="B1934" t="str">
            <v>Registro de gaveta cromado linha prata de embutir c/ canopla modelo 50 n 1509 deca 1 pol</v>
          </cell>
          <cell r="C1934" t="str">
            <v>UN</v>
          </cell>
          <cell r="D1934">
            <v>31.379899999999999</v>
          </cell>
        </row>
        <row r="1935">
          <cell r="A1935" t="str">
            <v>001.27.00360</v>
          </cell>
          <cell r="B1935" t="str">
            <v>Registro de gaveta cromado linha prata de embutir c/ canopla modelo 50 n 1509 deca 3/4 pol</v>
          </cell>
          <cell r="C1935" t="str">
            <v>UN</v>
          </cell>
          <cell r="D1935">
            <v>52.4191</v>
          </cell>
        </row>
        <row r="1936">
          <cell r="A1936" t="str">
            <v>001.27.00380</v>
          </cell>
          <cell r="B1936" t="str">
            <v>Registro de gaveta cromado linha prata de embutir c/ canopla modelo 50 n 1509 deca 1/2 pol</v>
          </cell>
          <cell r="C1936" t="str">
            <v>UN</v>
          </cell>
          <cell r="D1936">
            <v>26.7987</v>
          </cell>
        </row>
        <row r="1937">
          <cell r="A1937" t="str">
            <v>001.27.00400</v>
          </cell>
          <cell r="B1937" t="str">
            <v>Registro de gaveta  cromado - c 39 - deca c/ canopla 1 1/2 pol</v>
          </cell>
          <cell r="C1937" t="str">
            <v>UN</v>
          </cell>
          <cell r="D1937">
            <v>57.418300000000002</v>
          </cell>
        </row>
        <row r="1938">
          <cell r="A1938" t="str">
            <v>001.27.00420</v>
          </cell>
          <cell r="B1938" t="str">
            <v>Registro de gaveta  cromado - c 39 - deca c/ canopla 1 pol</v>
          </cell>
          <cell r="C1938" t="str">
            <v>UN</v>
          </cell>
          <cell r="D1938">
            <v>34.5199</v>
          </cell>
        </row>
        <row r="1939">
          <cell r="A1939" t="str">
            <v>001.27.00440</v>
          </cell>
          <cell r="B1939" t="str">
            <v>Registro de gaveta  cromado - c 39 - deca c/ canopla 3/4 pol</v>
          </cell>
          <cell r="C1939" t="str">
            <v>UN</v>
          </cell>
          <cell r="D1939">
            <v>29.769100000000002</v>
          </cell>
        </row>
        <row r="1940">
          <cell r="A1940" t="str">
            <v>001.27.00460</v>
          </cell>
          <cell r="B1940" t="str">
            <v>Registro de gaveta c/ acabamento bruto (amarelo) sem canopla abnt - docol -3 pol</v>
          </cell>
          <cell r="C1940" t="str">
            <v>UN</v>
          </cell>
          <cell r="D1940">
            <v>102.6159</v>
          </cell>
        </row>
        <row r="1941">
          <cell r="A1941" t="str">
            <v>001.27.00480</v>
          </cell>
          <cell r="B1941" t="str">
            <v>Registro de gaveta c/ acabamento bruto (amarelo) sem canopla abnt - docol -2pol</v>
          </cell>
          <cell r="C1941" t="str">
            <v>UN</v>
          </cell>
          <cell r="D1941">
            <v>34.2087</v>
          </cell>
        </row>
        <row r="1942">
          <cell r="A1942" t="str">
            <v>001.27.00500</v>
          </cell>
          <cell r="B1942" t="str">
            <v>Registro de gaveta c/ acabamento bruto (amarelo) sem canopla abnt - docol -1 pol</v>
          </cell>
          <cell r="C1942" t="str">
            <v>UN</v>
          </cell>
          <cell r="D1942">
            <v>14.2599</v>
          </cell>
        </row>
        <row r="1943">
          <cell r="A1943" t="str">
            <v>001.27.00520</v>
          </cell>
          <cell r="B1943" t="str">
            <v>Registro de gaveta c/ acabamento bruto (amarelo) sem canopla abnt - docol -3/4 pol</v>
          </cell>
          <cell r="C1943" t="str">
            <v>UN</v>
          </cell>
          <cell r="D1943">
            <v>11.649100000000001</v>
          </cell>
        </row>
        <row r="1944">
          <cell r="A1944" t="str">
            <v>001.27.00540</v>
          </cell>
          <cell r="B1944" t="str">
            <v>Acabamento cromado - linha prata de embutir c/ canopla mod itapema - docol -2 pol</v>
          </cell>
          <cell r="C1944" t="str">
            <v>UN</v>
          </cell>
          <cell r="D1944">
            <v>36.328699999999998</v>
          </cell>
        </row>
        <row r="1945">
          <cell r="A1945" t="str">
            <v>001.27.00560</v>
          </cell>
          <cell r="B1945" t="str">
            <v>Acabamento cromado - linha prata de embutir c/ canopla mod itapema - docol -1 1/2 pol</v>
          </cell>
          <cell r="C1945" t="str">
            <v>UN</v>
          </cell>
          <cell r="D1945">
            <v>37.668700000000001</v>
          </cell>
        </row>
        <row r="1946">
          <cell r="A1946" t="str">
            <v>001.27.00580</v>
          </cell>
          <cell r="B1946" t="str">
            <v>Acabamento cromado - linha prata de embutir c/ canopla mod itapema - docol -1  pol</v>
          </cell>
          <cell r="C1946" t="str">
            <v>UN</v>
          </cell>
          <cell r="D1946">
            <v>28.1599</v>
          </cell>
        </row>
        <row r="1947">
          <cell r="A1947" t="str">
            <v>001.27.00600</v>
          </cell>
          <cell r="B1947" t="str">
            <v>Acabamento cromado - linha prata de embutir c/ canopla mod itapema - docol -3/4  pol</v>
          </cell>
          <cell r="C1947" t="str">
            <v>UN</v>
          </cell>
          <cell r="D1947">
            <v>25.679099999999998</v>
          </cell>
        </row>
        <row r="1948">
          <cell r="A1948" t="str">
            <v>001.27.00620</v>
          </cell>
          <cell r="B1948" t="str">
            <v>Acabamento bruto linha popular 3/4 pol</v>
          </cell>
          <cell r="C1948" t="str">
            <v>UN</v>
          </cell>
          <cell r="D1948">
            <v>15.069100000000001</v>
          </cell>
        </row>
        <row r="1949">
          <cell r="A1949" t="str">
            <v>001.27.00640</v>
          </cell>
          <cell r="B1949" t="str">
            <v>Acabamento bruto linha popular 1/2 pol</v>
          </cell>
          <cell r="C1949" t="str">
            <v>UN</v>
          </cell>
          <cell r="D1949">
            <v>13.469099999999999</v>
          </cell>
        </row>
        <row r="1950">
          <cell r="A1950" t="str">
            <v>001.27.00660</v>
          </cell>
          <cell r="B1950" t="str">
            <v>Registro de gaveta cromado linha italiana de embutir c/ canopla mod. 45 n.1509 1 1/2 pol</v>
          </cell>
          <cell r="C1950" t="str">
            <v>UN</v>
          </cell>
          <cell r="D1950">
            <v>87.9983</v>
          </cell>
        </row>
        <row r="1951">
          <cell r="A1951" t="str">
            <v>001.27.00680</v>
          </cell>
          <cell r="B1951" t="str">
            <v>Registro de gaveta cromado linha italiana de embutir c/ canopla mod. 45 n.1509 1 1/4 pol</v>
          </cell>
          <cell r="C1951" t="str">
            <v>UN</v>
          </cell>
          <cell r="D1951">
            <v>86.707899999999995</v>
          </cell>
        </row>
        <row r="1952">
          <cell r="A1952" t="str">
            <v>001.27.00700</v>
          </cell>
          <cell r="B1952" t="str">
            <v>Registro de gaveta cromado linha italiana de embutir c/ canopla mod. 45 n.1509 1 pol</v>
          </cell>
          <cell r="C1952" t="str">
            <v>UN</v>
          </cell>
          <cell r="D1952">
            <v>60.989899999999999</v>
          </cell>
        </row>
        <row r="1953">
          <cell r="A1953" t="str">
            <v>001.27.00720</v>
          </cell>
          <cell r="B1953" t="str">
            <v>Registro de gaveta cromado linha italiana de embutir c/ canopla mod. 45 n.1509 3/4 pol</v>
          </cell>
          <cell r="C1953" t="str">
            <v>UN</v>
          </cell>
          <cell r="D1953">
            <v>52.459099999999999</v>
          </cell>
        </row>
        <row r="1954">
          <cell r="A1954" t="str">
            <v>001.27.00740</v>
          </cell>
          <cell r="B1954" t="str">
            <v>Registro de gaveta cromado linha italiana de embutir c/ canopla mod. 45 n.1509  1/2 pol</v>
          </cell>
          <cell r="C1954" t="str">
            <v>UN</v>
          </cell>
          <cell r="D1954">
            <v>48.658700000000003</v>
          </cell>
        </row>
        <row r="1955">
          <cell r="A1955" t="str">
            <v>001.27.00760</v>
          </cell>
          <cell r="B1955" t="str">
            <v>Registro de pressão cromado linha gemini de embutir c/ canopla mod 44 n 1416 3/4 pol</v>
          </cell>
          <cell r="C1955" t="str">
            <v>UN</v>
          </cell>
          <cell r="D1955">
            <v>38.6691</v>
          </cell>
        </row>
        <row r="1956">
          <cell r="A1956" t="str">
            <v>001.27.00780</v>
          </cell>
          <cell r="B1956" t="str">
            <v>Registro de pressão cromado linha gemini de embutir c/ canopla mod 44 n 1416 1/2 pol</v>
          </cell>
          <cell r="C1956" t="str">
            <v>UN</v>
          </cell>
          <cell r="D1956">
            <v>37.748699999999999</v>
          </cell>
        </row>
        <row r="1957">
          <cell r="A1957" t="str">
            <v>001.27.00800</v>
          </cell>
          <cell r="B1957" t="str">
            <v>Registro de pressão cromado linha italiana de embutir c/ canopla mod 45 n 1416 deca 3/4 pol</v>
          </cell>
          <cell r="C1957" t="str">
            <v>UN</v>
          </cell>
          <cell r="D1957">
            <v>53.869100000000003</v>
          </cell>
        </row>
        <row r="1958">
          <cell r="A1958" t="str">
            <v>001.27.00820</v>
          </cell>
          <cell r="B1958" t="str">
            <v>Registro de pressão cromado linha italiana de embutir c/ canopla mod 45 n 1416 deca 1/2 pol</v>
          </cell>
          <cell r="C1958" t="str">
            <v>UN</v>
          </cell>
          <cell r="D1958">
            <v>48.238700000000001</v>
          </cell>
        </row>
        <row r="1959">
          <cell r="A1959" t="str">
            <v>001.27.00840</v>
          </cell>
          <cell r="B1959" t="str">
            <v>Registro de pressão cromado linha prata embutir c/ canopla mod 50 n 1416 deca 3/4 pol</v>
          </cell>
          <cell r="C1959" t="str">
            <v>UN</v>
          </cell>
          <cell r="D1959">
            <v>34.769100000000002</v>
          </cell>
        </row>
        <row r="1960">
          <cell r="A1960" t="str">
            <v>001.27.00860</v>
          </cell>
          <cell r="B1960" t="str">
            <v>Registro de pressão cromado linha prata embutir c/ canopla mod 50 n 1416 deca 1/2 pol</v>
          </cell>
          <cell r="C1960" t="str">
            <v>UN</v>
          </cell>
          <cell r="D1960">
            <v>26.0687</v>
          </cell>
        </row>
        <row r="1961">
          <cell r="A1961" t="str">
            <v>001.27.00880</v>
          </cell>
          <cell r="B1961" t="str">
            <v>Registro de pressão cromado de embutir c/ canopla 1193 - c 39 deca 3/4 pol</v>
          </cell>
          <cell r="C1961" t="str">
            <v>UN</v>
          </cell>
          <cell r="D1961">
            <v>38.459099999999999</v>
          </cell>
        </row>
        <row r="1962">
          <cell r="A1962" t="str">
            <v>001.27.00900</v>
          </cell>
          <cell r="B1962" t="str">
            <v>Registro de pressão cromado de embutir c/ canopla 1193 - c 39 deca 1/2 pol</v>
          </cell>
          <cell r="C1962" t="str">
            <v>UN</v>
          </cell>
          <cell r="D1962">
            <v>38.459099999999999</v>
          </cell>
        </row>
        <row r="1963">
          <cell r="A1963" t="str">
            <v>001.27.00920</v>
          </cell>
          <cell r="B1963" t="str">
            <v>Registro de pressão acabamento cromado - linha prata de embutir c/ canopla modelo itapema  - docol - 3/4 pol</v>
          </cell>
          <cell r="C1963" t="str">
            <v>UN</v>
          </cell>
          <cell r="D1963">
            <v>27.659099999999999</v>
          </cell>
        </row>
        <row r="1964">
          <cell r="A1964" t="str">
            <v>001.27.00940</v>
          </cell>
          <cell r="B1964" t="str">
            <v>Registro de pressão acabamento cromado - linha prata de embutir c/ canopla modelo itapema  - docol - 1/2 pol</v>
          </cell>
          <cell r="C1964" t="str">
            <v>UN</v>
          </cell>
          <cell r="D1964">
            <v>27.635100000000001</v>
          </cell>
        </row>
        <row r="1965">
          <cell r="A1965" t="str">
            <v>001.27.00960</v>
          </cell>
          <cell r="B1965" t="str">
            <v>Registro de pressão acabamento simples linha popular 1/2 pol</v>
          </cell>
          <cell r="C1965" t="str">
            <v>UN</v>
          </cell>
          <cell r="D1965">
            <v>20.569099999999999</v>
          </cell>
        </row>
        <row r="1966">
          <cell r="A1966" t="str">
            <v>001.27.00980</v>
          </cell>
          <cell r="B1966" t="str">
            <v>Registro de pressão de 1/2"""""""""""""""""""""""""""""""" (chuveiro) (mic)</v>
          </cell>
          <cell r="C1966" t="str">
            <v>UN</v>
          </cell>
          <cell r="D1966">
            <v>38.459099999999999</v>
          </cell>
        </row>
        <row r="1967">
          <cell r="A1967" t="str">
            <v>001.27.01000</v>
          </cell>
          <cell r="B1967" t="str">
            <v>Válvula de descarga hydra c/ embolo de bronze n.2515 canopla lisa cromada deca 1 1/2 pol</v>
          </cell>
          <cell r="C1967" t="str">
            <v>UN</v>
          </cell>
          <cell r="D1967">
            <v>91.990899999999996</v>
          </cell>
        </row>
        <row r="1968">
          <cell r="A1968" t="str">
            <v>001.27.01020</v>
          </cell>
          <cell r="B1968" t="str">
            <v>Válvula de descarga hydra c/ embolo de bronze n.2515 canopla lisa cromada deca 1 1/4 pol</v>
          </cell>
          <cell r="C1968" t="str">
            <v>UN</v>
          </cell>
          <cell r="D1968">
            <v>94.930899999999994</v>
          </cell>
        </row>
        <row r="1969">
          <cell r="A1969" t="str">
            <v>001.27.01040</v>
          </cell>
          <cell r="B1969" t="str">
            <v>Válvula de descarga hydra master n.2530 cromada deca 1 1/2 pol</v>
          </cell>
          <cell r="C1969" t="str">
            <v>UN</v>
          </cell>
          <cell r="D1969">
            <v>71.971299999999999</v>
          </cell>
        </row>
        <row r="1970">
          <cell r="A1970" t="str">
            <v>001.27.01060</v>
          </cell>
          <cell r="B1970" t="str">
            <v>Válvula de descarga hydra master n.2530 cromada deca 1 1/4 pol</v>
          </cell>
          <cell r="C1970" t="str">
            <v>UN</v>
          </cell>
          <cell r="D1970">
            <v>71.940899999999999</v>
          </cell>
        </row>
        <row r="1971">
          <cell r="A1971" t="str">
            <v>001.27.01080</v>
          </cell>
          <cell r="B1971" t="str">
            <v>Válvula de descarga docol-stander 1 1/2 pol</v>
          </cell>
          <cell r="C1971" t="str">
            <v>UN</v>
          </cell>
          <cell r="D1971">
            <v>60.031300000000002</v>
          </cell>
        </row>
        <row r="1972">
          <cell r="A1972" t="str">
            <v>001.27.01100</v>
          </cell>
          <cell r="B1972" t="str">
            <v>Válvula p/ pia cromada deca n.1600 p/ lav 1x2 pol</v>
          </cell>
          <cell r="C1972" t="str">
            <v>UN</v>
          </cell>
          <cell r="D1972">
            <v>32.618699999999997</v>
          </cell>
        </row>
        <row r="1973">
          <cell r="A1973" t="str">
            <v>001.27.01120</v>
          </cell>
          <cell r="B1973" t="str">
            <v>Valvula p/pia americana cromada n.1623 marca deca 1.5x3 3/4 pol</v>
          </cell>
          <cell r="C1973" t="str">
            <v>UN</v>
          </cell>
          <cell r="D1973">
            <v>58.818199999999997</v>
          </cell>
        </row>
        <row r="1974">
          <cell r="A1974" t="str">
            <v>001.27.01140</v>
          </cell>
          <cell r="B1974" t="str">
            <v>Válvula de pvc para pia</v>
          </cell>
          <cell r="C1974" t="str">
            <v>UN</v>
          </cell>
          <cell r="D1974">
            <v>5.9503000000000004</v>
          </cell>
        </row>
        <row r="1975">
          <cell r="A1975" t="str">
            <v>001.27.01160</v>
          </cell>
          <cell r="B1975" t="str">
            <v>Válvula para lavatorio</v>
          </cell>
          <cell r="C1975" t="str">
            <v>UN</v>
          </cell>
          <cell r="D1975">
            <v>6.4503000000000004</v>
          </cell>
        </row>
        <row r="1976">
          <cell r="A1976" t="str">
            <v>001.27.01180</v>
          </cell>
          <cell r="B1976" t="str">
            <v>Válvula para pia n. 1600 - steves 1 x 2 pol</v>
          </cell>
          <cell r="C1976" t="str">
            <v>UN</v>
          </cell>
          <cell r="D1976">
            <v>29.688700000000001</v>
          </cell>
        </row>
        <row r="1977">
          <cell r="A1977" t="str">
            <v>001.27.01200</v>
          </cell>
          <cell r="B1977" t="str">
            <v>Válvula para pia n. 1600 - steves 1 1/2 x 3.3/4</v>
          </cell>
          <cell r="C1977" t="str">
            <v>UN</v>
          </cell>
          <cell r="D1977">
            <v>30.278700000000001</v>
          </cell>
        </row>
        <row r="1978">
          <cell r="A1978" t="str">
            <v>001.28</v>
          </cell>
          <cell r="B1978" t="str">
            <v>INSTALAÇÕES HIDRÁULICAS - LOUÇAS E METAIS</v>
          </cell>
          <cell r="D1978">
            <v>7156.9705999999996</v>
          </cell>
        </row>
        <row r="1979">
          <cell r="A1979" t="str">
            <v>001.28.00020</v>
          </cell>
          <cell r="B1979" t="str">
            <v>Fornecimento e instalação de torneira de pressão para pia marca deca ref. c 1157 comprimento 210mm com arejador</v>
          </cell>
          <cell r="C1979" t="str">
            <v>UN</v>
          </cell>
          <cell r="D1979">
            <v>70.435400000000001</v>
          </cell>
        </row>
        <row r="1980">
          <cell r="A1980" t="str">
            <v>001.28.00040</v>
          </cell>
          <cell r="B1980" t="str">
            <v>Fornecimento e instalação de torneira de pressão para pia marca deca ref. 1158 c 39 de 1/2 pol</v>
          </cell>
          <cell r="C1980" t="str">
            <v>UN</v>
          </cell>
          <cell r="D1980">
            <v>44.525399999999998</v>
          </cell>
        </row>
        <row r="1981">
          <cell r="A1981" t="str">
            <v>001.28.00060</v>
          </cell>
          <cell r="B1981" t="str">
            <v>Fornecimento e instalação de torneira de pressão para pia marca deca ref. 1158 c 39 de 3/4 pol</v>
          </cell>
          <cell r="C1981" t="str">
            <v>UN</v>
          </cell>
          <cell r="D1981">
            <v>50.575400000000002</v>
          </cell>
        </row>
        <row r="1982">
          <cell r="A1982" t="str">
            <v>001.28.00080</v>
          </cell>
          <cell r="B1982" t="str">
            <v>Fornecimento e instalação de torneira de pressão para pia marca deca ref. 1159 c 39 de 1/2 pol com arejador</v>
          </cell>
          <cell r="C1982" t="str">
            <v>UN</v>
          </cell>
          <cell r="D1982">
            <v>58.635399999999997</v>
          </cell>
        </row>
        <row r="1983">
          <cell r="A1983" t="str">
            <v>001.28.00100</v>
          </cell>
          <cell r="B1983" t="str">
            <v>Fornecimento e instalação de torneira de pressão para pia marca deca ref. 1159 c 39 de 3/4 pol com arejador</v>
          </cell>
          <cell r="C1983" t="str">
            <v>UN</v>
          </cell>
          <cell r="D1983">
            <v>58.635399999999997</v>
          </cell>
        </row>
        <row r="1984">
          <cell r="A1984" t="str">
            <v>001.28.00120</v>
          </cell>
          <cell r="B1984" t="str">
            <v>Fornecimento e instalação de torneira de pressão para pia marca deca ref. 1167 c 40 tip mesa bica móvel</v>
          </cell>
          <cell r="C1984" t="str">
            <v>UN</v>
          </cell>
          <cell r="D1984">
            <v>82.535399999999996</v>
          </cell>
        </row>
        <row r="1985">
          <cell r="A1985" t="str">
            <v>001.28.00140</v>
          </cell>
          <cell r="B1985" t="str">
            <v>Fornecimento e instalação de torneira de pressão para pia marca deca cromada - tipo parede - bica móvelc 50 1168</v>
          </cell>
          <cell r="C1985" t="str">
            <v>UN</v>
          </cell>
          <cell r="D1985">
            <v>81.635400000000004</v>
          </cell>
        </row>
        <row r="1986">
          <cell r="A1986" t="str">
            <v>001.28.00160</v>
          </cell>
          <cell r="B1986" t="str">
            <v>Fornecimento e instalação de torneira de pressao p/ pia de cozinha - tipo parede - c 39 - bica móvel de 3/4 pol</v>
          </cell>
          <cell r="C1986" t="str">
            <v>UN</v>
          </cell>
          <cell r="D1986">
            <v>51.5154</v>
          </cell>
        </row>
        <row r="1987">
          <cell r="A1987" t="str">
            <v>001.28.00180</v>
          </cell>
          <cell r="B1987" t="str">
            <v>Fornecmento e instalação de torneira de pressão para pia de cozinha - docol mod. 1158 - 1/2 pol</v>
          </cell>
          <cell r="C1987" t="str">
            <v>UN</v>
          </cell>
          <cell r="D1987">
            <v>37.7254</v>
          </cell>
        </row>
        <row r="1988">
          <cell r="A1988" t="str">
            <v>001.28.00200</v>
          </cell>
          <cell r="B1988" t="str">
            <v>Fornecimento e instalação de torneira de pressão para pia de cozinha mod. 1544 - tipo parede - bica movel</v>
          </cell>
          <cell r="C1988" t="str">
            <v>UN</v>
          </cell>
          <cell r="D1988">
            <v>84.735399999999998</v>
          </cell>
        </row>
        <row r="1989">
          <cell r="A1989" t="str">
            <v>001.28.00220</v>
          </cell>
          <cell r="B1989" t="str">
            <v>Fornecimento e instalação de torneira de pressão para pia de cozinha - marca docol mod. 1158 - 3/4 pol</v>
          </cell>
          <cell r="C1989" t="str">
            <v>UN</v>
          </cell>
          <cell r="D1989">
            <v>37.675400000000003</v>
          </cell>
        </row>
        <row r="1990">
          <cell r="A1990" t="str">
            <v>001.28.00240</v>
          </cell>
          <cell r="B1990" t="str">
            <v>Fornecimento e instalação de torneira de pressão para pia de cozinha  - marca docol  mod. 1542 - tipo misturador p/ pia</v>
          </cell>
          <cell r="C1990" t="str">
            <v>UN</v>
          </cell>
          <cell r="D1990">
            <v>382.75689999999997</v>
          </cell>
        </row>
        <row r="1991">
          <cell r="A1991" t="str">
            <v>001.28.00260</v>
          </cell>
          <cell r="B1991" t="str">
            <v>Fornecimento e instalação de torneira de pvc para pia</v>
          </cell>
          <cell r="C1991" t="str">
            <v>UN</v>
          </cell>
          <cell r="D1991">
            <v>4.8796999999999997</v>
          </cell>
        </row>
        <row r="1992">
          <cell r="A1992" t="str">
            <v>001.28.00280</v>
          </cell>
          <cell r="B1992" t="str">
            <v>Fornecimento e instalação de torneira de pressão para lavatório marca deca ref. 1193 c 39 de 1/2 pol</v>
          </cell>
          <cell r="C1992" t="str">
            <v>UN</v>
          </cell>
          <cell r="D1992">
            <v>85.535399999999996</v>
          </cell>
        </row>
        <row r="1993">
          <cell r="A1993" t="str">
            <v>001.28.00300</v>
          </cell>
          <cell r="B1993" t="str">
            <v>Fornecimento e instalação de torneira de pressão para lavatório marca deca ref. 1194 c 45 de 1/2 pol</v>
          </cell>
          <cell r="C1993" t="str">
            <v>UN</v>
          </cell>
          <cell r="D1993">
            <v>117.1254</v>
          </cell>
        </row>
        <row r="1994">
          <cell r="A1994" t="str">
            <v>001.28.00320</v>
          </cell>
          <cell r="B1994" t="str">
            <v>Fornecimento e instalação de torneira de pressão para lavatório marca deca ref. 1199 c 50 de 1/2 pol</v>
          </cell>
          <cell r="C1994" t="str">
            <v>UN</v>
          </cell>
          <cell r="D1994">
            <v>62.145400000000002</v>
          </cell>
        </row>
        <row r="1995">
          <cell r="A1995" t="str">
            <v>001.28.00340</v>
          </cell>
          <cell r="B1995" t="str">
            <v>Fornecimento e instalação de torneira de pressão para lavatório 1/2 pol - mod. itapema - docol</v>
          </cell>
          <cell r="C1995" t="str">
            <v>UN</v>
          </cell>
          <cell r="D1995">
            <v>37.935400000000001</v>
          </cell>
        </row>
        <row r="1996">
          <cell r="A1996" t="str">
            <v>001.28.00360</v>
          </cell>
          <cell r="B1996" t="str">
            <v>Fornecimento e instalação de torneira de pvc para lavatorio</v>
          </cell>
          <cell r="C1996" t="str">
            <v>UN</v>
          </cell>
          <cell r="D1996">
            <v>7.2797000000000001</v>
          </cell>
        </row>
        <row r="1997">
          <cell r="A1997" t="str">
            <v>001.28.00380</v>
          </cell>
          <cell r="B1997" t="str">
            <v>Fornecimento e instalação de torneira para uso geral marca deca ref. 1152 c 39 de 1/2 pol</v>
          </cell>
          <cell r="C1997" t="str">
            <v>UN</v>
          </cell>
          <cell r="D1997">
            <v>37.255400000000002</v>
          </cell>
        </row>
        <row r="1998">
          <cell r="A1998" t="str">
            <v>001.28.00400</v>
          </cell>
          <cell r="B1998" t="str">
            <v>Fornecimento e instalação de torneira para uso geral marca deca ref. 1152 c 39 de 3/4 pol</v>
          </cell>
          <cell r="C1998" t="str">
            <v>UN</v>
          </cell>
          <cell r="D1998">
            <v>40.315399999999997</v>
          </cell>
        </row>
        <row r="1999">
          <cell r="A1999" t="str">
            <v>001.28.00420</v>
          </cell>
          <cell r="B1999" t="str">
            <v>Fornecimento e instalação de torneira para uso geral marca deca ref. 1154 c 39 de 1/2 pol com arejador</v>
          </cell>
          <cell r="C1999" t="str">
            <v>UN</v>
          </cell>
          <cell r="D1999">
            <v>43.685400000000001</v>
          </cell>
        </row>
        <row r="2000">
          <cell r="A2000" t="str">
            <v>001.28.00440</v>
          </cell>
          <cell r="B2000" t="str">
            <v>Fornecimento e instalação de torneira para uso geral marca deca ref. 1154 c 39 de 3/4 pol com arejador</v>
          </cell>
          <cell r="C2000" t="str">
            <v>UN</v>
          </cell>
          <cell r="D2000">
            <v>43.685400000000001</v>
          </cell>
        </row>
        <row r="2001">
          <cell r="A2001" t="str">
            <v>001.28.00460</v>
          </cell>
          <cell r="B2001" t="str">
            <v>Fornecimento e instalação de torneira para uso geral marca deca metalica para jardim com adaptador para mangueira</v>
          </cell>
          <cell r="C2001" t="str">
            <v>UN</v>
          </cell>
          <cell r="D2001">
            <v>29.885400000000001</v>
          </cell>
        </row>
        <row r="2002">
          <cell r="A2002" t="str">
            <v>001.28.00480</v>
          </cell>
          <cell r="B2002" t="str">
            <v>Fornecimento e instalação de torneira para uso geral marca deca ref. 1153 c 39 com adaptador para mangueira</v>
          </cell>
          <cell r="C2002" t="str">
            <v>UN</v>
          </cell>
          <cell r="D2002">
            <v>47.367600000000003</v>
          </cell>
        </row>
        <row r="2003">
          <cell r="A2003" t="str">
            <v>001.28.00500</v>
          </cell>
          <cell r="B2003" t="str">
            <v>Fornecimento e instalação de torneira para uso geral marca deca ref. 1153 c 39 de 1/2 pol (maq tauque)</v>
          </cell>
          <cell r="C2003" t="str">
            <v>UN</v>
          </cell>
          <cell r="D2003">
            <v>40.645400000000002</v>
          </cell>
        </row>
        <row r="2004">
          <cell r="A2004" t="str">
            <v>001.28.00520</v>
          </cell>
          <cell r="B2004" t="str">
            <v>Fornecimento e instalação de torneira p/ uso geral metálica p/ jardim c/ adaptador p/ mangueira mod.1130 -</v>
          </cell>
          <cell r="C2004" t="str">
            <v>UN</v>
          </cell>
          <cell r="D2004">
            <v>39.525399999999998</v>
          </cell>
        </row>
        <row r="2005">
          <cell r="A2005" t="str">
            <v>001.28.00540</v>
          </cell>
          <cell r="B2005" t="str">
            <v>Fornecimento e instalação de torneira p/ uso geral  metálica p/ tanque mod. 1130</v>
          </cell>
          <cell r="C2005" t="str">
            <v>UN</v>
          </cell>
          <cell r="D2005">
            <v>39.525399999999998</v>
          </cell>
        </row>
        <row r="2006">
          <cell r="A2006" t="str">
            <v>001.28.00560</v>
          </cell>
          <cell r="B2006" t="str">
            <v>Fornecimento e instalação de torneira de pvc para uso geral</v>
          </cell>
          <cell r="C2006" t="str">
            <v>UN</v>
          </cell>
          <cell r="D2006">
            <v>4.8796999999999997</v>
          </cell>
        </row>
        <row r="2007">
          <cell r="A2007" t="str">
            <v>001.28.00580</v>
          </cell>
          <cell r="B2007" t="str">
            <v>Fornecimento e instalação de torneira de pvc para tanque</v>
          </cell>
          <cell r="C2007" t="str">
            <v>UN</v>
          </cell>
          <cell r="D2007">
            <v>5.2797000000000001</v>
          </cell>
        </row>
        <row r="2008">
          <cell r="A2008" t="str">
            <v>001.28.00600</v>
          </cell>
          <cell r="B2008" t="str">
            <v>Fornecimento e instalação de ducha manual linha prata mod. c-50</v>
          </cell>
          <cell r="C2008" t="str">
            <v>UN</v>
          </cell>
          <cell r="D2008">
            <v>77.6554</v>
          </cell>
        </row>
        <row r="2009">
          <cell r="A2009" t="str">
            <v>001.28.00620</v>
          </cell>
          <cell r="B2009" t="str">
            <v>Fornecimento e instalação de lavatório c/ coluna mondiale - azalia - celite</v>
          </cell>
          <cell r="C2009" t="str">
            <v>UN</v>
          </cell>
          <cell r="D2009">
            <v>142.24780000000001</v>
          </cell>
        </row>
        <row r="2010">
          <cell r="A2010" t="str">
            <v>001.28.00640</v>
          </cell>
          <cell r="B2010" t="str">
            <v>Fornecimento e instalação de lavatório de plastico</v>
          </cell>
          <cell r="C2010" t="str">
            <v>UN</v>
          </cell>
          <cell r="D2010">
            <v>38.297800000000002</v>
          </cell>
        </row>
        <row r="2011">
          <cell r="A2011" t="str">
            <v>001.28.00660</v>
          </cell>
          <cell r="B2011" t="str">
            <v>Fornecimento e instalação de lavatório de louça l. ravena deca ou similar c/ col. na cor normal inclusive acessórios de fixação</v>
          </cell>
          <cell r="C2011" t="str">
            <v>UN</v>
          </cell>
          <cell r="D2011">
            <v>94.047799999999995</v>
          </cell>
        </row>
        <row r="2012">
          <cell r="A2012" t="str">
            <v>001.28.00680</v>
          </cell>
          <cell r="B2012" t="str">
            <v>Fornecimento e instalação de lavatório de louça ravena deca ou similar s/ coluna na cor normal inclusive acessorios de fixacao</v>
          </cell>
          <cell r="C2012" t="str">
            <v>UN</v>
          </cell>
          <cell r="D2012">
            <v>69.517799999999994</v>
          </cell>
        </row>
        <row r="2013">
          <cell r="A2013" t="str">
            <v>001.28.00700</v>
          </cell>
          <cell r="B2013" t="str">
            <v>Fornecimento e instalação de lavatório de louça branca com coluna de primeira inclusive acessórios de fixação</v>
          </cell>
          <cell r="C2013" t="str">
            <v>UN</v>
          </cell>
          <cell r="D2013">
            <v>75.647800000000004</v>
          </cell>
        </row>
        <row r="2014">
          <cell r="A2014" t="str">
            <v>001.28.00720</v>
          </cell>
          <cell r="B2014" t="str">
            <v>Fornecimento e instalação de lavatório de louça branca sem coluna de primeira inclusive acessórios de fixação</v>
          </cell>
          <cell r="C2014" t="str">
            <v>UN</v>
          </cell>
          <cell r="D2014">
            <v>52.437800000000003</v>
          </cell>
        </row>
        <row r="2015">
          <cell r="A2015" t="str">
            <v>001.28.00740</v>
          </cell>
          <cell r="B2015" t="str">
            <v>Fornecimento e instalação de cuba de sobrepor mod. l 35 da deca</v>
          </cell>
          <cell r="C2015" t="str">
            <v>UN</v>
          </cell>
          <cell r="D2015">
            <v>87.887799999999999</v>
          </cell>
        </row>
        <row r="2016">
          <cell r="A2016" t="str">
            <v>001.28.00760</v>
          </cell>
          <cell r="B2016" t="str">
            <v>Fornecimento e instalação de cuba de embutir(oval)mod.l.33</v>
          </cell>
          <cell r="C2016" t="str">
            <v>UN</v>
          </cell>
          <cell r="D2016">
            <v>53.590899999999998</v>
          </cell>
        </row>
        <row r="2017">
          <cell r="A2017" t="str">
            <v>001.28.00780</v>
          </cell>
          <cell r="B2017" t="str">
            <v>Fornecimento e instalação de cuba de louça para bancadas e lavatório de embutir oval 49.00 x 36.00 cm</v>
          </cell>
          <cell r="C2017" t="str">
            <v>UN</v>
          </cell>
          <cell r="D2017">
            <v>50.102400000000003</v>
          </cell>
        </row>
        <row r="2018">
          <cell r="A2018" t="str">
            <v>001.28.00800</v>
          </cell>
          <cell r="B2018" t="str">
            <v>Fornecimento e instalação de louça sanitária composto por bacia, lavatório com coluna da linha ravena deca ou similar inclusive assento ap oo nas cores normais</v>
          </cell>
          <cell r="C2018" t="str">
            <v>CJ</v>
          </cell>
          <cell r="D2018">
            <v>284.02440000000001</v>
          </cell>
        </row>
        <row r="2019">
          <cell r="A2019" t="str">
            <v>001.28.00820</v>
          </cell>
          <cell r="B2019" t="str">
            <v>Fornecimento e instalação de bacia santária de louça ravena deca ou similar na cor normal inclusive acessorios de fixacao</v>
          </cell>
          <cell r="C2019" t="str">
            <v>UN</v>
          </cell>
          <cell r="D2019">
            <v>102.68980000000001</v>
          </cell>
        </row>
        <row r="2020">
          <cell r="A2020" t="str">
            <v>001.28.00840</v>
          </cell>
          <cell r="B2020" t="str">
            <v>Fornecimento e instalação de bacia sanitária modelo ravena com cx. acoplada</v>
          </cell>
          <cell r="C2020" t="str">
            <v>UN</v>
          </cell>
          <cell r="D2020">
            <v>179.29169999999999</v>
          </cell>
        </row>
        <row r="2021">
          <cell r="A2021" t="str">
            <v>001.28.00860</v>
          </cell>
          <cell r="B2021" t="str">
            <v>Fornecimento e instalação de bacia sanitária modelo vogue  com cx. acoplada</v>
          </cell>
          <cell r="C2021" t="str">
            <v>UN</v>
          </cell>
          <cell r="D2021">
            <v>179.29169999999999</v>
          </cell>
        </row>
        <row r="2022">
          <cell r="A2022" t="str">
            <v>001.28.00880</v>
          </cell>
          <cell r="B2022" t="str">
            <v>Fornecimento e instalação de bacia sanitária de louça - celite mondiale marfim - incl. acessório para fixação</v>
          </cell>
          <cell r="C2022" t="str">
            <v>UN</v>
          </cell>
          <cell r="D2022">
            <v>124.48480000000001</v>
          </cell>
        </row>
        <row r="2023">
          <cell r="A2023" t="str">
            <v>001.28.00900</v>
          </cell>
          <cell r="B2023" t="str">
            <v>Fornecimento e instalação de bacia sanitária de louça - celite azalia com acessórios</v>
          </cell>
          <cell r="C2023" t="str">
            <v>UN</v>
          </cell>
          <cell r="D2023">
            <v>96.204800000000006</v>
          </cell>
        </row>
        <row r="2024">
          <cell r="A2024" t="str">
            <v>001.28.00920</v>
          </cell>
          <cell r="B2024" t="str">
            <v>Fornecimento e instalação de caixa de descarga para acoplar em bacia sanitaria</v>
          </cell>
          <cell r="C2024" t="str">
            <v>UN</v>
          </cell>
          <cell r="D2024">
            <v>110.5909</v>
          </cell>
        </row>
        <row r="2025">
          <cell r="A2025" t="str">
            <v>001.28.00940</v>
          </cell>
          <cell r="B2025" t="str">
            <v>Fornecimento e instalação de assento plastico p/ vaso sanitario, """"""""""""""""""""""""""""""""astra"""""""""""""""""""""""""""""""" ou similar</v>
          </cell>
          <cell r="C2025" t="str">
            <v>UN</v>
          </cell>
          <cell r="D2025">
            <v>15.052199999999999</v>
          </cell>
        </row>
        <row r="2026">
          <cell r="A2026" t="str">
            <v>001.28.00960</v>
          </cell>
          <cell r="B2026" t="str">
            <v>Fornecimento e instalação de assento celite mondiale - 090 gelo polar</v>
          </cell>
          <cell r="C2026" t="str">
            <v>UN</v>
          </cell>
          <cell r="D2026">
            <v>118.7522</v>
          </cell>
        </row>
        <row r="2027">
          <cell r="A2027" t="str">
            <v>001.28.00980</v>
          </cell>
          <cell r="B2027" t="str">
            <v>Fornecimento e instalação de assento azalia - celite</v>
          </cell>
          <cell r="C2027" t="str">
            <v>UN</v>
          </cell>
          <cell r="D2027">
            <v>28.0822</v>
          </cell>
        </row>
        <row r="2028">
          <cell r="A2028" t="str">
            <v>001.28.01000</v>
          </cell>
          <cell r="B2028" t="str">
            <v>Fornecimento e instalação de bidê de louça linha ravena deca ou similar na cor normal inclusive acessórios de fixação</v>
          </cell>
          <cell r="C2028" t="str">
            <v>UN</v>
          </cell>
          <cell r="D2028">
            <v>83.797799999999995</v>
          </cell>
        </row>
        <row r="2029">
          <cell r="A2029" t="str">
            <v>001.28.01020</v>
          </cell>
          <cell r="B2029" t="str">
            <v>Fornecimento e instalação de bidê de louça branca inclusive acessórios de fixação</v>
          </cell>
          <cell r="C2029" t="str">
            <v>UN</v>
          </cell>
          <cell r="D2029">
            <v>75.947800000000001</v>
          </cell>
        </row>
        <row r="2030">
          <cell r="A2030" t="str">
            <v>001.28.01040</v>
          </cell>
          <cell r="B2030" t="str">
            <v>Fornecimento e instalação de mictório de aço inoxidável de 1.20 m inclusive acessórios de fixação</v>
          </cell>
          <cell r="C2030" t="str">
            <v>UN</v>
          </cell>
          <cell r="D2030">
            <v>380.52390000000003</v>
          </cell>
        </row>
        <row r="2031">
          <cell r="A2031" t="str">
            <v>001.28.01060</v>
          </cell>
          <cell r="B2031" t="str">
            <v>Fornecimento e instalação de sifão de metal cromado de 1 x 1.5 pol para lavatório ou pia</v>
          </cell>
          <cell r="C2031" t="str">
            <v>UN</v>
          </cell>
          <cell r="D2031">
            <v>75.429100000000005</v>
          </cell>
        </row>
        <row r="2032">
          <cell r="A2032" t="str">
            <v>001.28.01080</v>
          </cell>
          <cell r="B2032" t="str">
            <v>Fornecimento e instalação de sifão de metal cromado de 1.5 x 1.5 pol para pia americana</v>
          </cell>
          <cell r="C2032" t="str">
            <v>UN</v>
          </cell>
          <cell r="D2032">
            <v>79.639099999999999</v>
          </cell>
        </row>
        <row r="2033">
          <cell r="A2033" t="str">
            <v>001.28.01100</v>
          </cell>
          <cell r="B2033" t="str">
            <v>Fornecimento e instalação de sifão de metal cromado de 2 x 1 pol para mictorio</v>
          </cell>
          <cell r="C2033" t="str">
            <v>UN</v>
          </cell>
          <cell r="D2033">
            <v>85.339100000000002</v>
          </cell>
        </row>
        <row r="2034">
          <cell r="A2034" t="str">
            <v>001.28.01120</v>
          </cell>
          <cell r="B2034" t="str">
            <v>Fornecimento e instalação de sifão de metal cromado de 1.1/4 x 1.5 pol para tanque</v>
          </cell>
          <cell r="C2034" t="str">
            <v>UN</v>
          </cell>
          <cell r="D2034">
            <v>79.909099999999995</v>
          </cell>
        </row>
        <row r="2035">
          <cell r="A2035" t="str">
            <v>001.28.01140</v>
          </cell>
          <cell r="B2035" t="str">
            <v>Fornecimento e instalação de sifão de pvc cromado de 1 x 1.5 pol para pia ou lavatorio</v>
          </cell>
          <cell r="C2035" t="str">
            <v>UN</v>
          </cell>
          <cell r="D2035">
            <v>8.9870000000000001</v>
          </cell>
        </row>
        <row r="2036">
          <cell r="A2036" t="str">
            <v>001.28.01160</v>
          </cell>
          <cell r="B2036" t="str">
            <v>Fornecimento e instalação de porta papel de louça  com rolete</v>
          </cell>
          <cell r="C2036" t="str">
            <v>UN</v>
          </cell>
          <cell r="D2036">
            <v>20.046299999999999</v>
          </cell>
        </row>
        <row r="2037">
          <cell r="A2037" t="str">
            <v>001.28.01180</v>
          </cell>
          <cell r="B2037" t="str">
            <v>Fornecimento e instalação de porta papel de metal cromado, fixado com bucha e parafuso</v>
          </cell>
          <cell r="C2037" t="str">
            <v>UN</v>
          </cell>
          <cell r="D2037">
            <v>13.391400000000001</v>
          </cell>
        </row>
        <row r="2038">
          <cell r="A2038" t="str">
            <v>001.28.01200</v>
          </cell>
          <cell r="B2038" t="str">
            <v>Fornecimento e instalação de porta papel de louça c/ rolete - celite</v>
          </cell>
          <cell r="C2038" t="str">
            <v>UN</v>
          </cell>
          <cell r="D2038">
            <v>28.372499999999999</v>
          </cell>
        </row>
        <row r="2039">
          <cell r="A2039" t="str">
            <v>001.28.01220</v>
          </cell>
          <cell r="B2039" t="str">
            <v>Fornecimento e instalação de porta papel de louça c/ rolete elegant - celite</v>
          </cell>
          <cell r="C2039" t="str">
            <v>UN</v>
          </cell>
          <cell r="D2039">
            <v>34.762500000000003</v>
          </cell>
        </row>
        <row r="2040">
          <cell r="A2040" t="str">
            <v>001.28.01240</v>
          </cell>
          <cell r="B2040" t="str">
            <v>Fornecimento e instalação de saboneteira de louça de primeira sem alça</v>
          </cell>
          <cell r="C2040" t="str">
            <v>UN</v>
          </cell>
          <cell r="D2040">
            <v>19.878499999999999</v>
          </cell>
        </row>
        <row r="2041">
          <cell r="A2041" t="str">
            <v>001.28.01260</v>
          </cell>
          <cell r="B2041" t="str">
            <v>Fornecimento e instalação de saboneteira para sabão líquido marca lalekla ou similar</v>
          </cell>
          <cell r="C2041" t="str">
            <v>UN</v>
          </cell>
          <cell r="D2041">
            <v>24.893899999999999</v>
          </cell>
        </row>
        <row r="2042">
          <cell r="A2042" t="str">
            <v>001.28.01280</v>
          </cell>
          <cell r="B2042" t="str">
            <v>Fornecimento e instalação de saboneteira de metal cromado, fixada com bucha e parafuso</v>
          </cell>
          <cell r="C2042" t="str">
            <v>UN</v>
          </cell>
          <cell r="D2042">
            <v>10.0814</v>
          </cell>
        </row>
        <row r="2043">
          <cell r="A2043" t="str">
            <v>001.28.01300</v>
          </cell>
          <cell r="B2043" t="str">
            <v>Fornecimento e instalação de porta toalha de louça tipo cabide simples</v>
          </cell>
          <cell r="C2043" t="str">
            <v>UN</v>
          </cell>
          <cell r="D2043">
            <v>13.7563</v>
          </cell>
        </row>
        <row r="2044">
          <cell r="A2044" t="str">
            <v>001.28.01320</v>
          </cell>
          <cell r="B2044" t="str">
            <v>Fornecimento e instalação de porta toalha de louça c/ barra de plástico</v>
          </cell>
          <cell r="C2044" t="str">
            <v>UN</v>
          </cell>
          <cell r="D2044">
            <v>28.372499999999999</v>
          </cell>
        </row>
        <row r="2045">
          <cell r="A2045" t="str">
            <v>001.28.01340</v>
          </cell>
          <cell r="B2045" t="str">
            <v>Fornecimento e instalação de porta toalha metálica para papel marca lalekla ou similar</v>
          </cell>
          <cell r="C2045" t="str">
            <v>UN</v>
          </cell>
          <cell r="D2045">
            <v>31.863900000000001</v>
          </cell>
        </row>
        <row r="2046">
          <cell r="A2046" t="str">
            <v>001.28.01360</v>
          </cell>
          <cell r="B2046" t="str">
            <v>Fornecimento e instalação de toalheiro - celite - argola</v>
          </cell>
          <cell r="C2046" t="str">
            <v>UN</v>
          </cell>
          <cell r="D2046">
            <v>26.036300000000001</v>
          </cell>
        </row>
        <row r="2047">
          <cell r="A2047" t="str">
            <v>001.28.01380</v>
          </cell>
          <cell r="B2047" t="str">
            <v>Fornecimento e instalação de cabide de louça simples - celite</v>
          </cell>
          <cell r="C2047" t="str">
            <v>UND</v>
          </cell>
          <cell r="D2047">
            <v>33.214799999999997</v>
          </cell>
        </row>
        <row r="2048">
          <cell r="A2048" t="str">
            <v>001.28.01400</v>
          </cell>
          <cell r="B2048" t="str">
            <v>Fornecimento e instalação de cabide de metal cromado, fixado com bucha e parafuso</v>
          </cell>
          <cell r="C2048" t="str">
            <v>UN</v>
          </cell>
          <cell r="D2048">
            <v>16.1614</v>
          </cell>
        </row>
        <row r="2049">
          <cell r="A2049" t="str">
            <v>001.28.01420</v>
          </cell>
          <cell r="B2049" t="str">
            <v>Fornecimento e instalação  de espelho para lavatorio com moldura simples e proteção de madeira na parte não espelhada dimensão 0.50 x 0.60 m</v>
          </cell>
          <cell r="C2049" t="str">
            <v>UN</v>
          </cell>
          <cell r="D2049">
            <v>37.372799999999998</v>
          </cell>
        </row>
        <row r="2050">
          <cell r="A2050" t="str">
            <v>001.28.01440</v>
          </cell>
          <cell r="B2050" t="str">
            <v>Fornecimento e instalação de espelho  para lavatório com moldura simples e proteção de madeira na parte não espelhada dim. 1.50 x 0.60 m</v>
          </cell>
          <cell r="C2050" t="str">
            <v>UN</v>
          </cell>
          <cell r="D2050">
            <v>50.115600000000001</v>
          </cell>
        </row>
        <row r="2051">
          <cell r="A2051" t="str">
            <v>001.28.01460</v>
          </cell>
          <cell r="B2051" t="str">
            <v>Fornecimento e instalação de chuveiro de pvc branco n. 1 da cipla ou similar</v>
          </cell>
          <cell r="C2051" t="str">
            <v>UN</v>
          </cell>
          <cell r="D2051">
            <v>7.3869999999999996</v>
          </cell>
        </row>
        <row r="2052">
          <cell r="A2052" t="str">
            <v>001.28.01480</v>
          </cell>
          <cell r="B2052" t="str">
            <v>Fornecimento e instalação de chuveiro de pvc cromado n. 2 da cipla ou similar</v>
          </cell>
          <cell r="C2052" t="str">
            <v>UN</v>
          </cell>
          <cell r="D2052">
            <v>15.077</v>
          </cell>
        </row>
        <row r="2053">
          <cell r="A2053" t="str">
            <v>001.28.01500</v>
          </cell>
          <cell r="B2053" t="str">
            <v>Fornecimento e instalação de chuveiro de luxo com articulacao cromada ref. 1994 deca ou similar 1/2 pol</v>
          </cell>
          <cell r="C2053" t="str">
            <v>UN</v>
          </cell>
          <cell r="D2053">
            <v>147.99430000000001</v>
          </cell>
        </row>
        <row r="2054">
          <cell r="A2054" t="str">
            <v>001.28.01520</v>
          </cell>
          <cell r="B2054" t="str">
            <v>Fornecimento e instalação de chuveiro simples com articulacao cromada ref. 1995 deca ou similar 1/2 pol</v>
          </cell>
          <cell r="C2054" t="str">
            <v>UN</v>
          </cell>
          <cell r="D2054">
            <v>108.9943</v>
          </cell>
        </row>
        <row r="2055">
          <cell r="A2055" t="str">
            <v>001.28.01540</v>
          </cell>
          <cell r="B2055" t="str">
            <v>Fornecimento e instalação de chuveiro eletrico para 2500 w / 220 v lorenzetti ou similar</v>
          </cell>
          <cell r="C2055" t="str">
            <v>UN</v>
          </cell>
          <cell r="D2055">
            <v>98.631799999999998</v>
          </cell>
        </row>
        <row r="2056">
          <cell r="A2056" t="str">
            <v>001.28.01560</v>
          </cell>
          <cell r="B2056" t="str">
            <v>Fornecimento e instalação sistema conjugado chuveiro lava olhos acionamento instantãneo ref. wl-1cl5 da mont lab ou similar</v>
          </cell>
          <cell r="C2056" t="str">
            <v>UN</v>
          </cell>
          <cell r="D2056">
            <v>1422.635</v>
          </cell>
        </row>
        <row r="2057">
          <cell r="A2057" t="str">
            <v>001.28.01580</v>
          </cell>
          <cell r="B2057" t="str">
            <v>Fornecimento e instalação de ducha de pvc cromado articulavel 1/2 pol cipla ou similar</v>
          </cell>
          <cell r="C2057" t="str">
            <v>UN</v>
          </cell>
          <cell r="D2057">
            <v>7.3869999999999996</v>
          </cell>
        </row>
        <row r="2058">
          <cell r="A2058" t="str">
            <v>001.28.01600</v>
          </cell>
          <cell r="B2058" t="str">
            <v>Fornecimento e instalação de ducha ss corona com 3 temperaturas</v>
          </cell>
          <cell r="C2058" t="str">
            <v>UN</v>
          </cell>
          <cell r="D2058">
            <v>27.681799999999999</v>
          </cell>
        </row>
        <row r="2059">
          <cell r="A2059" t="str">
            <v>001.28.01620</v>
          </cell>
          <cell r="B2059" t="str">
            <v>Fornecimento e instalação de tubo de descida para vávula de descarga de 1 1/2 pol de pvc rigido</v>
          </cell>
          <cell r="C2059" t="str">
            <v>UN</v>
          </cell>
          <cell r="D2059">
            <v>8.3670000000000009</v>
          </cell>
        </row>
        <row r="2060">
          <cell r="A2060" t="str">
            <v>001.28.01640</v>
          </cell>
          <cell r="B2060" t="str">
            <v>Fornecimento e instalação de ligação  para bacia sanitária em tubo em pvc rigido branco de 40mm</v>
          </cell>
          <cell r="C2060" t="str">
            <v>UN</v>
          </cell>
          <cell r="D2060">
            <v>7.2195</v>
          </cell>
        </row>
        <row r="2061">
          <cell r="A2061" t="str">
            <v>001.28.01660</v>
          </cell>
          <cell r="B2061" t="str">
            <v>Fornecimento e instalação de ligação para bacia sanitária tubo em pvc rigido cromado de 40mm</v>
          </cell>
          <cell r="C2061" t="str">
            <v>UN</v>
          </cell>
          <cell r="D2061">
            <v>11.269500000000001</v>
          </cell>
        </row>
        <row r="2062">
          <cell r="A2062" t="str">
            <v>001.28.01680</v>
          </cell>
          <cell r="B2062" t="str">
            <v>Fornecimento e instalação de ligação para bacia sanitária tubo em metal cromado de 40mm</v>
          </cell>
          <cell r="C2062" t="str">
            <v>UN</v>
          </cell>
          <cell r="D2062">
            <v>15.2195</v>
          </cell>
        </row>
        <row r="2063">
          <cell r="A2063" t="str">
            <v>001.28.01700</v>
          </cell>
          <cell r="B2063" t="str">
            <v>Fornecimento e instalação de ligação para bacia sanitária em bolsa de borracha</v>
          </cell>
          <cell r="C2063" t="str">
            <v>UN</v>
          </cell>
          <cell r="D2063">
            <v>2.9904999999999999</v>
          </cell>
        </row>
        <row r="2064">
          <cell r="A2064" t="str">
            <v>001.28.01720</v>
          </cell>
          <cell r="B2064" t="str">
            <v>Fornecimento e instalação de caixa de descarga externa inclusive tubo de descarga e acessórios</v>
          </cell>
          <cell r="C2064" t="str">
            <v>CJ</v>
          </cell>
          <cell r="D2064">
            <v>79.4739</v>
          </cell>
        </row>
        <row r="2065">
          <cell r="A2065" t="str">
            <v>001.28.01740</v>
          </cell>
          <cell r="B2065" t="str">
            <v>Fornecimento e instalação de caixa de descarga de emb. inclusive tubo de descarga e acessórios</v>
          </cell>
          <cell r="C2065" t="str">
            <v>CJ</v>
          </cell>
          <cell r="D2065">
            <v>79.4739</v>
          </cell>
        </row>
        <row r="2066">
          <cell r="A2066" t="str">
            <v>001.28.01760</v>
          </cell>
          <cell r="B2066" t="str">
            <v>Fornecimento e instalação de caixa de descarga para acoplar em bacia sanitária</v>
          </cell>
          <cell r="C2066" t="str">
            <v>UN</v>
          </cell>
          <cell r="D2066">
            <v>110.5909</v>
          </cell>
        </row>
        <row r="2067">
          <cell r="A2067" t="str">
            <v>001.28.01780</v>
          </cell>
          <cell r="B2067" t="str">
            <v>Fornecimento e instalação de engate no. 3 com terminais de 1/2 pol e mangueira flexíel branca, de 30 cm,</v>
          </cell>
          <cell r="C2067" t="str">
            <v>UN</v>
          </cell>
          <cell r="D2067">
            <v>3.9535</v>
          </cell>
        </row>
        <row r="2068">
          <cell r="A2068" t="str">
            <v>001.28.01800</v>
          </cell>
          <cell r="B2068" t="str">
            <v>Fornecimento e colocação de engate no. 5 com terminais cromados de 1/2 pol e mangueira flexível, de 40 cm,</v>
          </cell>
          <cell r="C2068" t="str">
            <v>UN</v>
          </cell>
          <cell r="D2068">
            <v>15.0435</v>
          </cell>
        </row>
        <row r="2069">
          <cell r="A2069" t="str">
            <v>001.28.01820</v>
          </cell>
          <cell r="B2069" t="str">
            <v>Fornecimento e instalação de ligação para saída de vaso sanitário pvc branco  diam.100 mm</v>
          </cell>
          <cell r="C2069" t="str">
            <v>UN</v>
          </cell>
          <cell r="D2069">
            <v>21.452200000000001</v>
          </cell>
        </row>
        <row r="2070">
          <cell r="A2070" t="str">
            <v>001.29</v>
          </cell>
          <cell r="B2070" t="str">
            <v>INSTALAÇÕES HIDRÁULICAS - CUBAS E TANQUE</v>
          </cell>
          <cell r="D2070">
            <v>6835.7408999999998</v>
          </cell>
        </row>
        <row r="2071">
          <cell r="A2071" t="str">
            <v>001.29.00020</v>
          </cell>
          <cell r="B2071" t="str">
            <v>Fornecimento e instalação de cuba de aço inox inclusive válvula americana n.1 - 46.5 x 31 x 15 cm</v>
          </cell>
          <cell r="C2071" t="str">
            <v>UN</v>
          </cell>
          <cell r="D2071">
            <v>102.02630000000001</v>
          </cell>
        </row>
        <row r="2072">
          <cell r="A2072" t="str">
            <v>001.29.00040</v>
          </cell>
          <cell r="B2072" t="str">
            <v>Fornecimento e instalação de cuba de aço inox inclusive válvula americana n.2 - 56.0 x 33.5 x 15 cm</v>
          </cell>
          <cell r="C2072" t="str">
            <v>UN</v>
          </cell>
          <cell r="D2072">
            <v>118.02630000000001</v>
          </cell>
        </row>
        <row r="2073">
          <cell r="A2073" t="str">
            <v>001.29.00060</v>
          </cell>
          <cell r="B2073" t="str">
            <v>Forneicmento e instalação de cuba de aço inox inclusive válvula americana - 40x40x20 cm</v>
          </cell>
          <cell r="C2073" t="str">
            <v>UN</v>
          </cell>
          <cell r="D2073">
            <v>45.988100000000003</v>
          </cell>
        </row>
        <row r="2074">
          <cell r="A2074" t="str">
            <v>001.29.00080</v>
          </cell>
          <cell r="B2074" t="str">
            <v>Fornecimento e instalação de cuba de aço inox inclusive válvula americana dupla 82 x 34 x 15 cm</v>
          </cell>
          <cell r="C2074" t="str">
            <v>UN</v>
          </cell>
          <cell r="D2074">
            <v>114.7409</v>
          </cell>
        </row>
        <row r="2075">
          <cell r="A2075" t="str">
            <v>001.29.00100</v>
          </cell>
          <cell r="B2075" t="str">
            <v>Fornecimento e instalação de banca ou tampo em aço inoxidável n.o de 1.20x0.60m com 1 cuba</v>
          </cell>
          <cell r="C2075" t="str">
            <v>UN</v>
          </cell>
          <cell r="D2075">
            <v>277.16820000000001</v>
          </cell>
        </row>
        <row r="2076">
          <cell r="A2076" t="str">
            <v>001.29.00120</v>
          </cell>
          <cell r="B2076" t="str">
            <v>Fornecimento e instalação de banca ou tampo em aço inoxidável n.2 de 1.50x0.60m com 1 cuba</v>
          </cell>
          <cell r="C2076" t="str">
            <v>UN</v>
          </cell>
          <cell r="D2076">
            <v>162.47819999999999</v>
          </cell>
        </row>
        <row r="2077">
          <cell r="A2077" t="str">
            <v>001.29.00140</v>
          </cell>
          <cell r="B2077" t="str">
            <v>Fornecimento e instalação de banca ou tampo em aço inoxidável n.2 de 1.80x0.60m com 1 cuba</v>
          </cell>
          <cell r="C2077" t="str">
            <v>UN</v>
          </cell>
          <cell r="D2077">
            <v>256.21820000000002</v>
          </cell>
        </row>
        <row r="2078">
          <cell r="A2078" t="str">
            <v>001.29.00160</v>
          </cell>
          <cell r="B2078" t="str">
            <v>Fornecimento e instalação de banca ou tampo em aço inoxidável n.2 de 2.00x0.60m com 1 cuba</v>
          </cell>
          <cell r="C2078" t="str">
            <v>UN</v>
          </cell>
          <cell r="D2078">
            <v>293.85820000000001</v>
          </cell>
        </row>
        <row r="2079">
          <cell r="A2079" t="str">
            <v>001.29.00180</v>
          </cell>
          <cell r="B2079" t="str">
            <v>Fornecimento e instalação de banca ou tampo em aço inoxidável n.334 de 2.00x0.60m com 2 cubas p/ ud</v>
          </cell>
          <cell r="C2079" t="str">
            <v>UN</v>
          </cell>
          <cell r="D2079">
            <v>355.21820000000002</v>
          </cell>
        </row>
        <row r="2080">
          <cell r="A2080" t="str">
            <v>001.29.00200</v>
          </cell>
          <cell r="B2080" t="str">
            <v>Fornecimento e instalação de banca ou tampo em aço inoxidável da eternox revestida d1800mb c/ 1 cuba no centro, de 1,80m</v>
          </cell>
          <cell r="C2080" t="str">
            <v>UN</v>
          </cell>
          <cell r="D2080">
            <v>276.8682</v>
          </cell>
        </row>
        <row r="2081">
          <cell r="A2081" t="str">
            <v>001.29.00220</v>
          </cell>
          <cell r="B2081" t="str">
            <v>Fornecimento e instalação de banca ou tampo em aço inoxidável da eternox revestida e1800mb c/ 1 cuba no centro, de 1,80m</v>
          </cell>
          <cell r="C2081" t="str">
            <v>UN</v>
          </cell>
          <cell r="D2081">
            <v>277.16820000000001</v>
          </cell>
        </row>
        <row r="2082">
          <cell r="A2082" t="str">
            <v>001.29.00240</v>
          </cell>
          <cell r="B2082" t="str">
            <v>Fornecimento e instalação de banca ou tampo em aço inoxidável da eternox revestida 2000mb 2c c/ 2 cubas no centro, de 2,00m</v>
          </cell>
          <cell r="C2082" t="str">
            <v>UN</v>
          </cell>
          <cell r="D2082">
            <v>331.21820000000002</v>
          </cell>
        </row>
        <row r="2083">
          <cell r="A2083" t="str">
            <v>001.29.00260</v>
          </cell>
          <cell r="B2083" t="str">
            <v>Fornecimento e instalação de banca ou tampo em aço inoxidável da eternox revestida d1600mb c/ 1 cuba no centro</v>
          </cell>
          <cell r="C2083" t="str">
            <v>UN</v>
          </cell>
          <cell r="D2083">
            <v>162.47819999999999</v>
          </cell>
        </row>
        <row r="2084">
          <cell r="A2084" t="str">
            <v>001.29.00280</v>
          </cell>
          <cell r="B2084" t="str">
            <v>Fornecimento e instalação de banca ou tampo em aço inoxidável da eternox revestida 1800mb 2c c/ 2 cubas no centro</v>
          </cell>
          <cell r="C2084" t="str">
            <v>UN</v>
          </cell>
          <cell r="D2084">
            <v>313.25819999999999</v>
          </cell>
        </row>
        <row r="2085">
          <cell r="A2085" t="str">
            <v>001.29.00300</v>
          </cell>
          <cell r="B2085" t="str">
            <v>Fornecimento e instalação de banca ou tampo em aço inoxidável da eternox revestida cuba dupla de 82x34x14cm</v>
          </cell>
          <cell r="C2085" t="str">
            <v>UN</v>
          </cell>
          <cell r="D2085">
            <v>106.1982</v>
          </cell>
        </row>
        <row r="2086">
          <cell r="A2086" t="str">
            <v>001.29.00320</v>
          </cell>
          <cell r="B2086" t="str">
            <v>Fornecimento e instalação de banca ou tampo em aço inoxidável da eternox revestido e1800mb com 2 cubas lado direito</v>
          </cell>
          <cell r="C2086" t="str">
            <v>UN</v>
          </cell>
          <cell r="D2086">
            <v>313.25819999999999</v>
          </cell>
        </row>
        <row r="2087">
          <cell r="A2087" t="str">
            <v>001.29.00340</v>
          </cell>
          <cell r="B2087" t="str">
            <v>Fornecimento e instalação de banca ou tampo em aço inoxidável da eternox revestido e1800mb com 2 cubas lado direito</v>
          </cell>
          <cell r="C2087" t="str">
            <v>UN</v>
          </cell>
          <cell r="D2087">
            <v>313.25819999999999</v>
          </cell>
        </row>
        <row r="2088">
          <cell r="A2088" t="str">
            <v>001.29.00360</v>
          </cell>
          <cell r="B2088" t="str">
            <v>Fornecimento e instalação de banca ou tampo em aço inoxidável da eternox revestida de 2.60 x 0.55 m c/ 1 cuba e valvula</v>
          </cell>
          <cell r="C2088" t="str">
            <v>UN</v>
          </cell>
          <cell r="D2088">
            <v>162.47819999999999</v>
          </cell>
        </row>
        <row r="2089">
          <cell r="A2089" t="str">
            <v>001.29.00380</v>
          </cell>
          <cell r="B2089" t="str">
            <v>Fornecimento e instalação de banca de granilite fundida na obra com espessura de 0.05 m</v>
          </cell>
          <cell r="C2089" t="str">
            <v>M2</v>
          </cell>
          <cell r="D2089">
            <v>79.511399999999995</v>
          </cell>
        </row>
        <row r="2090">
          <cell r="A2090" t="str">
            <v>001.29.00400</v>
          </cell>
          <cell r="B2090" t="str">
            <v>Fornecimento e instalação de bancada em ardósia polida 1.50 x 0.60 com 1 cuba inox 40.00x40.00x15.00</v>
          </cell>
          <cell r="C2090" t="str">
            <v>UN</v>
          </cell>
          <cell r="D2090">
            <v>178.5839</v>
          </cell>
        </row>
        <row r="2091">
          <cell r="A2091" t="str">
            <v>001.29.00420</v>
          </cell>
          <cell r="B2091" t="str">
            <v>Fornecimento e instalação de banca de mármore sintético c/ 01 cuba no centro , de 1.80m</v>
          </cell>
          <cell r="C2091" t="str">
            <v>UN</v>
          </cell>
          <cell r="D2091">
            <v>76.8416</v>
          </cell>
        </row>
        <row r="2092">
          <cell r="A2092" t="str">
            <v>001.29.00440</v>
          </cell>
          <cell r="B2092" t="str">
            <v>Forneicmento e instalação de banca de mármore sintético c/ 02 cubas no centro , de 1.80m</v>
          </cell>
          <cell r="C2092" t="str">
            <v>UN</v>
          </cell>
          <cell r="D2092">
            <v>76.8416</v>
          </cell>
        </row>
        <row r="2093">
          <cell r="A2093" t="str">
            <v>001.29.00460</v>
          </cell>
          <cell r="B2093" t="str">
            <v>Fornecimento e instalação de banca de mármore sintético com uma cuba - 120.00x54.00cm</v>
          </cell>
          <cell r="C2093" t="str">
            <v>UN</v>
          </cell>
          <cell r="D2093">
            <v>47.221600000000002</v>
          </cell>
        </row>
        <row r="2094">
          <cell r="A2094" t="str">
            <v>001.29.00480</v>
          </cell>
          <cell r="B2094" t="str">
            <v>Fornecimento e instalação de bancada em aço inox 316 1.90 x 0.80 formado por peças estampadas sem emendas visíveis, com 2 cubas em aço inox 316 estampado sem cantos vivos, nas dimensões (40x60x40)cm</v>
          </cell>
          <cell r="C2094" t="str">
            <v>UN</v>
          </cell>
          <cell r="D2094">
            <v>349.62389999999999</v>
          </cell>
        </row>
        <row r="2095">
          <cell r="A2095" t="str">
            <v>001.29.00500</v>
          </cell>
          <cell r="B2095" t="str">
            <v>Fornecimento e instalação de bancada em aço inox 316 2.20 x 0.80 formado por peças estampadas sem emendas visíveis, com 2 cubas em aço inox 316 estampado sem cantos vivos, nas dimensões (40x60x40)cm</v>
          </cell>
          <cell r="C2095" t="str">
            <v>UN</v>
          </cell>
          <cell r="D2095">
            <v>368.09390000000002</v>
          </cell>
        </row>
        <row r="2096">
          <cell r="A2096" t="str">
            <v>001.29.00520</v>
          </cell>
          <cell r="B2096" t="str">
            <v>Fornecimento e instalação de bancada seca em aço inox 316 1.80 x 0.80 formado por peças estampadas sem emendas visíveis</v>
          </cell>
          <cell r="C2096" t="str">
            <v>UN</v>
          </cell>
          <cell r="D2096">
            <v>313.23390000000001</v>
          </cell>
        </row>
        <row r="2097">
          <cell r="A2097" t="str">
            <v>001.29.00540</v>
          </cell>
          <cell r="B2097" t="str">
            <v>Fornecimento e instalação de cuba dupla com válvula, 82x34x14 cm</v>
          </cell>
          <cell r="C2097" t="str">
            <v>UN</v>
          </cell>
          <cell r="D2097">
            <v>112.8124</v>
          </cell>
        </row>
        <row r="2098">
          <cell r="A2098" t="str">
            <v>001.29.00560</v>
          </cell>
          <cell r="B2098" t="str">
            <v>Fornecimento e instalação de cuba simples de 400.00mmx340.00mmx140.00mm (p) , aco inox eternox</v>
          </cell>
          <cell r="C2098" t="str">
            <v>UN</v>
          </cell>
          <cell r="D2098">
            <v>92.621600000000001</v>
          </cell>
        </row>
        <row r="2099">
          <cell r="A2099" t="str">
            <v>001.29.00580</v>
          </cell>
          <cell r="B2099" t="str">
            <v>Fornecimento e instalação de cuba de aço inox, inclusive válvula americana nº 1 - 46.50 x 31.00 x 15.00 cm</v>
          </cell>
          <cell r="C2099" t="str">
            <v>UN</v>
          </cell>
          <cell r="D2099">
            <v>100.9881</v>
          </cell>
        </row>
        <row r="2100">
          <cell r="A2100" t="str">
            <v>001.29.00600</v>
          </cell>
          <cell r="B2100" t="str">
            <v>Fornecimento e instalação de cuba de aço inox, inclusive válvula americana nº 2 - 56.00 x 33.50 x 15.00 cm</v>
          </cell>
          <cell r="C2100" t="str">
            <v>UN</v>
          </cell>
          <cell r="D2100">
            <v>116.9881</v>
          </cell>
        </row>
        <row r="2101">
          <cell r="A2101" t="str">
            <v>001.29.00620</v>
          </cell>
          <cell r="B2101" t="str">
            <v>Fornecimento e instalação de cuba dupla 82.00 x 34.00 x 15.00 cm</v>
          </cell>
          <cell r="C2101" t="str">
            <v>UN</v>
          </cell>
          <cell r="D2101">
            <v>116.9881</v>
          </cell>
        </row>
        <row r="2102">
          <cell r="A2102" t="str">
            <v>001.29.00640</v>
          </cell>
          <cell r="B2102" t="str">
            <v>Fornecimento e instalação de tanque para lavar roupa pré-moldado de concreto modelo simples dim. 60 x 60 cm</v>
          </cell>
          <cell r="C2102" t="str">
            <v>UN</v>
          </cell>
          <cell r="D2102">
            <v>37.030299999999997</v>
          </cell>
        </row>
        <row r="2103">
          <cell r="A2103" t="str">
            <v>001.29.00660</v>
          </cell>
          <cell r="B2103" t="str">
            <v>Fornecimento e instalação de tanque para lavar roupa pre-moldado de concreto, 3 cubas, dim. 0,60x1,80m</v>
          </cell>
          <cell r="C2103" t="str">
            <v>UN</v>
          </cell>
          <cell r="D2103">
            <v>62.443199999999997</v>
          </cell>
        </row>
        <row r="2104">
          <cell r="A2104" t="str">
            <v>001.29.00680</v>
          </cell>
          <cell r="B2104" t="str">
            <v>Fornecimento e instalação de tanque para lavar roupa de louca branca tamanho médio com coluna</v>
          </cell>
          <cell r="C2104" t="str">
            <v>UN</v>
          </cell>
          <cell r="D2104">
            <v>186.5102</v>
          </cell>
        </row>
        <row r="2105">
          <cell r="A2105" t="str">
            <v>001.29.00700</v>
          </cell>
          <cell r="B2105" t="str">
            <v>Fornecimento e instalação de tanque para lavar roupa de louca branca tamanho médio sem coluna</v>
          </cell>
          <cell r="C2105" t="str">
            <v>UN</v>
          </cell>
          <cell r="D2105">
            <v>155.9102</v>
          </cell>
        </row>
        <row r="2106">
          <cell r="A2106" t="str">
            <v>001.29.00720</v>
          </cell>
          <cell r="B2106" t="str">
            <v>Fornecimento e instalação de tanque - celite - medio branco - c/ coluna r-002.05 c/ válvula</v>
          </cell>
          <cell r="C2106" t="str">
            <v>UN</v>
          </cell>
          <cell r="D2106">
            <v>157.33029999999999</v>
          </cell>
        </row>
        <row r="2107">
          <cell r="A2107" t="str">
            <v>001.29.00740</v>
          </cell>
          <cell r="B2107" t="str">
            <v>Fornecimento e instalação de tanque decoralite simples - tam-03 - c/ valvula</v>
          </cell>
          <cell r="C2107" t="str">
            <v>UN</v>
          </cell>
          <cell r="D2107">
            <v>188.3124</v>
          </cell>
        </row>
        <row r="2108">
          <cell r="A2108" t="str">
            <v>001.29.00760</v>
          </cell>
          <cell r="B2108" t="str">
            <v>Fornecimento e instalação de tanque de plástico - pequeno</v>
          </cell>
          <cell r="C2108" t="str">
            <v>UN</v>
          </cell>
          <cell r="D2108">
            <v>35.947800000000001</v>
          </cell>
        </row>
        <row r="2109">
          <cell r="A2109" t="str">
            <v>001.30</v>
          </cell>
          <cell r="B2109" t="str">
            <v>INSTALAÇÕES SANITÁRIAS - PRIMÁRIO E SECUNDÁRIO</v>
          </cell>
          <cell r="D2109">
            <v>35716.085599999999</v>
          </cell>
        </row>
        <row r="2110">
          <cell r="A2110" t="str">
            <v>001.30.00020</v>
          </cell>
          <cell r="B2110" t="str">
            <v>Fornecimento e instalação de tubo leve de pvc rígido branco c/ ponta e bolsa lisa em barra 6 m diâmetro 450 mm</v>
          </cell>
          <cell r="C2110" t="str">
            <v>ML</v>
          </cell>
          <cell r="D2110">
            <v>78.284999999999997</v>
          </cell>
        </row>
        <row r="2111">
          <cell r="A2111" t="str">
            <v>001.30.00040</v>
          </cell>
          <cell r="B2111" t="str">
            <v>Fornecimento e instalação de tubo leve de pvc rígido branco c/ ponta e bolsa lisa em barra 6 m diâmetro 400 mm</v>
          </cell>
          <cell r="C2111" t="str">
            <v>ML</v>
          </cell>
          <cell r="D2111">
            <v>79.056600000000003</v>
          </cell>
        </row>
        <row r="2112">
          <cell r="A2112" t="str">
            <v>001.30.00060</v>
          </cell>
          <cell r="B2112" t="str">
            <v>Fornecimento e instalação de tubo leve de pvc rígido branco c/ ponta e bolsa lisa em barra 6 m diâmetro 300 mm</v>
          </cell>
          <cell r="C2112" t="str">
            <v>ML</v>
          </cell>
          <cell r="D2112">
            <v>52.088000000000001</v>
          </cell>
        </row>
        <row r="2113">
          <cell r="A2113" t="str">
            <v>001.30.00080</v>
          </cell>
          <cell r="B2113" t="str">
            <v>Fornecimento e instalaçao de tubo leve de pvc rígido branco c/ ponta e bolsa lisa em barra 6 m diâmetro 250 mm</v>
          </cell>
          <cell r="C2113" t="str">
            <v>ML</v>
          </cell>
          <cell r="D2113">
            <v>31.425000000000001</v>
          </cell>
        </row>
        <row r="2114">
          <cell r="A2114" t="str">
            <v>001.30.00100</v>
          </cell>
          <cell r="B2114" t="str">
            <v>Fornecimento e instalação de tubo leve de pvc rígido branco c/ ponta e bolsa lisa em barra 6 m diâmetro 200 mm</v>
          </cell>
          <cell r="C2114" t="str">
            <v>ML</v>
          </cell>
          <cell r="D2114">
            <v>21.375499999999999</v>
          </cell>
        </row>
        <row r="2115">
          <cell r="A2115" t="str">
            <v>001.30.00120</v>
          </cell>
          <cell r="B2115" t="str">
            <v>Fornecimento e instalação de tubo leve de pvc rígido branco c/ ponta e bolsa lisa em barra 6 m diâmetro 150 mm</v>
          </cell>
          <cell r="C2115" t="str">
            <v>ML</v>
          </cell>
          <cell r="D2115">
            <v>20.812200000000001</v>
          </cell>
        </row>
        <row r="2116">
          <cell r="A2116" t="str">
            <v>001.30.00140</v>
          </cell>
          <cell r="B2116" t="str">
            <v>Fornecimento e instalação de tubo leve de pvc rígido branco c/ ponta e bolsa lisa em barra 6 m diâmetro 125 mm</v>
          </cell>
          <cell r="C2116" t="str">
            <v>ML</v>
          </cell>
          <cell r="D2116">
            <v>18.3781</v>
          </cell>
        </row>
        <row r="2117">
          <cell r="A2117" t="str">
            <v>001.30.00160</v>
          </cell>
          <cell r="B2117" t="str">
            <v>Fornecimento e instalação de tubo de pvc rígido cor branca com ponta e bolsa em barra de 6 m diâmetro 100 mm</v>
          </cell>
          <cell r="C2117" t="str">
            <v>ML</v>
          </cell>
          <cell r="D2117">
            <v>5.6124999999999998</v>
          </cell>
        </row>
        <row r="2118">
          <cell r="A2118" t="str">
            <v>001.30.00180</v>
          </cell>
          <cell r="B2118" t="str">
            <v>Fornecimento e instalação de tubo de pvc rígido cor branca com ponta e bolsa em barra de 6 m diâmetro 75 mm</v>
          </cell>
          <cell r="C2118" t="str">
            <v>ML</v>
          </cell>
          <cell r="D2118">
            <v>6.5316000000000001</v>
          </cell>
        </row>
        <row r="2119">
          <cell r="A2119" t="str">
            <v>001.30.00200</v>
          </cell>
          <cell r="B2119" t="str">
            <v>Fornecimento e instalação de tubo de pvc rígido cor branca com ponta e bolsa em barra de 6 m diâmetro 50 mm</v>
          </cell>
          <cell r="C2119" t="str">
            <v>ML</v>
          </cell>
          <cell r="D2119">
            <v>5.0678999999999998</v>
          </cell>
        </row>
        <row r="2120">
          <cell r="A2120" t="str">
            <v>001.30.00220</v>
          </cell>
          <cell r="B2120" t="str">
            <v>Fornecimento e instalação de tubo de pvc rígido cor branca com ponta e bolsa em barra de 6m diâmetro 40 mm</v>
          </cell>
          <cell r="C2120" t="str">
            <v>ML</v>
          </cell>
          <cell r="D2120">
            <v>3.0478999999999998</v>
          </cell>
        </row>
        <row r="2121">
          <cell r="A2121" t="str">
            <v>001.30.00240</v>
          </cell>
          <cell r="B2121" t="str">
            <v>Fornecimento e instalação de curva 90º de pvc rígido cor branca  diam.100 mm</v>
          </cell>
          <cell r="C2121" t="str">
            <v>UN</v>
          </cell>
          <cell r="D2121">
            <v>12.165100000000001</v>
          </cell>
        </row>
        <row r="2122">
          <cell r="A2122" t="str">
            <v>001.30.00260</v>
          </cell>
          <cell r="B2122" t="str">
            <v>Fornecimento e instalação de curva 90º de pvc rígido cor branca  diam. 75 mm</v>
          </cell>
          <cell r="C2122" t="str">
            <v>UN</v>
          </cell>
          <cell r="D2122">
            <v>18</v>
          </cell>
        </row>
        <row r="2123">
          <cell r="A2123" t="str">
            <v>001.30.00280</v>
          </cell>
          <cell r="B2123" t="str">
            <v>Fornecimento e instalação de curva 90º de pvc rígido cor branca   diam. 50 mm</v>
          </cell>
          <cell r="C2123" t="str">
            <v>UN</v>
          </cell>
          <cell r="D2123">
            <v>4.9749999999999996</v>
          </cell>
        </row>
        <row r="2124">
          <cell r="A2124" t="str">
            <v>001.30.00300</v>
          </cell>
          <cell r="B2124" t="str">
            <v>Fornecimento e instalação de curva 90º de pvc rígido cor branca   diam. 150 mm</v>
          </cell>
          <cell r="C2124" t="str">
            <v>UN</v>
          </cell>
          <cell r="D2124">
            <v>52.0501</v>
          </cell>
        </row>
        <row r="2125">
          <cell r="A2125" t="str">
            <v>001.30.00320</v>
          </cell>
          <cell r="B2125" t="str">
            <v>Fornecimento e instalação de curva 45º de pvc rígido cor branca   diam.100 mm</v>
          </cell>
          <cell r="C2125" t="str">
            <v>UN</v>
          </cell>
          <cell r="D2125">
            <v>14.555099999999999</v>
          </cell>
        </row>
        <row r="2126">
          <cell r="A2126" t="str">
            <v>001.30.00340</v>
          </cell>
          <cell r="B2126" t="str">
            <v>Fornecimento e instalação de curva 45º de pvc rígido cor branca   diam. 75 mm</v>
          </cell>
          <cell r="C2126" t="str">
            <v>UN</v>
          </cell>
          <cell r="D2126">
            <v>12.6</v>
          </cell>
        </row>
        <row r="2127">
          <cell r="A2127" t="str">
            <v>001.30.00360</v>
          </cell>
          <cell r="B2127" t="str">
            <v>Fornecimento e instalação de curva 45º de pvc rígido cor branca   diam. 50 mm</v>
          </cell>
          <cell r="C2127" t="str">
            <v>UN</v>
          </cell>
          <cell r="D2127">
            <v>6.1150000000000002</v>
          </cell>
        </row>
        <row r="2128">
          <cell r="A2128" t="str">
            <v>001.30.00380</v>
          </cell>
          <cell r="B2128" t="str">
            <v>Fornecimento e instalação de joelho 90º com anel de borracha, de pvc rígido cor branca   diam. 50 mm</v>
          </cell>
          <cell r="C2128" t="str">
            <v>UN</v>
          </cell>
          <cell r="D2128">
            <v>2.0049999999999999</v>
          </cell>
        </row>
        <row r="2129">
          <cell r="A2129" t="str">
            <v>001.30.00400</v>
          </cell>
          <cell r="B2129" t="str">
            <v>Fornecimento e instalação de cap de pvc rígido cor branca   diam.100 mm</v>
          </cell>
          <cell r="C2129" t="str">
            <v>UN</v>
          </cell>
          <cell r="D2129">
            <v>7.7575000000000003</v>
          </cell>
        </row>
        <row r="2130">
          <cell r="A2130" t="str">
            <v>001.30.00420</v>
          </cell>
          <cell r="B2130" t="str">
            <v>Fornecimento e instalação de cap de pvc rígido cor branca  diam. 75 mm</v>
          </cell>
          <cell r="C2130" t="str">
            <v>UN</v>
          </cell>
          <cell r="D2130">
            <v>5.9200999999999997</v>
          </cell>
        </row>
        <row r="2131">
          <cell r="A2131" t="str">
            <v>001.30.00440</v>
          </cell>
          <cell r="B2131" t="str">
            <v>Fornecimento e instalação de cap de pvc rígido cor branca   diam. 50 mm</v>
          </cell>
          <cell r="C2131" t="str">
            <v>UN</v>
          </cell>
          <cell r="D2131">
            <v>3.6425000000000001</v>
          </cell>
        </row>
        <row r="2132">
          <cell r="A2132" t="str">
            <v>001.30.00460</v>
          </cell>
          <cell r="B2132" t="str">
            <v>Fornecimento e instalação de joelho 45º de pvc rígido cor branca  diam.100 mm</v>
          </cell>
          <cell r="C2132" t="str">
            <v>UN</v>
          </cell>
          <cell r="D2132">
            <v>6.1451000000000002</v>
          </cell>
        </row>
        <row r="2133">
          <cell r="A2133" t="str">
            <v>001.30.00480</v>
          </cell>
          <cell r="B2133" t="str">
            <v>Fornecimento e instalação de joelho 45º de pvc rígido cor branca   diam. 75 mm</v>
          </cell>
          <cell r="C2133" t="str">
            <v>UN</v>
          </cell>
          <cell r="D2133">
            <v>2.95</v>
          </cell>
        </row>
        <row r="2134">
          <cell r="A2134" t="str">
            <v>001.30.00500</v>
          </cell>
          <cell r="B2134" t="str">
            <v>Fornecimento e instalação de joelho 45º de pvc rígido cor branca   diam. 50 mm</v>
          </cell>
          <cell r="C2134" t="str">
            <v>UN</v>
          </cell>
          <cell r="D2134">
            <v>2.4750000000000001</v>
          </cell>
        </row>
        <row r="2135">
          <cell r="A2135" t="str">
            <v>001.30.00520</v>
          </cell>
          <cell r="B2135" t="str">
            <v>Fornecimento e instalação de junção invertida de pvc rígido branca para estoto primário diam. 50x50mm</v>
          </cell>
          <cell r="C2135" t="str">
            <v>UN</v>
          </cell>
          <cell r="D2135">
            <v>7.8875999999999999</v>
          </cell>
        </row>
        <row r="2136">
          <cell r="A2136" t="str">
            <v>001.30.00540</v>
          </cell>
          <cell r="B2136" t="str">
            <v>Fornecimento e instalação de junção dupla invertida de pvc rígido branca para esgoto primário diam. 100 x 50 mm</v>
          </cell>
          <cell r="C2136" t="str">
            <v>UN</v>
          </cell>
          <cell r="D2136">
            <v>11.172599999999999</v>
          </cell>
        </row>
        <row r="2137">
          <cell r="A2137" t="str">
            <v>001.30.00560</v>
          </cell>
          <cell r="B2137" t="str">
            <v>Fornecimento e instalação de junção simples de pvc rígido branca  diam. 100x100 mm</v>
          </cell>
          <cell r="C2137" t="str">
            <v>UN</v>
          </cell>
          <cell r="D2137">
            <v>13.762600000000001</v>
          </cell>
        </row>
        <row r="2138">
          <cell r="A2138" t="str">
            <v>001.30.00580</v>
          </cell>
          <cell r="B2138" t="str">
            <v>Fornecimento e instalação de junção simples de pvc rígido branca  diam. 100x75 mm</v>
          </cell>
          <cell r="C2138" t="str">
            <v>UN</v>
          </cell>
          <cell r="D2138">
            <v>9.7026000000000003</v>
          </cell>
        </row>
        <row r="2139">
          <cell r="A2139" t="str">
            <v>001.30.00600</v>
          </cell>
          <cell r="B2139" t="str">
            <v>Fornecimento e instalação de junção simples de pvc rígido branca  diam. 100x50 mm</v>
          </cell>
          <cell r="C2139" t="str">
            <v>UN</v>
          </cell>
          <cell r="D2139">
            <v>11.172599999999999</v>
          </cell>
        </row>
        <row r="2140">
          <cell r="A2140" t="str">
            <v>001.30.00620</v>
          </cell>
          <cell r="B2140" t="str">
            <v>Fornecimento e instalação de junção simples de pvc rígido branca  diam. 75x75 mm</v>
          </cell>
          <cell r="C2140" t="str">
            <v>UN</v>
          </cell>
          <cell r="D2140">
            <v>8.1576000000000004</v>
          </cell>
        </row>
        <row r="2141">
          <cell r="A2141" t="str">
            <v>001.30.00640</v>
          </cell>
          <cell r="B2141" t="str">
            <v>Fornecimento e instalação de junção simples de pvc rígido branca  diam. 75x50 mm</v>
          </cell>
          <cell r="C2141" t="str">
            <v>UN</v>
          </cell>
          <cell r="D2141">
            <v>6.2375999999999996</v>
          </cell>
        </row>
        <row r="2142">
          <cell r="A2142" t="str">
            <v>001.30.00660</v>
          </cell>
          <cell r="B2142" t="str">
            <v>Fornecimento e instalação de junção simples de pvc rígido branca  diam. 50x50 mm</v>
          </cell>
          <cell r="C2142" t="str">
            <v>UN</v>
          </cell>
          <cell r="D2142">
            <v>5.7976000000000001</v>
          </cell>
        </row>
        <row r="2143">
          <cell r="A2143" t="str">
            <v>001.30.00680</v>
          </cell>
          <cell r="B2143" t="str">
            <v>Fornecimento e instalação de joelho 90º de pvc rígido branco  diam.75 mm</v>
          </cell>
          <cell r="C2143" t="str">
            <v>UN</v>
          </cell>
          <cell r="D2143">
            <v>5.33</v>
          </cell>
        </row>
        <row r="2144">
          <cell r="A2144" t="str">
            <v>001.30.00700</v>
          </cell>
          <cell r="B2144" t="str">
            <v>Fornecimento e instalação de joelho 90º de pvc rígido branco  diam.50 mm</v>
          </cell>
          <cell r="C2144" t="str">
            <v>UN</v>
          </cell>
          <cell r="D2144">
            <v>3.2549999999999999</v>
          </cell>
        </row>
        <row r="2145">
          <cell r="A2145" t="str">
            <v>001.30.00720</v>
          </cell>
          <cell r="B2145" t="str">
            <v>Fornecimento e instalação de joelho 90º de pvc rígido branco  diam.100 mm</v>
          </cell>
          <cell r="C2145" t="str">
            <v>UN</v>
          </cell>
          <cell r="D2145">
            <v>6.8750999999999998</v>
          </cell>
        </row>
        <row r="2146">
          <cell r="A2146" t="str">
            <v>001.30.00740</v>
          </cell>
          <cell r="B2146" t="str">
            <v>Fornecimento e instalação de joelho 90º curto com visita pvc branco para esgoto primário diam.100x75 mm</v>
          </cell>
          <cell r="C2146" t="str">
            <v>UN</v>
          </cell>
          <cell r="D2146">
            <v>9.0251000000000001</v>
          </cell>
        </row>
        <row r="2147">
          <cell r="A2147" t="str">
            <v>001.30.00760</v>
          </cell>
          <cell r="B2147" t="str">
            <v>Fornecimento e instalação de joelho 90º curto com visita pvc branco para esgoto primário diam.100x50 mm</v>
          </cell>
          <cell r="C2147" t="str">
            <v>UN</v>
          </cell>
          <cell r="D2147">
            <v>8.4750999999999994</v>
          </cell>
        </row>
        <row r="2148">
          <cell r="A2148" t="str">
            <v>001.30.00780</v>
          </cell>
          <cell r="B2148" t="str">
            <v>Fornecimento e instalação de joelho 90º curto com visita pvc branco para esgoto primário diam. 75x50 mm</v>
          </cell>
          <cell r="C2148" t="str">
            <v>UN</v>
          </cell>
          <cell r="D2148">
            <v>6</v>
          </cell>
        </row>
        <row r="2149">
          <cell r="A2149" t="str">
            <v>001.30.00800</v>
          </cell>
          <cell r="B2149" t="str">
            <v>Fornecimento e instalação de tee sanitário curto com visita pvc branco  diam.100x100 mm</v>
          </cell>
          <cell r="C2149" t="str">
            <v>UN</v>
          </cell>
          <cell r="D2149">
            <v>8.4626000000000001</v>
          </cell>
        </row>
        <row r="2150">
          <cell r="A2150" t="str">
            <v>001.30.00820</v>
          </cell>
          <cell r="B2150" t="str">
            <v>Fornecimento e instalação de tee sanitário curto com visita pvc branco  diam. 100x75 mm</v>
          </cell>
          <cell r="C2150" t="str">
            <v>UN</v>
          </cell>
          <cell r="D2150">
            <v>17.442599999999999</v>
          </cell>
        </row>
        <row r="2151">
          <cell r="A2151" t="str">
            <v>001.30.00840</v>
          </cell>
          <cell r="B2151" t="str">
            <v>Fornecimento e instalação de tee sanitário curto com visita pvc branco  diam. 100x50 mm</v>
          </cell>
          <cell r="C2151" t="str">
            <v>UN</v>
          </cell>
          <cell r="D2151">
            <v>8.1984999999999992</v>
          </cell>
        </row>
        <row r="2152">
          <cell r="A2152" t="str">
            <v>001.30.00860</v>
          </cell>
          <cell r="B2152" t="str">
            <v>Fornecimento e instalação de tee sanitário curto com visita pvc branco  diam. 75x75 mm</v>
          </cell>
          <cell r="C2152" t="str">
            <v>UN</v>
          </cell>
          <cell r="D2152">
            <v>6.9500999999999999</v>
          </cell>
        </row>
        <row r="2153">
          <cell r="A2153" t="str">
            <v>001.30.00880</v>
          </cell>
          <cell r="B2153" t="str">
            <v>Fornecimento e instalação de tee sanitário curto com visita pvc branco  diam. 75x50 mm</v>
          </cell>
          <cell r="C2153" t="str">
            <v>UN</v>
          </cell>
          <cell r="D2153">
            <v>6.4401000000000002</v>
          </cell>
        </row>
        <row r="2154">
          <cell r="A2154" t="str">
            <v>001.30.00900</v>
          </cell>
          <cell r="B2154" t="str">
            <v>Fornecimento e instalação de tee sanitário curto com visita pvc branco  diam. 50x50 mm</v>
          </cell>
          <cell r="C2154" t="str">
            <v>UN</v>
          </cell>
          <cell r="D2154">
            <v>4.3875999999999999</v>
          </cell>
        </row>
        <row r="2155">
          <cell r="A2155" t="str">
            <v>001.30.00920</v>
          </cell>
          <cell r="B2155" t="str">
            <v>Fornecimento e instalação de tee sanitário curto com visita pvc branco para esgoto primário diam.150mm</v>
          </cell>
          <cell r="C2155" t="str">
            <v>UN</v>
          </cell>
          <cell r="D2155">
            <v>39.6676</v>
          </cell>
        </row>
        <row r="2156">
          <cell r="A2156" t="str">
            <v>001.30.00940</v>
          </cell>
          <cell r="B2156" t="str">
            <v>Fornecimento e instalação de luva simpels pvc branco  diam.100 mm</v>
          </cell>
          <cell r="C2156" t="str">
            <v>UN</v>
          </cell>
          <cell r="D2156">
            <v>5.2150999999999996</v>
          </cell>
        </row>
        <row r="2157">
          <cell r="A2157" t="str">
            <v>001.30.00960</v>
          </cell>
          <cell r="B2157" t="str">
            <v>Fornecimento e instalação de luva simpels pvc branco  diam.75 mm</v>
          </cell>
          <cell r="C2157" t="str">
            <v>UN</v>
          </cell>
          <cell r="D2157">
            <v>3.51</v>
          </cell>
        </row>
        <row r="2158">
          <cell r="A2158" t="str">
            <v>001.30.00980</v>
          </cell>
          <cell r="B2158" t="str">
            <v>Fornecimento e instalação de luva simpels pvc branco  diam. 50 mm</v>
          </cell>
          <cell r="C2158" t="str">
            <v>UN</v>
          </cell>
          <cell r="D2158">
            <v>2.7050000000000001</v>
          </cell>
        </row>
        <row r="2159">
          <cell r="A2159" t="str">
            <v>001.30.01000</v>
          </cell>
          <cell r="B2159" t="str">
            <v>Fornecimento e instalação de luva simpels pvc branco  diam.150 mm</v>
          </cell>
          <cell r="C2159" t="str">
            <v>UN</v>
          </cell>
          <cell r="D2159">
            <v>23.420100000000001</v>
          </cell>
        </row>
        <row r="2160">
          <cell r="A2160" t="str">
            <v>001.30.01020</v>
          </cell>
          <cell r="B2160" t="str">
            <v>Fornecimento e instalação de luva dupla pvc branco  diam.100 mm</v>
          </cell>
          <cell r="C2160" t="str">
            <v>UN</v>
          </cell>
          <cell r="D2160">
            <v>3.7050999999999998</v>
          </cell>
        </row>
        <row r="2161">
          <cell r="A2161" t="str">
            <v>001.30.01040</v>
          </cell>
          <cell r="B2161" t="str">
            <v>Fornecimento e instalação de luva dupla pvc branco  diam.50 mm</v>
          </cell>
          <cell r="C2161" t="str">
            <v>UN</v>
          </cell>
          <cell r="D2161">
            <v>1.9650000000000001</v>
          </cell>
        </row>
        <row r="2162">
          <cell r="A2162" t="str">
            <v>001.30.01060</v>
          </cell>
          <cell r="B2162" t="str">
            <v>Fornecimento e instalação de luva dupla pvc branco  diam.75 mm</v>
          </cell>
          <cell r="C2162" t="str">
            <v>UN</v>
          </cell>
          <cell r="D2162">
            <v>3.03</v>
          </cell>
        </row>
        <row r="2163">
          <cell r="A2163" t="str">
            <v>001.30.01080</v>
          </cell>
          <cell r="B2163" t="str">
            <v>Fornecimento e instalação de luva dupla pvc branco  diam.150 mm</v>
          </cell>
          <cell r="C2163" t="str">
            <v>UN</v>
          </cell>
          <cell r="D2163">
            <v>2.2501000000000002</v>
          </cell>
        </row>
        <row r="2164">
          <cell r="A2164" t="str">
            <v>001.30.01100</v>
          </cell>
          <cell r="B2164" t="str">
            <v>Fornecimento e instalação de luva de correr pvc branco  diam.100 mm</v>
          </cell>
          <cell r="C2164" t="str">
            <v>UN</v>
          </cell>
          <cell r="D2164">
            <v>1.8751</v>
          </cell>
        </row>
        <row r="2165">
          <cell r="A2165" t="str">
            <v>001.30.01120</v>
          </cell>
          <cell r="B2165" t="str">
            <v>Fornecimento e instalação de luva de correr pvc branco  diam. 75 mm</v>
          </cell>
          <cell r="C2165" t="str">
            <v>UN</v>
          </cell>
          <cell r="D2165">
            <v>6.45</v>
          </cell>
        </row>
        <row r="2166">
          <cell r="A2166" t="str">
            <v>001.30.01140</v>
          </cell>
          <cell r="B2166" t="str">
            <v>Fornecimento e instalação de luva de correr pvc branco  diam. 50 mm</v>
          </cell>
          <cell r="C2166" t="str">
            <v>UN</v>
          </cell>
          <cell r="D2166">
            <v>5.0750000000000002</v>
          </cell>
        </row>
        <row r="2167">
          <cell r="A2167" t="str">
            <v>001.30.01160</v>
          </cell>
          <cell r="B2167" t="str">
            <v>Fornecimento e instalação de plug pvc diam. 100 mm</v>
          </cell>
          <cell r="C2167" t="str">
            <v>UN</v>
          </cell>
          <cell r="D2167">
            <v>3.1875</v>
          </cell>
        </row>
        <row r="2168">
          <cell r="A2168" t="str">
            <v>001.30.01180</v>
          </cell>
          <cell r="B2168" t="str">
            <v>Fornecimento e instalação de plug de pvc diam.75 mm</v>
          </cell>
          <cell r="C2168" t="str">
            <v>UN</v>
          </cell>
          <cell r="D2168">
            <v>2.4601000000000002</v>
          </cell>
        </row>
        <row r="2169">
          <cell r="A2169" t="str">
            <v>001.30.01200</v>
          </cell>
          <cell r="B2169" t="str">
            <v>Fornecimento e instalação de plug de pvc branco diam. 50 mm</v>
          </cell>
          <cell r="C2169" t="str">
            <v>UN</v>
          </cell>
          <cell r="D2169">
            <v>1.5325</v>
          </cell>
        </row>
        <row r="2170">
          <cell r="A2170" t="str">
            <v>001.30.01220</v>
          </cell>
          <cell r="B2170" t="str">
            <v>Fornecimento e instalação de redução excêntrica pvc branco  diam.100x75 mm</v>
          </cell>
          <cell r="C2170" t="str">
            <v>UN</v>
          </cell>
          <cell r="D2170">
            <v>6.2701000000000002</v>
          </cell>
        </row>
        <row r="2171">
          <cell r="A2171" t="str">
            <v>001.30.01240</v>
          </cell>
          <cell r="B2171" t="str">
            <v>Fornecimento e instalação de redução excêntrica pvc branco  diam.100x50 mm</v>
          </cell>
          <cell r="C2171" t="str">
            <v>UN</v>
          </cell>
          <cell r="D2171">
            <v>5.7100999999999997</v>
          </cell>
        </row>
        <row r="2172">
          <cell r="A2172" t="str">
            <v>001.30.01260</v>
          </cell>
          <cell r="B2172" t="str">
            <v>Fornecimento e instalação de redução excêntrica pvc branco  diam.75x50 mm</v>
          </cell>
          <cell r="C2172" t="str">
            <v>UN</v>
          </cell>
          <cell r="D2172">
            <v>3.5649999999999999</v>
          </cell>
        </row>
        <row r="2173">
          <cell r="A2173" t="str">
            <v>001.30.01280</v>
          </cell>
          <cell r="B2173" t="str">
            <v>Fornecimento e instalação de vedação de saída de vaso sanitário pvc branco  diam.100 mm</v>
          </cell>
          <cell r="C2173" t="str">
            <v>UN</v>
          </cell>
          <cell r="D2173">
            <v>4.7750000000000004</v>
          </cell>
        </row>
        <row r="2174">
          <cell r="A2174" t="str">
            <v>001.30.01300</v>
          </cell>
          <cell r="B2174" t="str">
            <v>Fornecimento e instalação de terminal de ventilação pvc branco  diam.50 mm</v>
          </cell>
          <cell r="C2174" t="str">
            <v>UN</v>
          </cell>
          <cell r="D2174">
            <v>5.4649999999999999</v>
          </cell>
        </row>
        <row r="2175">
          <cell r="A2175" t="str">
            <v>001.30.01320</v>
          </cell>
          <cell r="B2175" t="str">
            <v>Fornecimento e instalação de curva 90º de pvc rígido cor branca diam.40 mm</v>
          </cell>
          <cell r="C2175" t="str">
            <v>UN</v>
          </cell>
          <cell r="D2175">
            <v>2.7749999999999999</v>
          </cell>
        </row>
        <row r="2176">
          <cell r="A2176" t="str">
            <v>001.30.01340</v>
          </cell>
          <cell r="B2176" t="str">
            <v>Fornecimento e instalação de curva 45º de pvc rígido cor branca  diam.40 mm</v>
          </cell>
          <cell r="C2176" t="str">
            <v>UN</v>
          </cell>
          <cell r="D2176">
            <v>2.7749999999999999</v>
          </cell>
        </row>
        <row r="2177">
          <cell r="A2177" t="str">
            <v>001.30.01360</v>
          </cell>
          <cell r="B2177" t="str">
            <v>Fornecimento e instalação de joelho 90º pvc rígido cor branca  diam.40 mm</v>
          </cell>
          <cell r="C2177" t="str">
            <v>UN</v>
          </cell>
          <cell r="D2177">
            <v>2.2450000000000001</v>
          </cell>
        </row>
        <row r="2178">
          <cell r="A2178" t="str">
            <v>001.30.01380</v>
          </cell>
          <cell r="B2178" t="str">
            <v>Fornecimento e instalação de joelho 45º pvc rígido cor branca  diam.40 mm</v>
          </cell>
          <cell r="C2178" t="str">
            <v>UN</v>
          </cell>
          <cell r="D2178">
            <v>2.4649999999999999</v>
          </cell>
        </row>
        <row r="2179">
          <cell r="A2179" t="str">
            <v>001.30.01400</v>
          </cell>
          <cell r="B2179" t="str">
            <v>Fornecimento e instalação de tee 90º pvc rígido cor branca diam.40 mm</v>
          </cell>
          <cell r="C2179" t="str">
            <v>UN</v>
          </cell>
          <cell r="D2179">
            <v>2.8875999999999999</v>
          </cell>
        </row>
        <row r="2180">
          <cell r="A2180" t="str">
            <v>001.30.01420</v>
          </cell>
          <cell r="B2180" t="str">
            <v>Fornecimento e instalação de junção 45º pvc rígido cor branca  diam.40 mm</v>
          </cell>
          <cell r="C2180" t="str">
            <v>UN</v>
          </cell>
          <cell r="D2180">
            <v>3.7475999999999998</v>
          </cell>
        </row>
        <row r="2181">
          <cell r="A2181" t="str">
            <v>001.30.01440</v>
          </cell>
          <cell r="B2181" t="str">
            <v>Fornecimento e instalação de bucha de redução pvc rígido cor branca para esgoto secundário diam.50 mm x 40 mm</v>
          </cell>
          <cell r="C2181" t="str">
            <v>UN</v>
          </cell>
          <cell r="D2181">
            <v>2.0550000000000002</v>
          </cell>
        </row>
        <row r="2182">
          <cell r="A2182" t="str">
            <v>001.30.01460</v>
          </cell>
          <cell r="B2182" t="str">
            <v>Fornecimento e instalação de joelho 90º soldável e com rosca cor branca para esgoto secundário diam.40 mm x 1.1/4 pol</v>
          </cell>
          <cell r="C2182" t="str">
            <v>UN</v>
          </cell>
          <cell r="D2182">
            <v>2.1549999999999998</v>
          </cell>
        </row>
        <row r="2183">
          <cell r="A2183" t="str">
            <v>001.30.01480</v>
          </cell>
          <cell r="B2183" t="str">
            <v>Fornecimento e instalação de joelho 90º soldável e com rosca cor branca para esgoto sedundário diam.40 mm x 1 pol</v>
          </cell>
          <cell r="C2183" t="str">
            <v>UN</v>
          </cell>
          <cell r="D2183">
            <v>2.5049999999999999</v>
          </cell>
        </row>
        <row r="2184">
          <cell r="A2184" t="str">
            <v>001.30.01500</v>
          </cell>
          <cell r="B2184" t="str">
            <v>Fornecimento e instalação de adaptador para sifão soldável pvc rígido cor branca para esgoto secundário diam.1.1/4 x 40 mm</v>
          </cell>
          <cell r="C2184" t="str">
            <v>UN</v>
          </cell>
          <cell r="D2184">
            <v>1.635</v>
          </cell>
        </row>
        <row r="2185">
          <cell r="A2185" t="str">
            <v>001.30.01520</v>
          </cell>
          <cell r="B2185" t="str">
            <v>Fornecimento e instalação de adaptador para junta elástica para sifão metálico pvc rígido cor branca para esgoto secundário diam.1 1/2 x 40 mm</v>
          </cell>
          <cell r="C2185" t="str">
            <v>UN</v>
          </cell>
          <cell r="D2185">
            <v>1.835</v>
          </cell>
        </row>
        <row r="2186">
          <cell r="A2186" t="str">
            <v>001.30.01540</v>
          </cell>
          <cell r="B2186" t="str">
            <v>Fornecimento e instalação de luva pvc rígido cor branca para estogo secundário diam.40 mm</v>
          </cell>
          <cell r="C2186" t="str">
            <v>UN</v>
          </cell>
          <cell r="D2186">
            <v>1.625</v>
          </cell>
        </row>
        <row r="2187">
          <cell r="A2187" t="str">
            <v>001.30.01560</v>
          </cell>
          <cell r="B2187" t="str">
            <v>Fornecimento e instalação de caixa sifonada de de pvc rígido branco para esgoto secundário  com saída de 50 mm e grelha quadrada simples n.101 150x150x50 mm</v>
          </cell>
          <cell r="C2187" t="str">
            <v>UN</v>
          </cell>
          <cell r="D2187">
            <v>40.3339</v>
          </cell>
        </row>
        <row r="2188">
          <cell r="A2188" t="str">
            <v>001.30.01580</v>
          </cell>
          <cell r="B2188" t="str">
            <v>Fornecimento e instalação de caixa sifonada de de pvc rígido branco para esgoto secundário  com grelha quadrada e porta grelha cromados n.103 150x150x50 mm</v>
          </cell>
          <cell r="C2188" t="str">
            <v>UN</v>
          </cell>
          <cell r="D2188">
            <v>19.783899999999999</v>
          </cell>
        </row>
        <row r="2189">
          <cell r="A2189" t="str">
            <v>001.30.01600</v>
          </cell>
          <cell r="B2189" t="str">
            <v>Fornecimento e instalação de caixa sifonada de de pvc rígido branco para esgoto secundário  com grelha quadrada cromada e porta grelha cinza n.105 150x150x50 mm</v>
          </cell>
          <cell r="C2189" t="str">
            <v>UN</v>
          </cell>
          <cell r="D2189">
            <v>19.783899999999999</v>
          </cell>
        </row>
        <row r="2190">
          <cell r="A2190" t="str">
            <v>001.30.01620</v>
          </cell>
          <cell r="B2190" t="str">
            <v>Fornecimento e instalação de caixa sifonada de de pvc rígido branco para esgoto secundário  com grelha redonda simples n.102 150x150x50 mm</v>
          </cell>
          <cell r="C2190" t="str">
            <v>UN</v>
          </cell>
          <cell r="D2190">
            <v>18.793900000000001</v>
          </cell>
        </row>
        <row r="2191">
          <cell r="A2191" t="str">
            <v>001.30.01640</v>
          </cell>
          <cell r="B2191" t="str">
            <v>Fornecimento e instalação de caixa sifonada de de pvc rígido branco para esgoto secundário  com grelha redonda cromada e porta grelha cromados n.104 150x150x50 mm</v>
          </cell>
          <cell r="C2191" t="str">
            <v>UN</v>
          </cell>
          <cell r="D2191">
            <v>18.793900000000001</v>
          </cell>
        </row>
        <row r="2192">
          <cell r="A2192" t="str">
            <v>001.30.01660</v>
          </cell>
          <cell r="B2192" t="str">
            <v>Fornecimento e instalação de caixa sifonada de de pvc rígido branco para esgoto secundário  com grelha redonda cromada e porta grelha cromados n.106 150x150x50 mm</v>
          </cell>
          <cell r="C2192" t="str">
            <v>UN</v>
          </cell>
          <cell r="D2192">
            <v>18.793900000000001</v>
          </cell>
        </row>
        <row r="2193">
          <cell r="A2193" t="str">
            <v>001.30.01680</v>
          </cell>
          <cell r="B2193" t="str">
            <v>Fornecimento e instalações de caixa sifonada de de pvc rígido branco para esgoto secundário  com grelha redonda cromada e porta grelha cromados n.104 150x185x75 mm</v>
          </cell>
          <cell r="C2193" t="str">
            <v>UN</v>
          </cell>
          <cell r="D2193">
            <v>19.713899999999999</v>
          </cell>
        </row>
        <row r="2194">
          <cell r="A2194" t="str">
            <v>001.30.01700</v>
          </cell>
          <cell r="B2194" t="str">
            <v>Fornecimento e instalação de caixa sifonada de de pvc rígido branco para esgoto secundário  com saída de 40 mm e uma só entrada com grelha redonda simples n.31 100x100x40 mm</v>
          </cell>
          <cell r="C2194" t="str">
            <v>UN</v>
          </cell>
          <cell r="D2194">
            <v>14.2439</v>
          </cell>
        </row>
        <row r="2195">
          <cell r="A2195" t="str">
            <v>001.30.01720</v>
          </cell>
          <cell r="B2195" t="str">
            <v>Fornecimento e instalação de caixa sifonada de de pvc rígido branco para esgoto secundário  com grelha redonda e porta grelha cromados n.34 100x100x40 mm</v>
          </cell>
          <cell r="C2195" t="str">
            <v>UN</v>
          </cell>
          <cell r="D2195">
            <v>14.2439</v>
          </cell>
        </row>
        <row r="2196">
          <cell r="A2196" t="str">
            <v>001.30.01740</v>
          </cell>
          <cell r="B2196" t="str">
            <v>Fornecimento e instalação de caixa sifonada de de pvc rígido branco para esgoto secundário  com grelha redonda e porta grelha cromados n.64 100x100x40 mm</v>
          </cell>
          <cell r="C2196" t="str">
            <v>UN</v>
          </cell>
          <cell r="D2196">
            <v>16.1739</v>
          </cell>
        </row>
        <row r="2197">
          <cell r="A2197" t="str">
            <v>001.30.01760</v>
          </cell>
          <cell r="B2197" t="str">
            <v>Fornecimento e instalação de caixa  seca de pvc rígido branco e cinza p/ esgoto secundário de altura regulável para cozinha, box, terraço redonda c/grelha simples n 142 100x100x40 mm</v>
          </cell>
          <cell r="C2197" t="str">
            <v>UN</v>
          </cell>
          <cell r="D2197">
            <v>20.093900000000001</v>
          </cell>
        </row>
        <row r="2198">
          <cell r="A2198" t="str">
            <v>001.30.01780</v>
          </cell>
          <cell r="B2198" t="str">
            <v>Fornecimento e instalação de caixa seca de pvc rígido branco e cinza p/ esgoto secundário de altura regulável para cozinha, box, terraço redonda c/grelha e porta grelha cromados n 144 100x100x40 mm</v>
          </cell>
          <cell r="C2198" t="str">
            <v>UN</v>
          </cell>
          <cell r="D2198">
            <v>16.1739</v>
          </cell>
        </row>
        <row r="2199">
          <cell r="A2199" t="str">
            <v>001.30.01800</v>
          </cell>
          <cell r="B2199" t="str">
            <v>Fornecimento e instalação de caixa seca de pvc rígido branco e cinza p/ esgoto secundário de altura regulável para cozinha, box, terraço redonda c/grelha cromada e porta grelha cinza n.146 100x100x40 mm</v>
          </cell>
          <cell r="C2199" t="str">
            <v>UN</v>
          </cell>
          <cell r="D2199">
            <v>16.1739</v>
          </cell>
        </row>
        <row r="2200">
          <cell r="A2200" t="str">
            <v>001.30.01820</v>
          </cell>
          <cell r="B2200" t="str">
            <v>Fornecimento e instalação de ralo seco pvc branco e cinza rígido p/ esgoto secundário,para terraço, quadrado c/grelha simples n 211 100x53x40 mm</v>
          </cell>
          <cell r="C2200" t="str">
            <v>UN</v>
          </cell>
          <cell r="D2200">
            <v>12.453900000000001</v>
          </cell>
        </row>
        <row r="2201">
          <cell r="A2201" t="str">
            <v>001.30.01840</v>
          </cell>
          <cell r="B2201" t="str">
            <v>Fornecimento e instalação de ralo seco pvc branco e cinza rígido p/ esgoto secundário,para terraço, quadrado c/grelha cromada n 215 100x53x40 mm</v>
          </cell>
          <cell r="C2201" t="str">
            <v>UN</v>
          </cell>
          <cell r="D2201">
            <v>12.453900000000001</v>
          </cell>
        </row>
        <row r="2202">
          <cell r="A2202" t="str">
            <v>001.30.01860</v>
          </cell>
          <cell r="B2202" t="str">
            <v>Fornecimento e instalação de ralo seco pvc branco e cinza rígido p/ esgoto secundário, c/ saída soldável, c/ grelha simples n.5 100x40 mm</v>
          </cell>
          <cell r="C2202" t="str">
            <v>UN</v>
          </cell>
          <cell r="D2202">
            <v>11.2239</v>
          </cell>
        </row>
        <row r="2203">
          <cell r="A2203" t="str">
            <v>001.30.01880</v>
          </cell>
          <cell r="B2203" t="str">
            <v>Fornecimento e instalação de ralo seco pvc branco e cinza rígido p/ esgoto secundário,c/ saída soldável  c/ grelha cromada n.6 100x40 mm</v>
          </cell>
          <cell r="C2203" t="str">
            <v>UN</v>
          </cell>
          <cell r="D2203">
            <v>12.4839</v>
          </cell>
        </row>
        <row r="2204">
          <cell r="A2204" t="str">
            <v>001.30.01900</v>
          </cell>
          <cell r="B2204" t="str">
            <v>Fornecimento e instalação de ralo sifonado cônico pvc branco e cinza rígido p/ esgoto secundário, de altura regulável c/grelha simples n 212 100x40 mm</v>
          </cell>
          <cell r="C2204" t="str">
            <v>UN</v>
          </cell>
          <cell r="D2204">
            <v>16.823899999999998</v>
          </cell>
        </row>
        <row r="2205">
          <cell r="A2205" t="str">
            <v>001.30.01920</v>
          </cell>
          <cell r="B2205" t="str">
            <v>Fornecimento e instalação de ralo sifonado cônico pvc branco e cinza rígido p/ esgoto secundário, de altura regulável c/grelha cromada n 216 100x40 mm</v>
          </cell>
          <cell r="C2205" t="str">
            <v>UN</v>
          </cell>
          <cell r="D2205">
            <v>12.4839</v>
          </cell>
        </row>
        <row r="2206">
          <cell r="A2206" t="str">
            <v>001.30.01940</v>
          </cell>
          <cell r="B2206" t="str">
            <v>Fornecimento e instalaçao de ralo sifonado pvc branco e cinza rígido p/ esgoto secundário, para terraço, quadrado com grelha simples n. 201 100 x 53 x 40 mm</v>
          </cell>
          <cell r="C2206" t="str">
            <v>UN</v>
          </cell>
          <cell r="D2206">
            <v>11.603899999999999</v>
          </cell>
        </row>
        <row r="2207">
          <cell r="A2207" t="str">
            <v>001.30.01960</v>
          </cell>
          <cell r="B2207" t="str">
            <v>Fornecimento e instalação de ralo sifonado pvc branco e cinza rígido p/ esgoto secundário, para terraço, quadrado com grelha cromada n. 205 100 x 53 x 40 mm</v>
          </cell>
          <cell r="C2207" t="str">
            <v>UN</v>
          </cell>
          <cell r="D2207">
            <v>12.4839</v>
          </cell>
        </row>
        <row r="2208">
          <cell r="A2208" t="str">
            <v>001.30.01980</v>
          </cell>
          <cell r="B2208" t="str">
            <v>Execução de caixa de inspeção em alvenaria de tijolos maciço de 1/2 vez revestida com argamassa de cimento e areia 1:3 com impermeabilizante e tampa de concreto armado (e=0.07 m) conf. det. n. 15 dop 20 x 20 x 20 cm</v>
          </cell>
          <cell r="C2208" t="str">
            <v>UN</v>
          </cell>
          <cell r="D2208">
            <v>23.147200000000002</v>
          </cell>
        </row>
        <row r="2209">
          <cell r="A2209" t="str">
            <v>001.30.02000</v>
          </cell>
          <cell r="B2209" t="str">
            <v>Execução de caixa de inspeção em alvenaria de tijolos maciço de 1/2 vez revestida com argamassa de cimento e areia 1:3 com impermeabilizante e tampa de concreto armado (e=0.07 m) conf. det. n. 15 dop 30 x 30 x 20 cm</v>
          </cell>
          <cell r="C2209" t="str">
            <v>UN</v>
          </cell>
          <cell r="D2209">
            <v>39.912100000000002</v>
          </cell>
        </row>
        <row r="2210">
          <cell r="A2210" t="str">
            <v>001.30.02020</v>
          </cell>
          <cell r="B2210" t="str">
            <v>Execução de caixa de inspeção em alvenaria de tijolos maciço de 1/2 vez revestida com argamassa de cimento e areia 1:3 com impermeabilizante e tampa de concreto armado (e=0.07 m) conf. det. n. 15 dop 40 x 40 x 30 cm</v>
          </cell>
          <cell r="C2210" t="str">
            <v>UN</v>
          </cell>
          <cell r="D2210">
            <v>54.694499999999998</v>
          </cell>
        </row>
        <row r="2211">
          <cell r="A2211" t="str">
            <v>001.30.02040</v>
          </cell>
          <cell r="B2211" t="str">
            <v>Execução de caixa de inspeção em alvenaria de tijolos maciço de 1/2 vez revestida com argamassa de cimento e areia 1:3 com impermeabilizante e tampa de concreto armado (e=0.07 m) conf. det. n. 15 dop 50 x 50 x 30 cm</v>
          </cell>
          <cell r="C2211" t="str">
            <v>UN</v>
          </cell>
          <cell r="D2211">
            <v>66.542299999999997</v>
          </cell>
        </row>
        <row r="2212">
          <cell r="A2212" t="str">
            <v>001.30.02060</v>
          </cell>
          <cell r="B2212" t="str">
            <v>Execução de caixa de inspeção em alvenaria de tijolos maciço de 1/2 vez revestida com argamassa de cimento e areia 1:3 com impermeabilizante e tampa de concreto armado (e=0.07 m) conf. det. n. 15 dop 50 x 50 x 40 cm</v>
          </cell>
          <cell r="C2212" t="str">
            <v>UN</v>
          </cell>
          <cell r="D2212">
            <v>71.517099999999999</v>
          </cell>
        </row>
        <row r="2213">
          <cell r="A2213" t="str">
            <v>001.30.02080</v>
          </cell>
          <cell r="B2213" t="str">
            <v>Execução de caixa de inspeção em alvenaria de tijolos maciço de 1/2 vez revestida com argamassa de cimento e areia 1:3 com impermeabilizante e tampa de concreto armado (e=0.07 m) conf. det. n. 15 dop 60 x 60 x 50 cm</v>
          </cell>
          <cell r="C2213" t="str">
            <v>UN</v>
          </cell>
          <cell r="D2213">
            <v>97.740899999999996</v>
          </cell>
        </row>
        <row r="2214">
          <cell r="A2214" t="str">
            <v>001.30.02100</v>
          </cell>
          <cell r="B2214" t="str">
            <v>Execução de caixa de inspeção em alvenaria de tijolos maciço de 1/2 vez revestida com argamassa de cimento e areia 1:3 com impermeabilizante e tampa de concreto armado (e=0.07 m) conf. det. n. 15 dop 70 x 70 x 50 cm</v>
          </cell>
          <cell r="C2214" t="str">
            <v>UN</v>
          </cell>
          <cell r="D2214">
            <v>113.5551</v>
          </cell>
        </row>
        <row r="2215">
          <cell r="A2215" t="str">
            <v>001.30.02120</v>
          </cell>
          <cell r="B2215" t="str">
            <v>Execução de caixa de inspeção em alvenaria de tijolos maciço de 1/2 vez revestida com argamassa de cimento e areia 1:3 com impermeabilizante e tampa de concreto armado (e=0.07 m) conf. det. n. 15 dop 80 x 80 x 60 cm</v>
          </cell>
          <cell r="C2215" t="str">
            <v>UN</v>
          </cell>
          <cell r="D2215">
            <v>144.86179999999999</v>
          </cell>
        </row>
        <row r="2216">
          <cell r="A2216" t="str">
            <v>001.30.02140</v>
          </cell>
          <cell r="B2216" t="str">
            <v>Execução de caixa de inspeção em alvenaria de tijolos maciço de 1/2 vez revestida com argamassa de cimento e areia 1:3 com impermeabilizante e tampa de concreto armado (e=0.07 m) conf. det. n. 15 dop 100 x 100 x 100 cm</v>
          </cell>
          <cell r="C2216" t="str">
            <v>UN</v>
          </cell>
          <cell r="D2216">
            <v>241.42449999999999</v>
          </cell>
        </row>
        <row r="2217">
          <cell r="A2217" t="str">
            <v>001.30.02160</v>
          </cell>
          <cell r="B2217" t="str">
            <v>Execução de caixa de gordura de pvc (cx43)c/tampa de pvc 250x230x75mm</v>
          </cell>
          <cell r="C2217" t="str">
            <v>UN</v>
          </cell>
          <cell r="D2217">
            <v>21.7239</v>
          </cell>
        </row>
        <row r="2218">
          <cell r="A2218" t="str">
            <v>001.30.02180</v>
          </cell>
          <cell r="B2218" t="str">
            <v>Execução de fossa séptica conf. det. n. 8 dop 1.60 x 0.80 x 1.50 m</v>
          </cell>
          <cell r="C2218" t="str">
            <v>UN</v>
          </cell>
          <cell r="D2218">
            <v>945.83799999999997</v>
          </cell>
        </row>
        <row r="2219">
          <cell r="A2219" t="str">
            <v>001.30.02200</v>
          </cell>
          <cell r="B2219" t="str">
            <v>Execução de fossa séptica conf. det. n. 2.50 x 1.15 x 1.50 m</v>
          </cell>
          <cell r="C2219" t="str">
            <v>UN</v>
          </cell>
          <cell r="D2219">
            <v>1505.8289</v>
          </cell>
        </row>
        <row r="2220">
          <cell r="A2220" t="str">
            <v>001.30.02220</v>
          </cell>
          <cell r="B2220" t="str">
            <v>Execução de fossa séptica conf. det. n. 2.80 x 1.40 x 1.50 m</v>
          </cell>
          <cell r="C2220" t="str">
            <v>UN</v>
          </cell>
          <cell r="D2220">
            <v>1730.8420000000001</v>
          </cell>
        </row>
        <row r="2221">
          <cell r="A2221" t="str">
            <v>001.30.02240</v>
          </cell>
          <cell r="B2221" t="str">
            <v>Execução de fossa séptica conf. det. n. 3.20 x 1.60 x 1.80 m</v>
          </cell>
          <cell r="C2221" t="str">
            <v>UN</v>
          </cell>
          <cell r="D2221">
            <v>2305.0391</v>
          </cell>
        </row>
        <row r="2222">
          <cell r="A2222" t="str">
            <v>001.30.02260</v>
          </cell>
          <cell r="B2222" t="str">
            <v>Execução de fossa séptica conf. det. n. 3.50 x 1.75 x 1.80 m</v>
          </cell>
          <cell r="C2222" t="str">
            <v>UN</v>
          </cell>
          <cell r="D2222">
            <v>2623.4263000000001</v>
          </cell>
        </row>
        <row r="2223">
          <cell r="A2223" t="str">
            <v>001.30.02280</v>
          </cell>
          <cell r="B2223" t="str">
            <v>Execução de fossa séptica conf. det. n. 3.80 x 1.90 x 1.80 m</v>
          </cell>
          <cell r="C2223" t="str">
            <v>UN</v>
          </cell>
          <cell r="D2223">
            <v>2828.1091999999999</v>
          </cell>
        </row>
        <row r="2224">
          <cell r="A2224" t="str">
            <v>001.30.02300</v>
          </cell>
          <cell r="B2224" t="str">
            <v>Execução de fossa séptica conf. det. n. 4.00 x 2.00 x 1.80 m</v>
          </cell>
          <cell r="C2224" t="str">
            <v>UN</v>
          </cell>
          <cell r="D2224">
            <v>3054.4863999999998</v>
          </cell>
        </row>
        <row r="2225">
          <cell r="A2225" t="str">
            <v>001.30.02320</v>
          </cell>
          <cell r="B2225" t="str">
            <v>Execução de sumidouro conf. det. n. 12 dop diâmetro 1.50 m e profundidade 1.50 m</v>
          </cell>
          <cell r="C2225" t="str">
            <v>UN</v>
          </cell>
          <cell r="D2225">
            <v>560.08249999999998</v>
          </cell>
        </row>
        <row r="2226">
          <cell r="A2226" t="str">
            <v>001.30.02340</v>
          </cell>
          <cell r="B2226" t="str">
            <v>Execução de sumidouro conf. det. n. 12 dop diâmetro 1.50 e prof. 2.00 m</v>
          </cell>
          <cell r="C2226" t="str">
            <v>UN</v>
          </cell>
          <cell r="D2226">
            <v>642.35990000000004</v>
          </cell>
        </row>
        <row r="2227">
          <cell r="A2227" t="str">
            <v>001.30.02360</v>
          </cell>
          <cell r="B2227" t="str">
            <v>Execução de sumidouro conf. det. n. 12 dop diâmetro 1.50 e prof. 3.00 m</v>
          </cell>
          <cell r="C2227" t="str">
            <v>UN</v>
          </cell>
          <cell r="D2227">
            <v>820.81230000000005</v>
          </cell>
        </row>
        <row r="2228">
          <cell r="A2228" t="str">
            <v>001.30.02380</v>
          </cell>
          <cell r="B2228" t="str">
            <v>Execução de sumidouro conf. det. n. 12 dop diâmetro 2.00 m e prof. 2.00 m</v>
          </cell>
          <cell r="C2228" t="str">
            <v>UN</v>
          </cell>
          <cell r="D2228">
            <v>950.78189999999995</v>
          </cell>
        </row>
        <row r="2229">
          <cell r="A2229" t="str">
            <v>001.30.02400</v>
          </cell>
          <cell r="B2229" t="str">
            <v>Execução de sumidouro conf. det. n. 12 dop diâmetro 2.00 m e prof. 3.00m</v>
          </cell>
          <cell r="C2229" t="str">
            <v>UN</v>
          </cell>
          <cell r="D2229">
            <v>1198.4297999999999</v>
          </cell>
        </row>
        <row r="2230">
          <cell r="A2230" t="str">
            <v>001.30.02420</v>
          </cell>
          <cell r="B2230" t="str">
            <v>Execução de sumidouro conf. det. n. 12 dop diâmetro 2.00 e prof. 3.20 m</v>
          </cell>
          <cell r="C2230" t="str">
            <v>UN</v>
          </cell>
          <cell r="D2230">
            <v>1248.3798999999999</v>
          </cell>
        </row>
        <row r="2231">
          <cell r="A2231" t="str">
            <v>001.30.02440</v>
          </cell>
          <cell r="B2231" t="str">
            <v>Execução de sumidouro conf. det. n. 12 dop diâmetro 2.00 m e prof. 4.15 m</v>
          </cell>
          <cell r="C2231" t="str">
            <v>UN</v>
          </cell>
          <cell r="D2231">
            <v>1483.9576</v>
          </cell>
        </row>
        <row r="2232">
          <cell r="A2232" t="str">
            <v>001.30.02460</v>
          </cell>
          <cell r="B2232" t="str">
            <v>Execução de sumidouro conf. det. n. 12 dop diâmetro 2.00 m e prof. 4.50 m</v>
          </cell>
          <cell r="C2232" t="str">
            <v>UN</v>
          </cell>
          <cell r="D2232">
            <v>1570.9905000000001</v>
          </cell>
        </row>
        <row r="2233">
          <cell r="A2233" t="str">
            <v>001.30.02480</v>
          </cell>
          <cell r="B2233" t="str">
            <v>Execução de sumidouro conf. det. n. 12 dop diâmetro 3.00 m e prof. 3.30 m</v>
          </cell>
          <cell r="C2233" t="str">
            <v>UN</v>
          </cell>
          <cell r="D2233">
            <v>2263.4780000000001</v>
          </cell>
        </row>
        <row r="2234">
          <cell r="A2234" t="str">
            <v>001.30.02500</v>
          </cell>
          <cell r="B2234" t="str">
            <v>Execução de filtro anaeróbico d = 2,20 m, conforme detalhe do dvop</v>
          </cell>
          <cell r="C2234" t="str">
            <v>UN</v>
          </cell>
          <cell r="D2234">
            <v>7683.4363999999996</v>
          </cell>
        </row>
        <row r="2235">
          <cell r="A2235" t="str">
            <v>001.30.02520</v>
          </cell>
          <cell r="B2235" t="str">
            <v>Fornecimento e aplicação de brita nr. 4</v>
          </cell>
          <cell r="C2235" t="str">
            <v>M3</v>
          </cell>
          <cell r="D2235">
            <v>64.165499999999994</v>
          </cell>
        </row>
        <row r="2236">
          <cell r="A2236" t="str">
            <v>001.30.02540</v>
          </cell>
          <cell r="B2236" t="str">
            <v>Execução de vala de infiltração com seção trapezoidal (base menor=0,50 m, base maior = 1,00 m), contendo camadas de brita nº 04 (0,20 m e 0,30 m) areia grossa( 0,50 m) e aterro ( 0,50m), inclusive 2 (dois) tubos de pvc perfurados p/ dreno - 100 mm, conf</v>
          </cell>
          <cell r="C2236" t="str">
            <v>ML</v>
          </cell>
          <cell r="D2236">
            <v>68.803700000000006</v>
          </cell>
        </row>
        <row r="2237">
          <cell r="A2237" t="str">
            <v>001.30.02560</v>
          </cell>
          <cell r="B2237" t="str">
            <v>Fornecimento de camada filtrante de areia 0.30 m e pedra 0.60 m (seixo rolado) apiloado s/ escavação</v>
          </cell>
          <cell r="C2237" t="str">
            <v>ML</v>
          </cell>
          <cell r="D2237">
            <v>49.424999999999997</v>
          </cell>
        </row>
        <row r="2238">
          <cell r="A2238" t="str">
            <v>001.30.02580</v>
          </cell>
          <cell r="B2238" t="str">
            <v>Fornecimento de dreno em pedra (cascalho) seccao trapezoidal base maior 60 cm base menor 30 cm e altura 50 cm incl escavação</v>
          </cell>
          <cell r="C2238" t="str">
            <v>ML</v>
          </cell>
          <cell r="D2238">
            <v>8.6821000000000002</v>
          </cell>
        </row>
        <row r="2239">
          <cell r="A2239" t="str">
            <v>001.30.02600</v>
          </cell>
          <cell r="B2239" t="str">
            <v>Fornecimento de dreno com secao trapezoidal (base menor = 0,50m, base maior = 1,0m e altura de 1,50m), em camadas de brita nº 2 e 4 e areia grossa inclusive tubo de pvc perfurado d=1,50 mm, conf. det. do dvop</v>
          </cell>
          <cell r="C2239" t="str">
            <v>ML</v>
          </cell>
          <cell r="D2239">
            <v>80.192300000000003</v>
          </cell>
        </row>
        <row r="2240">
          <cell r="A2240" t="str">
            <v>001.31</v>
          </cell>
          <cell r="B2240" t="str">
            <v>INSTALAÇÕES HIDRÁULICAS - 'INSTALAÇÕES PREVENÇÃO E COMBATE A INCÊNDIO</v>
          </cell>
          <cell r="D2240">
            <v>2851.2635</v>
          </cell>
        </row>
        <row r="2241">
          <cell r="A2241" t="str">
            <v>001.31.00020</v>
          </cell>
          <cell r="B2241" t="str">
            <v>Fornecimento e instalação de extintor de incêndio tipo manual com suporte de parede, água pressurizada 10 litros</v>
          </cell>
          <cell r="C2241" t="str">
            <v>UN</v>
          </cell>
          <cell r="D2241">
            <v>53</v>
          </cell>
        </row>
        <row r="2242">
          <cell r="A2242" t="str">
            <v>001.31.00040</v>
          </cell>
          <cell r="B2242" t="str">
            <v>Fornecimento e instalação de extintor de incêndio tipo manual com suporte de parede, co2 - gas carbonico 6 kg</v>
          </cell>
          <cell r="C2242" t="str">
            <v>UN</v>
          </cell>
          <cell r="D2242">
            <v>178</v>
          </cell>
        </row>
        <row r="2243">
          <cell r="A2243" t="str">
            <v>001.31.00060</v>
          </cell>
          <cell r="B2243" t="str">
            <v>Fornecimento e instalação de extintor de incêndio tipo manual com suporte de parede, pó químico seco 4 kg</v>
          </cell>
          <cell r="C2243" t="str">
            <v>UN</v>
          </cell>
          <cell r="D2243">
            <v>55</v>
          </cell>
        </row>
        <row r="2244">
          <cell r="A2244" t="str">
            <v>001.31.00080</v>
          </cell>
          <cell r="B2244" t="str">
            <v>Fornecimento e instalação de tubo de aço galvanizado - classe média - tipo manesmann diâm. 63 mm</v>
          </cell>
          <cell r="C2244" t="str">
            <v>M</v>
          </cell>
          <cell r="D2244">
            <v>36.810600000000001</v>
          </cell>
        </row>
        <row r="2245">
          <cell r="A2245" t="str">
            <v>001.31.00100</v>
          </cell>
          <cell r="B2245" t="str">
            <v>Fornecimento e instalação de tubo de aço galvanizado - classe média - tipo manesmann diâm. 75 mm</v>
          </cell>
          <cell r="C2245" t="str">
            <v>M</v>
          </cell>
          <cell r="D2245">
            <v>41.1601</v>
          </cell>
        </row>
        <row r="2246">
          <cell r="A2246" t="str">
            <v>001.31.00120</v>
          </cell>
          <cell r="B2246" t="str">
            <v>Fornecimento e instalação de luva c/ rosca - classe 10 - tipo tupyou similar diâm. 63 mm</v>
          </cell>
          <cell r="C2246" t="str">
            <v>UN</v>
          </cell>
          <cell r="D2246">
            <v>19.0609</v>
          </cell>
        </row>
        <row r="2247">
          <cell r="A2247" t="str">
            <v>001.31.00140</v>
          </cell>
          <cell r="B2247" t="str">
            <v>Fornecimento e instalação de luva c/ rosca - classe 10 - tipo tupyou similar diâm. 75 mm</v>
          </cell>
          <cell r="C2247" t="str">
            <v>UN</v>
          </cell>
          <cell r="D2247">
            <v>26.9695</v>
          </cell>
        </row>
        <row r="2248">
          <cell r="A2248" t="str">
            <v>001.31.00160</v>
          </cell>
          <cell r="B2248" t="str">
            <v>Fornecimento e instalação de joelho 90º aço galvanizado - tupy ou similar diâm. 63 mm</v>
          </cell>
          <cell r="C2248" t="str">
            <v>UN</v>
          </cell>
          <cell r="D2248">
            <v>30.510899999999999</v>
          </cell>
        </row>
        <row r="2249">
          <cell r="A2249" t="str">
            <v>001.31.00180</v>
          </cell>
          <cell r="B2249" t="str">
            <v>Fornecimento e instalação de joelho 90º aço galvanizado - tupy ou similar diâm. 75 mm</v>
          </cell>
          <cell r="C2249" t="str">
            <v>UN</v>
          </cell>
          <cell r="D2249">
            <v>34.019500000000001</v>
          </cell>
        </row>
        <row r="2250">
          <cell r="A2250" t="str">
            <v>001.31.00200</v>
          </cell>
          <cell r="B2250" t="str">
            <v>Fornecimento e instalação de tee aço galvanizado - tupyou similar diâm. 63 mm</v>
          </cell>
          <cell r="C2250" t="str">
            <v>UN</v>
          </cell>
          <cell r="D2250">
            <v>30.569500000000001</v>
          </cell>
        </row>
        <row r="2251">
          <cell r="A2251" t="str">
            <v>001.31.00220</v>
          </cell>
          <cell r="B2251" t="str">
            <v>Fornecimento e instalação de flanges aço galvanizado - tupy ou similar diâm. 75 mm</v>
          </cell>
          <cell r="C2251" t="str">
            <v>UN</v>
          </cell>
          <cell r="D2251">
            <v>24.5395</v>
          </cell>
        </row>
        <row r="2252">
          <cell r="A2252" t="str">
            <v>001.31.00240</v>
          </cell>
          <cell r="B2252" t="str">
            <v>Fornecimento e instalação de niple duplo de aço galvanizado - tupy ou similar diâm. 63 mm</v>
          </cell>
          <cell r="C2252" t="str">
            <v>UN</v>
          </cell>
          <cell r="D2252">
            <v>14.510899999999999</v>
          </cell>
        </row>
        <row r="2253">
          <cell r="A2253" t="str">
            <v>001.31.00260</v>
          </cell>
          <cell r="B2253" t="str">
            <v>Fornecimento e instalação de niple duplo de aço galvanizado - tupy ou similar diâm. 75 mm</v>
          </cell>
          <cell r="C2253" t="str">
            <v>UN</v>
          </cell>
          <cell r="D2253">
            <v>20.369499999999999</v>
          </cell>
        </row>
        <row r="2254">
          <cell r="A2254" t="str">
            <v>001.31.00280</v>
          </cell>
          <cell r="B2254" t="str">
            <v>Fornecimento e instalação de luva de união c/ assento em bronze - tupy ou similar diâm. 63 mm</v>
          </cell>
          <cell r="C2254" t="str">
            <v>UN</v>
          </cell>
          <cell r="D2254">
            <v>38.019500000000001</v>
          </cell>
        </row>
        <row r="2255">
          <cell r="A2255" t="str">
            <v>001.31.00300</v>
          </cell>
          <cell r="B2255" t="str">
            <v>Fornecimento e instalação de luva de união c/ assento em bronze - tupy ou similar diâm. 75 mm</v>
          </cell>
          <cell r="C2255" t="str">
            <v>UN</v>
          </cell>
          <cell r="D2255">
            <v>47.078200000000002</v>
          </cell>
        </row>
        <row r="2256">
          <cell r="A2256" t="str">
            <v>001.31.00320</v>
          </cell>
          <cell r="B2256" t="str">
            <v>Fornecimento e instalação de registro de gaveta em bronze - acabamento bruto - niágara  ou similar diâm.63 mm</v>
          </cell>
          <cell r="C2256" t="str">
            <v>UN</v>
          </cell>
          <cell r="D2256">
            <v>93.778700000000001</v>
          </cell>
        </row>
        <row r="2257">
          <cell r="A2257" t="str">
            <v>001.31.00340</v>
          </cell>
          <cell r="B2257" t="str">
            <v>Fornecimento e instalação de registro de gaveta em bronze - acabamento bruto - niágara  ou similar diâm.75 mm</v>
          </cell>
          <cell r="C2257" t="str">
            <v>UN</v>
          </cell>
          <cell r="D2257">
            <v>147.45590000000001</v>
          </cell>
        </row>
        <row r="2258">
          <cell r="A2258" t="str">
            <v>001.31.00360</v>
          </cell>
          <cell r="B2258" t="str">
            <v>Fornecimento e instalação de válvula de retenção - aço galvanizado tupy classe 150 4 portinhola diâm.63 mm</v>
          </cell>
          <cell r="C2258" t="str">
            <v>UN</v>
          </cell>
          <cell r="D2258">
            <v>116.59869999999999</v>
          </cell>
        </row>
        <row r="2259">
          <cell r="A2259" t="str">
            <v>001.31.00380</v>
          </cell>
          <cell r="B2259" t="str">
            <v>Fornecimento e instalação de válvula globo angular  - classe 150  diâm. 63 mm</v>
          </cell>
          <cell r="C2259" t="str">
            <v>UN</v>
          </cell>
          <cell r="D2259">
            <v>72.828699999999998</v>
          </cell>
        </row>
        <row r="2260">
          <cell r="A2260" t="str">
            <v>001.31.00400</v>
          </cell>
          <cell r="B2260" t="str">
            <v>Fornecimento e instalação de engate rápido """"""""""""""""""""""""""""""""store"""""""""""""""""""""""""""""""" c/ red. ferro galvanizado diâm. 63 mm x 35 mm</v>
          </cell>
          <cell r="C2260" t="str">
            <v>UN</v>
          </cell>
          <cell r="D2260">
            <v>10.872199999999999</v>
          </cell>
        </row>
        <row r="2261">
          <cell r="A2261" t="str">
            <v>001.31.00420</v>
          </cell>
          <cell r="B2261" t="str">
            <v>Fornecimento e instalaçao de hidrante de recalque composto de caixa da alvenaria, registro globo angular 45º - 2 1/2"""""""""""""""""""""""""""""""" e tampa de fºfº 40 x 60 cm</v>
          </cell>
          <cell r="C2261" t="str">
            <v>UN</v>
          </cell>
          <cell r="D2261">
            <v>203.1936</v>
          </cell>
        </row>
        <row r="2262">
          <cell r="A2262" t="str">
            <v>001.31.00440</v>
          </cell>
          <cell r="B2262" t="str">
            <v>Fornecimento e instalação de hidrante de recalque composto de caixa de alvenaria, registro globo angular 45º - 1 1/2"""""""""""""""""""""""""""""""" e tampa de fºfº 80x60 cm</v>
          </cell>
          <cell r="C2262" t="str">
            <v>UN</v>
          </cell>
          <cell r="D2262">
            <v>327.75049999999999</v>
          </cell>
        </row>
        <row r="2263">
          <cell r="A2263" t="str">
            <v>001.31.00460</v>
          </cell>
          <cell r="B2263" t="str">
            <v>Fornecimento e instalação de mangueira fibra sintética pura tipo i graud - tipo parsh ou similar com adaptador para esguicho diâm. 1 1/2 pol</v>
          </cell>
          <cell r="C2263" t="str">
            <v>UN</v>
          </cell>
          <cell r="D2263">
            <v>180.34780000000001</v>
          </cell>
        </row>
        <row r="2264">
          <cell r="A2264" t="str">
            <v>001.31.00480</v>
          </cell>
          <cell r="B2264" t="str">
            <v xml:space="preserve">Fornecimento e instalação de armário em chapa de aço-com ventilação adequada - visor c/ inspeção c/ inscrição incêndio, cesto interno p/ abrigo da mangueira e esguicho tipo """"""""""""""""""""""""""""""""bucha spiero"""""""""""""""""""""""""""""""" ou </v>
          </cell>
          <cell r="C2264" t="str">
            <v>UN</v>
          </cell>
          <cell r="D2264">
            <v>109.34780000000001</v>
          </cell>
        </row>
        <row r="2265">
          <cell r="A2265" t="str">
            <v>001.31.00500</v>
          </cell>
          <cell r="B2265" t="str">
            <v>Fornecimento e instalação de bomba de incêndio - 4 cv/220v -1.800 rpm/60 hz - hm = 20 mca q=600l/min</v>
          </cell>
          <cell r="C2265" t="str">
            <v>UN</v>
          </cell>
          <cell r="D2265">
            <v>862.69560000000001</v>
          </cell>
        </row>
        <row r="2266">
          <cell r="A2266" t="str">
            <v>001.31.00520</v>
          </cell>
          <cell r="B2266" t="str">
            <v>Válvula  de pé com crivo de pvc tipo rosqueável 3/4 pol</v>
          </cell>
          <cell r="C2266" t="str">
            <v>UN</v>
          </cell>
          <cell r="D2266">
            <v>14.979100000000001</v>
          </cell>
        </row>
        <row r="2267">
          <cell r="A2267" t="str">
            <v>001.31.00540</v>
          </cell>
          <cell r="B2267" t="str">
            <v>Válvula  de pé com crivo de pvc tipo rosqueável 1 pol</v>
          </cell>
          <cell r="C2267" t="str">
            <v>UN</v>
          </cell>
          <cell r="D2267">
            <v>17.349900000000002</v>
          </cell>
        </row>
        <row r="2268">
          <cell r="A2268" t="str">
            <v>001.31.00560</v>
          </cell>
          <cell r="B2268" t="str">
            <v>Válvula  de pé com crivo de pvc tipo rosqueável 1 1/4 pol</v>
          </cell>
          <cell r="C2268" t="str">
            <v>UN</v>
          </cell>
          <cell r="D2268">
            <v>22.407900000000001</v>
          </cell>
        </row>
        <row r="2269">
          <cell r="A2269" t="str">
            <v>001.31.00580</v>
          </cell>
          <cell r="B2269" t="str">
            <v>Válvula de pé com crivo de pvc tipo rosqueável 1 1/2 pol</v>
          </cell>
          <cell r="C2269" t="str">
            <v>UN</v>
          </cell>
          <cell r="D2269">
            <v>22.038499999999999</v>
          </cell>
        </row>
        <row r="2270">
          <cell r="A2270" t="str">
            <v>001.32</v>
          </cell>
          <cell r="B2270" t="str">
            <v>INSTALAÇÕES HIDRÁULICA -  DRENAGEM</v>
          </cell>
          <cell r="D2270">
            <v>9055.3881000000001</v>
          </cell>
        </row>
        <row r="2271">
          <cell r="A2271" t="str">
            <v>001.32.00020</v>
          </cell>
          <cell r="B2271" t="str">
            <v>Fornecimento, assentamento e rejuntamento de tubos de concreto com armação simples 1000 mm</v>
          </cell>
          <cell r="C2271" t="str">
            <v>ML</v>
          </cell>
          <cell r="D2271">
            <v>152.85589999999999</v>
          </cell>
        </row>
        <row r="2272">
          <cell r="A2272" t="str">
            <v>001.32.00040</v>
          </cell>
          <cell r="B2272" t="str">
            <v>Fornecimento, assentamento e rejuntamento de tubos de concreto com armação simples  800 mm</v>
          </cell>
          <cell r="C2272" t="str">
            <v>ML</v>
          </cell>
          <cell r="D2272">
            <v>111.66160000000001</v>
          </cell>
        </row>
        <row r="2273">
          <cell r="A2273" t="str">
            <v>001.32.00060</v>
          </cell>
          <cell r="B2273" t="str">
            <v>Fornecimento, assentamento e rejuntamento de tubos de concreto com armação simples  600 mm</v>
          </cell>
          <cell r="C2273" t="str">
            <v>ML</v>
          </cell>
          <cell r="D2273">
            <v>84.84</v>
          </cell>
        </row>
        <row r="2274">
          <cell r="A2274" t="str">
            <v>001.32.00080</v>
          </cell>
          <cell r="B2274" t="str">
            <v>Fornecimento, assentamento e rejuntamento de tubos de concreto com armação simples  400 mm</v>
          </cell>
          <cell r="C2274" t="str">
            <v>ML</v>
          </cell>
          <cell r="D2274">
            <v>44.761699999999998</v>
          </cell>
        </row>
        <row r="2275">
          <cell r="A2275" t="str">
            <v>001.32.00100</v>
          </cell>
          <cell r="B2275" t="str">
            <v>Fornecimento, assentamento e rejuntamento de tubos de concreto com armação dupla 1000 mm</v>
          </cell>
          <cell r="C2275" t="str">
            <v>ML</v>
          </cell>
          <cell r="D2275">
            <v>187.85589999999999</v>
          </cell>
        </row>
        <row r="2276">
          <cell r="A2276" t="str">
            <v>001.32.00120</v>
          </cell>
          <cell r="B2276" t="str">
            <v>Fornecimento, assentamento e rejuntamento de tubos de concreto com armação dupla  800 mm</v>
          </cell>
          <cell r="C2276" t="str">
            <v>ML</v>
          </cell>
          <cell r="D2276">
            <v>135.66159999999999</v>
          </cell>
        </row>
        <row r="2277">
          <cell r="A2277" t="str">
            <v>001.32.00140</v>
          </cell>
          <cell r="B2277" t="str">
            <v>Fornecimento, assentamento e rejuntamento de tubos de concreto sem armação  600 mm</v>
          </cell>
          <cell r="C2277" t="str">
            <v>ML</v>
          </cell>
          <cell r="D2277">
            <v>66.078599999999994</v>
          </cell>
        </row>
        <row r="2278">
          <cell r="A2278" t="str">
            <v>001.32.00160</v>
          </cell>
          <cell r="B2278" t="str">
            <v>Fornecimento, assentamento e rejuntamento de tubos de concreto sem armação  500 mm</v>
          </cell>
          <cell r="C2278" t="str">
            <v>ML</v>
          </cell>
          <cell r="D2278">
            <v>48.900599999999997</v>
          </cell>
        </row>
        <row r="2279">
          <cell r="A2279" t="str">
            <v>001.32.00180</v>
          </cell>
          <cell r="B2279" t="str">
            <v>Fornecimento, assentamento e rejuntamento de tubos de concreto sem armação  400 mm</v>
          </cell>
          <cell r="C2279" t="str">
            <v>ML</v>
          </cell>
          <cell r="D2279">
            <v>34.761699999999998</v>
          </cell>
        </row>
        <row r="2280">
          <cell r="A2280" t="str">
            <v>001.32.00200</v>
          </cell>
          <cell r="B2280" t="str">
            <v>Fornecimento, assentamento e rejuntamento de tubos de concreto sem armação  350 mm</v>
          </cell>
          <cell r="C2280" t="str">
            <v>ML</v>
          </cell>
          <cell r="D2280">
            <v>26.261700000000001</v>
          </cell>
        </row>
        <row r="2281">
          <cell r="A2281" t="str">
            <v>001.32.00220</v>
          </cell>
          <cell r="B2281" t="str">
            <v>Fornecimento, assentamento e rejuntamento de tubos de concreto sem armação  300 mm</v>
          </cell>
          <cell r="C2281" t="str">
            <v>ML</v>
          </cell>
          <cell r="D2281">
            <v>21.886700000000001</v>
          </cell>
        </row>
        <row r="2282">
          <cell r="A2282" t="str">
            <v>001.32.00240</v>
          </cell>
          <cell r="B2282" t="str">
            <v>Fornecimento, assentamento e rejuntamento de tubos de concreto sem armação  250 mm</v>
          </cell>
          <cell r="C2282" t="str">
            <v>ML</v>
          </cell>
          <cell r="D2282">
            <v>20.886700000000001</v>
          </cell>
        </row>
        <row r="2283">
          <cell r="A2283" t="str">
            <v>001.32.00260</v>
          </cell>
          <cell r="B2283" t="str">
            <v>Fornecimento, assentamento e rejuntamento de tubos de concreto sem armação  200 mm</v>
          </cell>
          <cell r="C2283" t="str">
            <v>ML</v>
          </cell>
          <cell r="D2283">
            <v>16.670000000000002</v>
          </cell>
        </row>
        <row r="2284">
          <cell r="A2284" t="str">
            <v>001.32.00280</v>
          </cell>
          <cell r="B2284" t="str">
            <v>Fornecimento, assentamento e rejuntamento de tubos de concreto sem armação  150 mm</v>
          </cell>
          <cell r="C2284" t="str">
            <v>ML</v>
          </cell>
          <cell r="D2284">
            <v>14.67</v>
          </cell>
        </row>
        <row r="2285">
          <cell r="A2285" t="str">
            <v>001.32.00300</v>
          </cell>
          <cell r="B2285" t="str">
            <v>Fornecimento, assentamento e rejuntamento de tubos de concreto sem armação  100 mm</v>
          </cell>
          <cell r="C2285" t="str">
            <v>ML</v>
          </cell>
          <cell r="D2285">
            <v>11.6266</v>
          </cell>
        </row>
        <row r="2286">
          <cell r="A2286" t="str">
            <v>001.32.00320</v>
          </cell>
          <cell r="B2286" t="str">
            <v>Fornecimento, assentamento e rejuntamento de tubo de concreto poroso mf 400 mm</v>
          </cell>
          <cell r="C2286" t="str">
            <v>ML</v>
          </cell>
          <cell r="D2286">
            <v>38.261699999999998</v>
          </cell>
        </row>
        <row r="2287">
          <cell r="A2287" t="str">
            <v>001.32.00340</v>
          </cell>
          <cell r="B2287" t="str">
            <v>Fornecimento, assentamento e rejuntamento de tubo de concreto poroso mf 350 mm</v>
          </cell>
          <cell r="C2287" t="str">
            <v>ML</v>
          </cell>
          <cell r="D2287">
            <v>28.261700000000001</v>
          </cell>
        </row>
        <row r="2288">
          <cell r="A2288" t="str">
            <v>001.32.00360</v>
          </cell>
          <cell r="B2288" t="str">
            <v>Fornecimento, assentamento e rejuntamento de tubo de concreto poroso mf 300 mm</v>
          </cell>
          <cell r="C2288" t="str">
            <v>ML</v>
          </cell>
          <cell r="D2288">
            <v>19.161899999999999</v>
          </cell>
        </row>
        <row r="2289">
          <cell r="A2289" t="str">
            <v>001.32.00380</v>
          </cell>
          <cell r="B2289" t="str">
            <v>Fornecimento, assentamento e rejuntamento de tubo de concreto poroso mf 250 mm</v>
          </cell>
          <cell r="C2289" t="str">
            <v>ML</v>
          </cell>
          <cell r="D2289">
            <v>22.386700000000001</v>
          </cell>
        </row>
        <row r="2290">
          <cell r="A2290" t="str">
            <v>001.32.00400</v>
          </cell>
          <cell r="B2290" t="str">
            <v>Fornecimento, assentamento e rejuntamento de tubo de concreto poroso mf 200 mm</v>
          </cell>
          <cell r="C2290" t="str">
            <v>ML</v>
          </cell>
          <cell r="D2290">
            <v>16.87</v>
          </cell>
        </row>
        <row r="2291">
          <cell r="A2291" t="str">
            <v>001.32.00420</v>
          </cell>
          <cell r="B2291" t="str">
            <v>Fornecimento, assentamento e rejuntamento de tubo de concreto poroso mf 150 mm</v>
          </cell>
          <cell r="C2291" t="str">
            <v>ML</v>
          </cell>
          <cell r="D2291">
            <v>16.87</v>
          </cell>
        </row>
        <row r="2292">
          <cell r="A2292" t="str">
            <v>001.32.00440</v>
          </cell>
          <cell r="B2292" t="str">
            <v>Fornecimento, assentamento e rejuntamento de tubo de concreto poroso mf 100 mm</v>
          </cell>
          <cell r="C2292" t="str">
            <v>ML</v>
          </cell>
          <cell r="D2292">
            <v>20.426600000000001</v>
          </cell>
        </row>
        <row r="2293">
          <cell r="A2293" t="str">
            <v>001.32.00460</v>
          </cell>
          <cell r="B2293" t="str">
            <v>Execução de poço de visita conf. det. do dop n.4 120x120x50 cm</v>
          </cell>
          <cell r="C2293" t="str">
            <v>UN</v>
          </cell>
          <cell r="D2293">
            <v>713.39660000000003</v>
          </cell>
        </row>
        <row r="2294">
          <cell r="A2294" t="str">
            <v>001.32.00480</v>
          </cell>
          <cell r="B2294" t="str">
            <v>Execução de poço de visita conf. det. do dop n.4 120x120x70 cm</v>
          </cell>
          <cell r="C2294" t="str">
            <v>UN</v>
          </cell>
          <cell r="D2294">
            <v>802.01900000000001</v>
          </cell>
        </row>
        <row r="2295">
          <cell r="A2295" t="str">
            <v>001.32.00500</v>
          </cell>
          <cell r="B2295" t="str">
            <v>Execução de poço de visita conf. det. do dop n.4 120x120x105 cm</v>
          </cell>
          <cell r="C2295" t="str">
            <v>UN</v>
          </cell>
          <cell r="D2295">
            <v>962.78200000000004</v>
          </cell>
        </row>
        <row r="2296">
          <cell r="A2296" t="str">
            <v>001.32.00520</v>
          </cell>
          <cell r="B2296" t="str">
            <v>Execução de poço de visita conf. det. do dop n.4 120x120x120 cm</v>
          </cell>
          <cell r="C2296" t="str">
            <v>UN</v>
          </cell>
          <cell r="D2296">
            <v>1017.7448000000001</v>
          </cell>
        </row>
        <row r="2297">
          <cell r="A2297" t="str">
            <v>001.32.00540</v>
          </cell>
          <cell r="B2297" t="str">
            <v>Execução de poço de visita conf. det. do dop n.4 120x120x140 cm</v>
          </cell>
          <cell r="C2297" t="str">
            <v>UN</v>
          </cell>
          <cell r="D2297">
            <v>1466.7221999999999</v>
          </cell>
        </row>
        <row r="2298">
          <cell r="A2298" t="str">
            <v>001.32.00560</v>
          </cell>
          <cell r="B2298" t="str">
            <v>Execução de poço de visita conf. det. do dop n.4 120x120x190 cm</v>
          </cell>
          <cell r="C2298" t="str">
            <v>UN</v>
          </cell>
          <cell r="D2298">
            <v>1379.7886000000001</v>
          </cell>
        </row>
        <row r="2299">
          <cell r="A2299" t="str">
            <v>001.32.00580</v>
          </cell>
          <cell r="B2299" t="str">
            <v>Execução de caixa de passagem conf. det. n7 do dop 30 x 30 x 30 cm</v>
          </cell>
          <cell r="C2299" t="str">
            <v>UN</v>
          </cell>
          <cell r="D2299">
            <v>38.521000000000001</v>
          </cell>
        </row>
        <row r="2300">
          <cell r="A2300" t="str">
            <v>001.32.00600</v>
          </cell>
          <cell r="B2300" t="str">
            <v>Execução de caixa de passagem conf. det. n7 do dop 40 x 40 x 40 cm</v>
          </cell>
          <cell r="C2300" t="str">
            <v>UN</v>
          </cell>
          <cell r="D2300">
            <v>58.170699999999997</v>
          </cell>
        </row>
        <row r="2301">
          <cell r="A2301" t="str">
            <v>001.32.00620</v>
          </cell>
          <cell r="B2301" t="str">
            <v>Execução de caixa de passagem conf. det. n7 do dop 50 x 50 x 50 cm</v>
          </cell>
          <cell r="C2301" t="str">
            <v>UN</v>
          </cell>
          <cell r="D2301">
            <v>83.568399999999997</v>
          </cell>
        </row>
        <row r="2302">
          <cell r="A2302" t="str">
            <v>001.32.00640</v>
          </cell>
          <cell r="B2302" t="str">
            <v>Execução de caixa de passagem conf. det. n7 do dop 60 x 60 x 60 cm</v>
          </cell>
          <cell r="C2302" t="str">
            <v>UN</v>
          </cell>
          <cell r="D2302">
            <v>111.22369999999999</v>
          </cell>
        </row>
        <row r="2303">
          <cell r="A2303" t="str">
            <v>001.32.00660</v>
          </cell>
          <cell r="B2303" t="str">
            <v>Execução de caixa de passagem conf. det. n7 do dop 70 x 70 x 70 cm</v>
          </cell>
          <cell r="C2303" t="str">
            <v>UN</v>
          </cell>
          <cell r="D2303">
            <v>114.01609999999999</v>
          </cell>
        </row>
        <row r="2304">
          <cell r="A2304" t="str">
            <v>001.32.00680</v>
          </cell>
          <cell r="B2304" t="str">
            <v>Execução de caixa de passagem conf. det. n7 do dop 80 x 80 x 80 cm</v>
          </cell>
          <cell r="C2304" t="str">
            <v>UN</v>
          </cell>
          <cell r="D2304">
            <v>144.916</v>
          </cell>
        </row>
        <row r="2305">
          <cell r="A2305" t="str">
            <v>001.32.00700</v>
          </cell>
          <cell r="B2305" t="str">
            <v>Execução de caixa de passagem conf. det. n7 do dop 90 x 90 x 90 cm</v>
          </cell>
          <cell r="C2305" t="str">
            <v>UN</v>
          </cell>
          <cell r="D2305">
            <v>240.52289999999999</v>
          </cell>
        </row>
        <row r="2306">
          <cell r="A2306" t="str">
            <v>001.32.00720</v>
          </cell>
          <cell r="B2306" t="str">
            <v>Execução de caixa de passagem conf. det. n7 do dop 100 x 100 x 100 cm</v>
          </cell>
          <cell r="C2306" t="str">
            <v>UN</v>
          </cell>
          <cell r="D2306">
            <v>241.42449999999999</v>
          </cell>
        </row>
        <row r="2307">
          <cell r="A2307" t="str">
            <v>001.32.00740</v>
          </cell>
          <cell r="B2307" t="str">
            <v>Execução de caixa de passagem conf. det. n7 do dop 100 x 100 x 120 cm</v>
          </cell>
          <cell r="C2307" t="str">
            <v>UND</v>
          </cell>
          <cell r="D2307">
            <v>328.23200000000003</v>
          </cell>
        </row>
        <row r="2308">
          <cell r="A2308" t="str">
            <v>001.32.00760</v>
          </cell>
          <cell r="B2308" t="str">
            <v>Execução de caixa de passagem conf. det. n7 do dop 110 x 0.60 x 0.60 cm</v>
          </cell>
          <cell r="C2308" t="str">
            <v>UN</v>
          </cell>
          <cell r="D2308">
            <v>10.446400000000001</v>
          </cell>
        </row>
        <row r="2309">
          <cell r="A2309" t="str">
            <v>001.32.00780</v>
          </cell>
          <cell r="B2309" t="str">
            <v>Execução de caixa de areia dimensões 50 x 50 x 50 cm</v>
          </cell>
          <cell r="C2309" t="str">
            <v>UN</v>
          </cell>
          <cell r="D2309">
            <v>83.568399999999997</v>
          </cell>
        </row>
        <row r="2310">
          <cell r="A2310" t="str">
            <v>001.32.00800</v>
          </cell>
          <cell r="B2310" t="str">
            <v>Execução de canaleta para talude em concreto simples traço 1:4:8 com 8 cm espessura conf. det. n.32 e 33</v>
          </cell>
          <cell r="C2310" t="str">
            <v>ML</v>
          </cell>
          <cell r="D2310">
            <v>27.137599999999999</v>
          </cell>
        </row>
        <row r="2311">
          <cell r="A2311" t="str">
            <v>001.32.00820</v>
          </cell>
          <cell r="B2311" t="str">
            <v>Execução de canaleta de tijolo maciço 1/2 vez l=0,30 m inclusive grelha de ferro</v>
          </cell>
          <cell r="C2311" t="str">
            <v>ML</v>
          </cell>
          <cell r="D2311">
            <v>74.569299999999998</v>
          </cell>
        </row>
        <row r="2312">
          <cell r="A2312" t="str">
            <v>001.32.00840</v>
          </cell>
          <cell r="B2312" t="str">
            <v>Fornecimento e instalação de aspersor ou irrigador para jardim de metal - diamentro 3/4"</v>
          </cell>
          <cell r="C2312" t="str">
            <v>UN</v>
          </cell>
          <cell r="D2312">
            <v>15</v>
          </cell>
        </row>
        <row r="2313">
          <cell r="A2313" t="str">
            <v>001.33</v>
          </cell>
          <cell r="B2313" t="str">
            <v>LIMPEZA</v>
          </cell>
          <cell r="D2313">
            <v>20.2258</v>
          </cell>
        </row>
        <row r="2314">
          <cell r="A2314" t="str">
            <v>001.33.00020</v>
          </cell>
          <cell r="B2314" t="str">
            <v>Limpeza geral da obra</v>
          </cell>
          <cell r="C2314" t="str">
            <v>M2</v>
          </cell>
          <cell r="D2314">
            <v>1.9035</v>
          </cell>
        </row>
        <row r="2315">
          <cell r="A2315" t="str">
            <v>001.33.00040</v>
          </cell>
          <cell r="B2315" t="str">
            <v>Execução de limpeza geral da obra com retirada de entulhos</v>
          </cell>
          <cell r="C2315" t="str">
            <v>M2</v>
          </cell>
          <cell r="D2315">
            <v>1.9035</v>
          </cell>
        </row>
        <row r="2316">
          <cell r="A2316" t="str">
            <v>001.33.00060</v>
          </cell>
          <cell r="B2316" t="str">
            <v>Execução de Retirada de entulho em Caçamba inclusive Carga Manual distância até 30 mts</v>
          </cell>
          <cell r="C2316" t="str">
            <v>M3</v>
          </cell>
          <cell r="D2316">
            <v>16.418800000000001</v>
          </cell>
        </row>
      </sheetData>
      <sheetData sheetId="1" refreshError="1"/>
      <sheetData sheetId="2" refreshError="1"/>
      <sheetData sheetId="3" refreshError="1"/>
      <sheetData sheetId="4" refreshError="1"/>
    </sheetDataSet>
  </externalBook>
</externalLink>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codeName="Plan20">
    <tabColor indexed="50"/>
  </sheetPr>
  <dimension ref="A1:DI56"/>
  <sheetViews>
    <sheetView workbookViewId="0"/>
  </sheetViews>
  <sheetFormatPr defaultColWidth="9.140625" defaultRowHeight="15"/>
  <cols>
    <col min="1" max="1" width="10.42578125" style="147" customWidth="1"/>
    <col min="2" max="2" width="51" style="147" customWidth="1"/>
    <col min="3" max="3" width="19.85546875" style="147" customWidth="1"/>
    <col min="4" max="4" width="11.42578125" style="147" customWidth="1"/>
    <col min="5" max="5" width="21.85546875" style="147" customWidth="1"/>
    <col min="6" max="6" width="11.42578125" style="147" customWidth="1"/>
    <col min="7" max="7" width="21.28515625" style="147" customWidth="1"/>
    <col min="8" max="8" width="11.42578125" style="147" customWidth="1"/>
    <col min="9" max="9" width="21.28515625" style="147" customWidth="1"/>
    <col min="10" max="10" width="11.42578125" style="147" customWidth="1"/>
    <col min="11" max="11" width="19" style="147" customWidth="1"/>
    <col min="12" max="12" width="11.42578125" style="147" customWidth="1"/>
    <col min="13" max="13" width="19" style="147" customWidth="1"/>
    <col min="14" max="14" width="11.42578125" style="147" customWidth="1"/>
    <col min="15" max="15" width="11.140625" style="147" bestFit="1" customWidth="1"/>
    <col min="16" max="16384" width="9.140625" style="147"/>
  </cols>
  <sheetData>
    <row r="1" spans="1:113" ht="20.25">
      <c r="A1" s="521"/>
      <c r="B1" s="522"/>
      <c r="C1" s="516"/>
      <c r="D1" s="517"/>
      <c r="E1" s="525"/>
      <c r="F1" s="525"/>
      <c r="G1" s="526"/>
      <c r="H1" s="526"/>
      <c r="I1" s="526"/>
      <c r="J1" s="527"/>
    </row>
    <row r="2" spans="1:113" ht="20.25">
      <c r="A2" s="523" t="s">
        <v>634</v>
      </c>
      <c r="B2" s="524"/>
      <c r="C2" s="518"/>
      <c r="D2" s="517"/>
      <c r="E2" s="528"/>
      <c r="F2" s="528"/>
      <c r="G2" s="529"/>
      <c r="H2" s="529"/>
      <c r="I2" s="529"/>
      <c r="J2" s="530"/>
    </row>
    <row r="3" spans="1:113" ht="20.25">
      <c r="A3" s="523" t="s">
        <v>635</v>
      </c>
      <c r="B3" s="524"/>
      <c r="C3" s="518"/>
      <c r="D3" s="517"/>
      <c r="E3" s="528"/>
      <c r="F3" s="528"/>
      <c r="G3" s="529"/>
      <c r="H3" s="529"/>
      <c r="I3" s="529"/>
      <c r="J3" s="530"/>
    </row>
    <row r="4" spans="1:113" ht="20.25">
      <c r="A4" s="523"/>
      <c r="B4" s="524"/>
      <c r="C4" s="518"/>
      <c r="D4" s="519"/>
      <c r="E4" s="528"/>
      <c r="F4" s="528"/>
      <c r="G4" s="529"/>
      <c r="H4" s="529"/>
      <c r="I4" s="529"/>
      <c r="J4" s="530"/>
    </row>
    <row r="5" spans="1:113" s="148" customFormat="1" ht="18">
      <c r="A5" s="531"/>
      <c r="B5" s="532"/>
      <c r="C5" s="929" t="s">
        <v>639</v>
      </c>
      <c r="D5" s="929"/>
      <c r="E5" s="929"/>
      <c r="F5" s="930"/>
      <c r="G5" s="923" t="s">
        <v>824</v>
      </c>
      <c r="H5" s="923"/>
      <c r="I5" s="927" t="s">
        <v>753</v>
      </c>
      <c r="J5" s="928"/>
    </row>
    <row r="6" spans="1:113" ht="16.5">
      <c r="A6" s="533"/>
      <c r="B6" s="529"/>
      <c r="C6" s="529"/>
      <c r="D6" s="529"/>
      <c r="E6" s="529"/>
      <c r="F6" s="529"/>
      <c r="G6" s="923" t="s">
        <v>752</v>
      </c>
      <c r="H6" s="923"/>
      <c r="I6" s="902" t="s">
        <v>172</v>
      </c>
      <c r="J6" s="903"/>
    </row>
    <row r="7" spans="1:113" ht="16.5">
      <c r="A7" s="533"/>
      <c r="B7" s="529"/>
      <c r="C7" s="529"/>
      <c r="D7" s="529"/>
      <c r="E7" s="529"/>
      <c r="F7" s="529"/>
      <c r="G7" s="923" t="s">
        <v>701</v>
      </c>
      <c r="H7" s="923"/>
      <c r="I7" s="904">
        <v>41613</v>
      </c>
      <c r="J7" s="905"/>
      <c r="M7" s="561"/>
    </row>
    <row r="8" spans="1:113" ht="16.5">
      <c r="A8" s="533"/>
      <c r="B8" s="529"/>
      <c r="C8" s="534"/>
      <c r="D8" s="534"/>
      <c r="E8" s="535"/>
      <c r="F8" s="535"/>
      <c r="G8" s="931" t="s">
        <v>808</v>
      </c>
      <c r="H8" s="932"/>
      <c r="I8" s="906">
        <v>41046</v>
      </c>
      <c r="J8" s="907"/>
    </row>
    <row r="9" spans="1:113" ht="16.5">
      <c r="A9" s="533"/>
      <c r="B9" s="529"/>
      <c r="C9" s="535"/>
      <c r="D9" s="535"/>
      <c r="E9" s="535"/>
      <c r="F9" s="535"/>
      <c r="G9" s="923" t="s">
        <v>809</v>
      </c>
      <c r="H9" s="923"/>
      <c r="I9" s="904">
        <f>I8+CRONOGRAMA!H2</f>
        <v>41046</v>
      </c>
      <c r="J9" s="905"/>
    </row>
    <row r="10" spans="1:113" s="271" customFormat="1" ht="16.5">
      <c r="A10" s="536" t="str">
        <f>CONSOLIDADA!A5</f>
        <v>POLICLINICA JARDIM GLÓRIA II</v>
      </c>
      <c r="B10" s="532"/>
      <c r="C10" s="535"/>
      <c r="D10" s="535"/>
      <c r="E10" s="535"/>
      <c r="F10" s="535"/>
      <c r="G10" s="923" t="s">
        <v>146</v>
      </c>
      <c r="H10" s="923"/>
      <c r="I10" s="911"/>
      <c r="J10" s="912"/>
    </row>
    <row r="11" spans="1:113" ht="16.5">
      <c r="A11" s="536" t="str">
        <f>CONSOLIDADA!A6</f>
        <v>ENDEREÇO: RUA HARMONIA ESQUINA COM RUA DO AMOR, BAIRRO JARDIM GLORIA II, VARZEA GRANDE-MT</v>
      </c>
      <c r="B11" s="532"/>
      <c r="C11" s="535"/>
      <c r="D11" s="535"/>
      <c r="E11" s="535"/>
      <c r="F11" s="535"/>
      <c r="G11" s="923" t="s">
        <v>817</v>
      </c>
      <c r="H11" s="923"/>
      <c r="I11" s="911">
        <f>CONSOLIDADA!C28</f>
        <v>377625.66999999993</v>
      </c>
      <c r="J11" s="912"/>
    </row>
    <row r="12" spans="1:113" ht="16.5">
      <c r="A12" s="536" t="str">
        <f>CONSOLIDADA!A7</f>
        <v>MUNICÍPIO:  VARZEA GRANDE- MT</v>
      </c>
      <c r="B12" s="528"/>
      <c r="C12" s="535"/>
      <c r="D12" s="535"/>
      <c r="E12" s="535"/>
      <c r="F12" s="535"/>
      <c r="G12" s="923" t="s">
        <v>892</v>
      </c>
      <c r="H12" s="923"/>
      <c r="I12" s="913" t="e">
        <f>CONSOLIDADA!#REF!</f>
        <v>#REF!</v>
      </c>
      <c r="J12" s="905"/>
    </row>
    <row r="13" spans="1:113" ht="17.25" thickBot="1">
      <c r="A13" s="537"/>
      <c r="B13" s="528"/>
      <c r="C13" s="535"/>
      <c r="D13" s="535"/>
      <c r="E13" s="535"/>
      <c r="F13" s="535"/>
      <c r="G13" s="923" t="s">
        <v>891</v>
      </c>
      <c r="H13" s="923"/>
      <c r="I13" s="913" t="e">
        <f>CONSOLIDADA!#REF!</f>
        <v>#REF!</v>
      </c>
      <c r="J13" s="905"/>
    </row>
    <row r="14" spans="1:113" ht="15" customHeight="1">
      <c r="A14" s="916" t="s">
        <v>659</v>
      </c>
      <c r="B14" s="918" t="s">
        <v>696</v>
      </c>
      <c r="C14" s="921" t="s">
        <v>893</v>
      </c>
      <c r="D14" s="908" t="s">
        <v>688</v>
      </c>
      <c r="E14" s="908" t="s">
        <v>818</v>
      </c>
      <c r="F14" s="908" t="s">
        <v>688</v>
      </c>
      <c r="G14" s="908" t="s">
        <v>140</v>
      </c>
      <c r="H14" s="908" t="s">
        <v>688</v>
      </c>
      <c r="I14" s="908" t="s">
        <v>141</v>
      </c>
      <c r="J14" s="908" t="s">
        <v>688</v>
      </c>
      <c r="K14" s="908" t="s">
        <v>894</v>
      </c>
      <c r="L14" s="908" t="s">
        <v>688</v>
      </c>
      <c r="M14" s="908" t="s">
        <v>895</v>
      </c>
      <c r="N14" s="908" t="s">
        <v>688</v>
      </c>
      <c r="O14" s="150"/>
      <c r="P14" s="150"/>
      <c r="Q14" s="150"/>
      <c r="R14" s="150"/>
      <c r="S14" s="150"/>
      <c r="T14" s="150"/>
      <c r="U14" s="150"/>
      <c r="V14" s="150"/>
      <c r="W14" s="150"/>
      <c r="X14" s="150"/>
      <c r="Y14" s="150"/>
      <c r="Z14" s="150"/>
      <c r="AA14" s="150"/>
      <c r="AB14" s="150"/>
      <c r="AC14" s="150"/>
      <c r="AD14" s="150"/>
      <c r="AE14" s="150"/>
      <c r="AF14" s="150"/>
      <c r="AG14" s="150"/>
      <c r="AH14" s="150"/>
      <c r="AI14" s="150"/>
      <c r="AJ14" s="150"/>
      <c r="AK14" s="150"/>
      <c r="AL14" s="150"/>
      <c r="AM14" s="150"/>
      <c r="AN14" s="150"/>
      <c r="AO14" s="150"/>
      <c r="AP14" s="150"/>
      <c r="AQ14" s="150"/>
      <c r="AR14" s="150"/>
      <c r="AS14" s="150"/>
      <c r="AT14" s="150"/>
      <c r="AU14" s="150"/>
      <c r="AV14" s="150"/>
      <c r="AW14" s="150"/>
      <c r="AX14" s="150"/>
      <c r="AY14" s="150"/>
      <c r="AZ14" s="150"/>
      <c r="BA14" s="150"/>
      <c r="BB14" s="150"/>
      <c r="BC14" s="150"/>
      <c r="BD14" s="150"/>
      <c r="BE14" s="150"/>
      <c r="BF14" s="150"/>
      <c r="BG14" s="150"/>
      <c r="BH14" s="150"/>
      <c r="BI14" s="150"/>
      <c r="BJ14" s="150"/>
      <c r="BK14" s="150"/>
      <c r="BL14" s="150"/>
      <c r="BM14" s="150"/>
      <c r="BN14" s="150"/>
      <c r="BO14" s="150"/>
      <c r="BP14" s="150"/>
      <c r="BQ14" s="150"/>
      <c r="BR14" s="150"/>
      <c r="BS14" s="150"/>
      <c r="BT14" s="150"/>
      <c r="BU14" s="150"/>
      <c r="BV14" s="150"/>
      <c r="BW14" s="150"/>
      <c r="BX14" s="150"/>
      <c r="BY14" s="150"/>
      <c r="BZ14" s="150"/>
      <c r="CA14" s="150"/>
      <c r="CB14" s="150"/>
      <c r="CC14" s="150"/>
      <c r="CD14" s="150"/>
      <c r="CE14" s="150"/>
      <c r="CF14" s="150"/>
      <c r="CG14" s="150"/>
      <c r="CH14" s="150"/>
      <c r="CI14" s="150"/>
      <c r="CJ14" s="150"/>
      <c r="CK14" s="150"/>
      <c r="CL14" s="150"/>
      <c r="CM14" s="150"/>
      <c r="CN14" s="150"/>
      <c r="CO14" s="150"/>
      <c r="CP14" s="150"/>
      <c r="CQ14" s="150"/>
      <c r="CR14" s="150"/>
      <c r="CS14" s="150"/>
      <c r="CT14" s="150"/>
      <c r="CU14" s="150"/>
      <c r="CV14" s="150"/>
      <c r="CW14" s="150"/>
      <c r="CX14" s="150"/>
      <c r="CY14" s="150"/>
      <c r="CZ14" s="150"/>
      <c r="DA14" s="150"/>
      <c r="DB14" s="150"/>
      <c r="DC14" s="150"/>
      <c r="DD14" s="150"/>
      <c r="DE14" s="150"/>
      <c r="DF14" s="150"/>
      <c r="DG14" s="150"/>
      <c r="DH14" s="150"/>
      <c r="DI14" s="150"/>
    </row>
    <row r="15" spans="1:113" ht="18" customHeight="1">
      <c r="A15" s="917"/>
      <c r="B15" s="919"/>
      <c r="C15" s="922"/>
      <c r="D15" s="909"/>
      <c r="E15" s="909"/>
      <c r="F15" s="909"/>
      <c r="G15" s="909"/>
      <c r="H15" s="909"/>
      <c r="I15" s="909"/>
      <c r="J15" s="909"/>
      <c r="K15" s="909"/>
      <c r="L15" s="909"/>
      <c r="M15" s="909"/>
      <c r="N15" s="909"/>
      <c r="O15" s="150"/>
      <c r="P15" s="150"/>
      <c r="Q15" s="150"/>
      <c r="R15" s="150"/>
      <c r="S15" s="150"/>
      <c r="T15" s="150"/>
      <c r="U15" s="150"/>
      <c r="V15" s="150"/>
      <c r="W15" s="150"/>
      <c r="X15" s="150"/>
      <c r="Y15" s="150"/>
      <c r="Z15" s="150"/>
      <c r="AA15" s="150"/>
      <c r="AB15" s="150"/>
      <c r="AC15" s="150"/>
      <c r="AD15" s="150"/>
      <c r="AE15" s="150"/>
      <c r="AF15" s="150"/>
      <c r="AG15" s="150"/>
      <c r="AH15" s="150"/>
      <c r="AI15" s="150"/>
      <c r="AJ15" s="150"/>
      <c r="AK15" s="150"/>
      <c r="AL15" s="150"/>
      <c r="AM15" s="150"/>
      <c r="AN15" s="150"/>
      <c r="AO15" s="150"/>
      <c r="AP15" s="150"/>
      <c r="AQ15" s="150"/>
      <c r="AR15" s="150"/>
      <c r="AS15" s="150"/>
      <c r="AT15" s="150"/>
      <c r="AU15" s="150"/>
      <c r="AV15" s="150"/>
      <c r="AW15" s="150"/>
      <c r="AX15" s="150"/>
      <c r="AY15" s="150"/>
      <c r="AZ15" s="150"/>
      <c r="BA15" s="150"/>
      <c r="BB15" s="150"/>
      <c r="BC15" s="150"/>
      <c r="BD15" s="150"/>
      <c r="BE15" s="150"/>
      <c r="BF15" s="150"/>
      <c r="BG15" s="150"/>
      <c r="BH15" s="150"/>
      <c r="BI15" s="150"/>
      <c r="BJ15" s="150"/>
      <c r="BK15" s="150"/>
      <c r="BL15" s="150"/>
      <c r="BM15" s="150"/>
      <c r="BN15" s="150"/>
      <c r="BO15" s="150"/>
      <c r="BP15" s="150"/>
      <c r="BQ15" s="150"/>
      <c r="BR15" s="150"/>
      <c r="BS15" s="150"/>
      <c r="BT15" s="150"/>
      <c r="BU15" s="150"/>
      <c r="BV15" s="150"/>
      <c r="BW15" s="150"/>
      <c r="BX15" s="150"/>
      <c r="BY15" s="150"/>
      <c r="BZ15" s="150"/>
      <c r="CA15" s="150"/>
      <c r="CB15" s="150"/>
      <c r="CC15" s="150"/>
      <c r="CD15" s="150"/>
      <c r="CE15" s="150"/>
      <c r="CF15" s="150"/>
      <c r="CG15" s="150"/>
      <c r="CH15" s="150"/>
      <c r="CI15" s="150"/>
      <c r="CJ15" s="150"/>
      <c r="CK15" s="150"/>
      <c r="CL15" s="150"/>
      <c r="CM15" s="150"/>
      <c r="CN15" s="150"/>
      <c r="CO15" s="150"/>
      <c r="CP15" s="150"/>
      <c r="CQ15" s="150"/>
      <c r="CR15" s="150"/>
      <c r="CS15" s="150"/>
      <c r="CT15" s="150"/>
      <c r="CU15" s="150"/>
      <c r="CV15" s="150"/>
      <c r="CW15" s="150"/>
      <c r="CX15" s="150"/>
      <c r="CY15" s="150"/>
      <c r="CZ15" s="150"/>
      <c r="DA15" s="150"/>
      <c r="DB15" s="150"/>
      <c r="DC15" s="150"/>
      <c r="DD15" s="150"/>
      <c r="DE15" s="150"/>
      <c r="DF15" s="150"/>
      <c r="DG15" s="150"/>
      <c r="DH15" s="150"/>
      <c r="DI15" s="150"/>
    </row>
    <row r="16" spans="1:113" ht="21" customHeight="1" thickBot="1">
      <c r="A16" s="917"/>
      <c r="B16" s="920"/>
      <c r="C16" s="922"/>
      <c r="D16" s="909"/>
      <c r="E16" s="910"/>
      <c r="F16" s="909"/>
      <c r="G16" s="910"/>
      <c r="H16" s="909"/>
      <c r="I16" s="910"/>
      <c r="J16" s="909"/>
      <c r="K16" s="910"/>
      <c r="L16" s="910"/>
      <c r="M16" s="910"/>
      <c r="N16" s="910"/>
      <c r="O16" s="150"/>
      <c r="P16" s="150"/>
      <c r="Q16" s="150"/>
      <c r="R16" s="150"/>
      <c r="S16" s="150"/>
      <c r="T16" s="150"/>
      <c r="U16" s="150"/>
      <c r="V16" s="150"/>
      <c r="W16" s="150"/>
      <c r="X16" s="150"/>
      <c r="Y16" s="150"/>
      <c r="Z16" s="150"/>
      <c r="AA16" s="150"/>
      <c r="AB16" s="150"/>
      <c r="AC16" s="150"/>
      <c r="AD16" s="150"/>
      <c r="AE16" s="150"/>
      <c r="AF16" s="150"/>
      <c r="AG16" s="150"/>
      <c r="AH16" s="150"/>
      <c r="AI16" s="150"/>
      <c r="AJ16" s="150"/>
      <c r="AK16" s="150"/>
      <c r="AL16" s="150"/>
      <c r="AM16" s="150"/>
      <c r="AN16" s="150"/>
      <c r="AO16" s="150"/>
      <c r="AP16" s="150"/>
      <c r="AQ16" s="150"/>
      <c r="AR16" s="150"/>
      <c r="AS16" s="150"/>
      <c r="AT16" s="150"/>
      <c r="AU16" s="150"/>
      <c r="AV16" s="150"/>
      <c r="AW16" s="150"/>
      <c r="AX16" s="150"/>
      <c r="AY16" s="150"/>
      <c r="AZ16" s="150"/>
      <c r="BA16" s="150"/>
      <c r="BB16" s="150"/>
      <c r="BC16" s="150"/>
      <c r="BD16" s="150"/>
      <c r="BE16" s="150"/>
      <c r="BF16" s="150"/>
      <c r="BG16" s="150"/>
      <c r="BH16" s="150"/>
      <c r="BI16" s="150"/>
      <c r="BJ16" s="150"/>
      <c r="BK16" s="150"/>
      <c r="BL16" s="150"/>
      <c r="BM16" s="150"/>
      <c r="BN16" s="150"/>
      <c r="BO16" s="150"/>
      <c r="BP16" s="150"/>
      <c r="BQ16" s="150"/>
      <c r="BR16" s="150"/>
      <c r="BS16" s="150"/>
      <c r="BT16" s="150"/>
      <c r="BU16" s="150"/>
      <c r="BV16" s="150"/>
      <c r="BW16" s="150"/>
      <c r="BX16" s="150"/>
      <c r="BY16" s="150"/>
      <c r="BZ16" s="150"/>
      <c r="CA16" s="150"/>
      <c r="CB16" s="150"/>
      <c r="CC16" s="150"/>
      <c r="CD16" s="150"/>
      <c r="CE16" s="150"/>
      <c r="CF16" s="150"/>
      <c r="CG16" s="150"/>
      <c r="CH16" s="150"/>
      <c r="CI16" s="150"/>
      <c r="CJ16" s="150"/>
      <c r="CK16" s="150"/>
      <c r="CL16" s="150"/>
      <c r="CM16" s="150"/>
      <c r="CN16" s="150"/>
      <c r="CO16" s="150"/>
      <c r="CP16" s="150"/>
      <c r="CQ16" s="150"/>
      <c r="CR16" s="150"/>
      <c r="CS16" s="150"/>
      <c r="CT16" s="150"/>
      <c r="CU16" s="150"/>
      <c r="CV16" s="150"/>
      <c r="CW16" s="150"/>
      <c r="CX16" s="150"/>
      <c r="CY16" s="150"/>
      <c r="CZ16" s="150"/>
      <c r="DA16" s="150"/>
      <c r="DB16" s="150"/>
      <c r="DC16" s="150"/>
      <c r="DD16" s="150"/>
      <c r="DE16" s="150"/>
      <c r="DF16" s="150"/>
      <c r="DG16" s="150"/>
      <c r="DH16" s="150"/>
      <c r="DI16" s="150"/>
    </row>
    <row r="17" spans="1:113" s="153" customFormat="1" ht="23.25" customHeight="1">
      <c r="A17" s="157" t="str">
        <f>CONSOLIDADA!A12</f>
        <v>1.0</v>
      </c>
      <c r="B17" s="160" t="str">
        <f>CONSOLIDADA!B12</f>
        <v>SERVIÇOS PLENIMINARES</v>
      </c>
      <c r="C17" s="138">
        <f>CONSOLIDADA!C12</f>
        <v>23130.51</v>
      </c>
      <c r="D17" s="137" t="e">
        <f t="shared" ref="D17:D37" si="0">C17/$C$38</f>
        <v>#REF!</v>
      </c>
      <c r="E17" s="139" t="e">
        <f>PLANILHA!#REF!</f>
        <v>#REF!</v>
      </c>
      <c r="F17" s="137" t="e">
        <f t="shared" ref="F17:F37" si="1">E17/$I$11</f>
        <v>#REF!</v>
      </c>
      <c r="G17" s="139" t="e">
        <f>E17+'2ª Med_Contr'!G13</f>
        <v>#REF!</v>
      </c>
      <c r="H17" s="137" t="e">
        <f t="shared" ref="H17:H37" si="2">G17/C$38</f>
        <v>#REF!</v>
      </c>
      <c r="I17" s="139" t="e">
        <f t="shared" ref="I17:I37" si="3">C17-G17</f>
        <v>#REF!</v>
      </c>
      <c r="J17" s="137" t="e">
        <f t="shared" ref="J17:J37" si="4">I17/C$38</f>
        <v>#REF!</v>
      </c>
      <c r="K17" s="295" t="e">
        <f>IF(PLANILHA!#REF!&lt;&gt;0,PLANILHA!#REF!-'1ª Med_Contr'!E16-'2ª Med_Contr'!E14-'3ª Med_Contr'!E18-#REF!-#REF!-#REF!-#REF!-#REF!-#REF!-#REF!-#REF!-#REF!,0)</f>
        <v>#REF!</v>
      </c>
      <c r="L17" s="296" t="e">
        <f>K17/'Hidro Sanit'!M104</f>
        <v>#REF!</v>
      </c>
      <c r="M17" s="378" t="e">
        <f>IF(PLANILHA!#REF!&lt;&gt;0,SUM(PLANILHA!#REF!)-'1ª Med_Adit'!E21-'2ª Med_Adit'!E21-#REF!-#REF!-#REF!-#REF!-#REF!-#REF!-#REF!-#REF!-#REF!-#REF!,0)</f>
        <v>#REF!</v>
      </c>
      <c r="N17" s="296" t="e">
        <f>M17/SUM(PLANILHA!#REF!)</f>
        <v>#REF!</v>
      </c>
      <c r="O17" s="288"/>
      <c r="P17" s="152"/>
      <c r="Q17" s="152"/>
      <c r="R17" s="152"/>
      <c r="S17" s="152"/>
      <c r="T17" s="152"/>
      <c r="U17" s="152"/>
      <c r="V17" s="152"/>
      <c r="W17" s="152"/>
      <c r="X17" s="152"/>
      <c r="Y17" s="152"/>
      <c r="Z17" s="152"/>
      <c r="AA17" s="152"/>
      <c r="AB17" s="152"/>
      <c r="AC17" s="152"/>
      <c r="AD17" s="152"/>
      <c r="AE17" s="152"/>
      <c r="AF17" s="152"/>
      <c r="AG17" s="152"/>
      <c r="AH17" s="152"/>
      <c r="AI17" s="152"/>
      <c r="AJ17" s="152"/>
      <c r="AK17" s="152"/>
      <c r="AL17" s="152"/>
      <c r="AM17" s="152"/>
      <c r="AN17" s="152"/>
      <c r="AO17" s="152"/>
      <c r="AP17" s="152"/>
      <c r="AQ17" s="152"/>
      <c r="AR17" s="152"/>
      <c r="AS17" s="152"/>
      <c r="AT17" s="152"/>
      <c r="AU17" s="152"/>
      <c r="AV17" s="152"/>
      <c r="AW17" s="152"/>
      <c r="AX17" s="152"/>
      <c r="AY17" s="152"/>
      <c r="AZ17" s="152"/>
      <c r="BA17" s="152"/>
      <c r="BB17" s="152"/>
      <c r="BC17" s="152"/>
      <c r="BD17" s="152"/>
      <c r="BE17" s="152"/>
      <c r="BF17" s="152"/>
      <c r="BG17" s="152"/>
      <c r="BH17" s="152"/>
      <c r="BI17" s="152"/>
      <c r="BJ17" s="152"/>
      <c r="BK17" s="152"/>
      <c r="BL17" s="152"/>
      <c r="BM17" s="152"/>
      <c r="BN17" s="152"/>
      <c r="BO17" s="152"/>
      <c r="BP17" s="152"/>
      <c r="BQ17" s="152"/>
      <c r="BR17" s="152"/>
      <c r="BS17" s="152"/>
      <c r="BT17" s="152"/>
      <c r="BU17" s="152"/>
      <c r="BV17" s="152"/>
      <c r="BW17" s="152"/>
      <c r="BX17" s="152"/>
      <c r="BY17" s="152"/>
      <c r="BZ17" s="152"/>
      <c r="CA17" s="152"/>
      <c r="CB17" s="152"/>
      <c r="CC17" s="152"/>
      <c r="CD17" s="152"/>
      <c r="CE17" s="152"/>
      <c r="CF17" s="152"/>
      <c r="CG17" s="152"/>
      <c r="CH17" s="152"/>
      <c r="CI17" s="152"/>
      <c r="CJ17" s="152"/>
      <c r="CK17" s="152"/>
      <c r="CL17" s="152"/>
      <c r="CM17" s="152"/>
      <c r="CN17" s="152"/>
      <c r="CO17" s="152"/>
      <c r="CP17" s="152"/>
      <c r="CQ17" s="152"/>
      <c r="CR17" s="152"/>
      <c r="CS17" s="152"/>
      <c r="CT17" s="152"/>
      <c r="CU17" s="152"/>
      <c r="CV17" s="152"/>
      <c r="CW17" s="152"/>
      <c r="CX17" s="152"/>
      <c r="CY17" s="152"/>
      <c r="CZ17" s="152"/>
      <c r="DA17" s="152"/>
      <c r="DB17" s="152"/>
      <c r="DC17" s="152"/>
      <c r="DD17" s="152"/>
      <c r="DE17" s="152"/>
      <c r="DF17" s="152"/>
      <c r="DG17" s="152"/>
      <c r="DH17" s="152"/>
      <c r="DI17" s="152"/>
    </row>
    <row r="18" spans="1:113" s="153" customFormat="1" ht="23.25" customHeight="1">
      <c r="A18" s="157" t="str">
        <f>CONSOLIDADA!A13</f>
        <v>2.0</v>
      </c>
      <c r="B18" s="501" t="str">
        <f>CONSOLIDADA!B13</f>
        <v xml:space="preserve">MOVIMENTOS DE SOLOS </v>
      </c>
      <c r="C18" s="138">
        <f>CONSOLIDADA!C13</f>
        <v>4964.03</v>
      </c>
      <c r="D18" s="137" t="e">
        <f t="shared" si="0"/>
        <v>#REF!</v>
      </c>
      <c r="E18" s="139" t="e">
        <f>PLANILHA!#REF!</f>
        <v>#REF!</v>
      </c>
      <c r="F18" s="137" t="e">
        <f t="shared" si="1"/>
        <v>#REF!</v>
      </c>
      <c r="G18" s="139" t="e">
        <f>E18+'2ª Med_Contr'!G14</f>
        <v>#REF!</v>
      </c>
      <c r="H18" s="137" t="e">
        <f t="shared" si="2"/>
        <v>#REF!</v>
      </c>
      <c r="I18" s="139" t="e">
        <f t="shared" si="3"/>
        <v>#REF!</v>
      </c>
      <c r="J18" s="137" t="e">
        <f t="shared" si="4"/>
        <v>#REF!</v>
      </c>
      <c r="K18" s="295" t="e">
        <f>IF(PLANILHA!#REF!&lt;&gt;0,PLANILHA!H151-'1ª Med_Contr'!E17-'2ª Med_Contr'!E15-'3ª Med_Contr'!E19-#REF!-#REF!-#REF!-#REF!-#REF!-#REF!-#REF!-#REF!-#REF!,0)</f>
        <v>#REF!</v>
      </c>
      <c r="L18" s="296" t="e">
        <f>K18/'Hidro Sanit'!M105</f>
        <v>#REF!</v>
      </c>
      <c r="M18" s="378" t="e">
        <f>IF(PLANILHA!#REF!&lt;&gt;0,SUM(PLANILHA!#REF!)-'1ª Med_Adit'!E22-'2ª Med_Adit'!E22-#REF!-#REF!-#REF!-#REF!-#REF!-#REF!-#REF!-#REF!-#REF!-#REF!,0)</f>
        <v>#REF!</v>
      </c>
      <c r="N18" s="296" t="e">
        <f>M18/SUM(PLANILHA!#REF!)</f>
        <v>#REF!</v>
      </c>
      <c r="O18" s="288"/>
      <c r="P18" s="152"/>
      <c r="Q18" s="152"/>
      <c r="R18" s="152"/>
      <c r="S18" s="152"/>
      <c r="T18" s="152"/>
      <c r="U18" s="152"/>
      <c r="V18" s="152"/>
      <c r="W18" s="152"/>
      <c r="X18" s="152"/>
      <c r="Y18" s="152"/>
      <c r="Z18" s="152"/>
      <c r="AA18" s="152"/>
      <c r="AB18" s="152"/>
      <c r="AC18" s="152"/>
      <c r="AD18" s="152"/>
      <c r="AE18" s="152"/>
      <c r="AF18" s="152"/>
      <c r="AG18" s="152"/>
      <c r="AH18" s="152"/>
      <c r="AI18" s="152"/>
      <c r="AJ18" s="152"/>
      <c r="AK18" s="152"/>
      <c r="AL18" s="152"/>
      <c r="AM18" s="152"/>
      <c r="AN18" s="152"/>
      <c r="AO18" s="152"/>
      <c r="AP18" s="152"/>
      <c r="AQ18" s="152"/>
      <c r="AR18" s="152"/>
      <c r="AS18" s="152"/>
      <c r="AT18" s="152"/>
      <c r="AU18" s="152"/>
      <c r="AV18" s="152"/>
      <c r="AW18" s="152"/>
      <c r="AX18" s="152"/>
      <c r="AY18" s="152"/>
      <c r="AZ18" s="152"/>
      <c r="BA18" s="152"/>
      <c r="BB18" s="152"/>
      <c r="BC18" s="152"/>
      <c r="BD18" s="152"/>
      <c r="BE18" s="152"/>
      <c r="BF18" s="152"/>
      <c r="BG18" s="152"/>
      <c r="BH18" s="152"/>
      <c r="BI18" s="152"/>
      <c r="BJ18" s="152"/>
      <c r="BK18" s="152"/>
      <c r="BL18" s="152"/>
      <c r="BM18" s="152"/>
      <c r="BN18" s="152"/>
      <c r="BO18" s="152"/>
      <c r="BP18" s="152"/>
      <c r="BQ18" s="152"/>
      <c r="BR18" s="152"/>
      <c r="BS18" s="152"/>
      <c r="BT18" s="152"/>
      <c r="BU18" s="152"/>
      <c r="BV18" s="152"/>
      <c r="BW18" s="152"/>
      <c r="BX18" s="152"/>
      <c r="BY18" s="152"/>
      <c r="BZ18" s="152"/>
      <c r="CA18" s="152"/>
      <c r="CB18" s="152"/>
      <c r="CC18" s="152"/>
      <c r="CD18" s="152"/>
      <c r="CE18" s="152"/>
      <c r="CF18" s="152"/>
      <c r="CG18" s="152"/>
      <c r="CH18" s="152"/>
      <c r="CI18" s="152"/>
      <c r="CJ18" s="152"/>
      <c r="CK18" s="152"/>
      <c r="CL18" s="152"/>
      <c r="CM18" s="152"/>
      <c r="CN18" s="152"/>
      <c r="CO18" s="152"/>
      <c r="CP18" s="152"/>
      <c r="CQ18" s="152"/>
      <c r="CR18" s="152"/>
      <c r="CS18" s="152"/>
      <c r="CT18" s="152"/>
      <c r="CU18" s="152"/>
      <c r="CV18" s="152"/>
      <c r="CW18" s="152"/>
      <c r="CX18" s="152"/>
      <c r="CY18" s="152"/>
      <c r="CZ18" s="152"/>
      <c r="DA18" s="152"/>
      <c r="DB18" s="152"/>
      <c r="DC18" s="152"/>
      <c r="DD18" s="152"/>
      <c r="DE18" s="152"/>
      <c r="DF18" s="152"/>
      <c r="DG18" s="152"/>
      <c r="DH18" s="152"/>
      <c r="DI18" s="152"/>
    </row>
    <row r="19" spans="1:113" s="153" customFormat="1" ht="23.25" customHeight="1">
      <c r="A19" s="157" t="e">
        <f>CONSOLIDADA!#REF!</f>
        <v>#REF!</v>
      </c>
      <c r="B19" s="160" t="e">
        <f>CONSOLIDADA!#REF!</f>
        <v>#REF!</v>
      </c>
      <c r="C19" s="140" t="e">
        <f>CONSOLIDADA!#REF!</f>
        <v>#REF!</v>
      </c>
      <c r="D19" s="137" t="e">
        <f t="shared" si="0"/>
        <v>#REF!</v>
      </c>
      <c r="E19" s="139" t="e">
        <f>PLANILHA!#REF!</f>
        <v>#REF!</v>
      </c>
      <c r="F19" s="137" t="e">
        <f t="shared" si="1"/>
        <v>#REF!</v>
      </c>
      <c r="G19" s="139" t="e">
        <f>E19+'2ª Med_Contr'!G15</f>
        <v>#REF!</v>
      </c>
      <c r="H19" s="137" t="e">
        <f t="shared" si="2"/>
        <v>#REF!</v>
      </c>
      <c r="I19" s="139" t="e">
        <f t="shared" si="3"/>
        <v>#REF!</v>
      </c>
      <c r="J19" s="137" t="e">
        <f t="shared" si="4"/>
        <v>#REF!</v>
      </c>
      <c r="K19" s="295" t="e">
        <f>IF(PLANILHA!#REF!&lt;&gt;0,PLANILHA!H152-'1ª Med_Contr'!E18-'2ª Med_Contr'!E16-'3ª Med_Contr'!E20-#REF!-#REF!-#REF!-#REF!-#REF!-#REF!-#REF!-#REF!-#REF!,0)</f>
        <v>#REF!</v>
      </c>
      <c r="L19" s="296" t="e">
        <f>K19/'Hidro Sanit'!M106</f>
        <v>#REF!</v>
      </c>
      <c r="M19" s="378" t="e">
        <f>IF(PLANILHA!#REF!&lt;&gt;0,SUM(PLANILHA!#REF!)-'1ª Med_Adit'!E23-'2ª Med_Adit'!E23-#REF!-#REF!-#REF!-#REF!-#REF!-#REF!-#REF!-#REF!-#REF!-#REF!,0)</f>
        <v>#REF!</v>
      </c>
      <c r="N19" s="296" t="e">
        <f>M19/SUM(PLANILHA!#REF!)</f>
        <v>#REF!</v>
      </c>
      <c r="O19" s="288"/>
      <c r="P19" s="152"/>
      <c r="Q19" s="152"/>
      <c r="R19" s="152"/>
      <c r="S19" s="152"/>
      <c r="T19" s="152"/>
      <c r="U19" s="152"/>
      <c r="V19" s="152"/>
      <c r="W19" s="152"/>
      <c r="X19" s="152"/>
      <c r="Y19" s="152"/>
      <c r="Z19" s="152"/>
      <c r="AA19" s="152"/>
      <c r="AB19" s="152"/>
      <c r="AC19" s="152"/>
      <c r="AD19" s="152"/>
      <c r="AE19" s="152"/>
      <c r="AF19" s="152"/>
      <c r="AG19" s="152"/>
      <c r="AH19" s="152"/>
      <c r="AI19" s="152"/>
      <c r="AJ19" s="152"/>
      <c r="AK19" s="152"/>
      <c r="AL19" s="152"/>
      <c r="AM19" s="152"/>
      <c r="AN19" s="152"/>
      <c r="AO19" s="152"/>
      <c r="AP19" s="152"/>
      <c r="AQ19" s="152"/>
      <c r="AR19" s="152"/>
      <c r="AS19" s="152"/>
      <c r="AT19" s="152"/>
      <c r="AU19" s="152"/>
      <c r="AV19" s="152"/>
      <c r="AW19" s="152"/>
      <c r="AX19" s="152"/>
      <c r="AY19" s="152"/>
      <c r="AZ19" s="152"/>
      <c r="BA19" s="152"/>
      <c r="BB19" s="152"/>
      <c r="BC19" s="152"/>
      <c r="BD19" s="152"/>
      <c r="BE19" s="152"/>
      <c r="BF19" s="152"/>
      <c r="BG19" s="152"/>
      <c r="BH19" s="152"/>
      <c r="BI19" s="152"/>
      <c r="BJ19" s="152"/>
      <c r="BK19" s="152"/>
      <c r="BL19" s="152"/>
      <c r="BM19" s="152"/>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152"/>
      <c r="DC19" s="152"/>
      <c r="DD19" s="152"/>
      <c r="DE19" s="152"/>
      <c r="DF19" s="152"/>
      <c r="DG19" s="152"/>
      <c r="DH19" s="152"/>
      <c r="DI19" s="152"/>
    </row>
    <row r="20" spans="1:113" s="153" customFormat="1" ht="23.25" customHeight="1">
      <c r="A20" s="157" t="str">
        <f>CONSOLIDADA!A14</f>
        <v>3.0</v>
      </c>
      <c r="B20" s="513" t="str">
        <f>CONSOLIDADA!B14</f>
        <v>CONCRETO</v>
      </c>
      <c r="C20" s="140">
        <f>CONSOLIDADA!C14</f>
        <v>9603.2999999999993</v>
      </c>
      <c r="D20" s="137" t="e">
        <f t="shared" si="0"/>
        <v>#REF!</v>
      </c>
      <c r="E20" s="141" t="e">
        <f>PLANILHA!#REF!</f>
        <v>#REF!</v>
      </c>
      <c r="F20" s="137" t="e">
        <f t="shared" si="1"/>
        <v>#REF!</v>
      </c>
      <c r="G20" s="139" t="e">
        <f>E20+'2ª Med_Contr'!G16</f>
        <v>#REF!</v>
      </c>
      <c r="H20" s="137" t="e">
        <f t="shared" si="2"/>
        <v>#REF!</v>
      </c>
      <c r="I20" s="139" t="e">
        <f t="shared" si="3"/>
        <v>#REF!</v>
      </c>
      <c r="J20" s="137" t="e">
        <f t="shared" si="4"/>
        <v>#REF!</v>
      </c>
      <c r="K20" s="295" t="e">
        <f>IF(PLANILHA!#REF!&lt;&gt;0,PLANILHA!H153-'1ª Med_Contr'!E19-'2ª Med_Contr'!E17-'3ª Med_Contr'!E21-#REF!-#REF!-#REF!-#REF!-#REF!-#REF!-#REF!-#REF!-#REF!,0)</f>
        <v>#REF!</v>
      </c>
      <c r="L20" s="296" t="e">
        <f>K20/'Hidro Sanit'!M107</f>
        <v>#REF!</v>
      </c>
      <c r="M20" s="378" t="e">
        <f>IF(PLANILHA!#REF!&lt;&gt;0,SUM(PLANILHA!#REF!)-'1ª Med_Adit'!E24-'2ª Med_Adit'!E24-#REF!-#REF!-#REF!-#REF!-#REF!-#REF!-#REF!-#REF!-#REF!-#REF!,0)</f>
        <v>#REF!</v>
      </c>
      <c r="N20" s="296" t="e">
        <f>M20/SUM(PLANILHA!#REF!)</f>
        <v>#REF!</v>
      </c>
      <c r="O20" s="288"/>
      <c r="P20" s="152"/>
      <c r="Q20" s="152"/>
      <c r="R20" s="152"/>
      <c r="S20" s="152"/>
      <c r="T20" s="152"/>
      <c r="U20" s="152"/>
      <c r="V20" s="152"/>
      <c r="W20" s="152"/>
      <c r="X20" s="152"/>
      <c r="Y20" s="152"/>
      <c r="Z20" s="152"/>
      <c r="AA20" s="152"/>
      <c r="AB20" s="152"/>
      <c r="AC20" s="152"/>
      <c r="AD20" s="152"/>
      <c r="AE20" s="152"/>
      <c r="AF20" s="152"/>
      <c r="AG20" s="152"/>
      <c r="AH20" s="152"/>
      <c r="AI20" s="152"/>
      <c r="AJ20" s="152"/>
      <c r="AK20" s="152"/>
      <c r="AL20" s="152"/>
      <c r="AM20" s="152"/>
      <c r="AN20" s="152"/>
      <c r="AO20" s="152"/>
      <c r="AP20" s="152"/>
      <c r="AQ20" s="152"/>
      <c r="AR20" s="152"/>
      <c r="AS20" s="152"/>
      <c r="AT20" s="152"/>
      <c r="AU20" s="152"/>
      <c r="AV20" s="152"/>
      <c r="AW20" s="152"/>
      <c r="AX20" s="152"/>
      <c r="AY20" s="152"/>
      <c r="AZ20" s="152"/>
      <c r="BA20" s="152"/>
      <c r="BB20" s="152"/>
      <c r="BC20" s="152"/>
      <c r="BD20" s="152"/>
      <c r="BE20" s="152"/>
      <c r="BF20" s="152"/>
      <c r="BG20" s="152"/>
      <c r="BH20" s="152"/>
      <c r="BI20" s="152"/>
      <c r="BJ20" s="152"/>
      <c r="BK20" s="152"/>
      <c r="BL20" s="152"/>
      <c r="BM20" s="152"/>
      <c r="BN20" s="152"/>
      <c r="BO20" s="152"/>
      <c r="BP20" s="152"/>
      <c r="BQ20" s="152"/>
      <c r="BR20" s="152"/>
      <c r="BS20" s="152"/>
      <c r="BT20" s="152"/>
      <c r="BU20" s="152"/>
      <c r="BV20" s="152"/>
      <c r="BW20" s="152"/>
      <c r="BX20" s="152"/>
      <c r="BY20" s="152"/>
      <c r="BZ20" s="152"/>
      <c r="CA20" s="152"/>
      <c r="CB20" s="152"/>
      <c r="CC20" s="152"/>
      <c r="CD20" s="152"/>
      <c r="CE20" s="152"/>
      <c r="CF20" s="152"/>
      <c r="CG20" s="152"/>
      <c r="CH20" s="152"/>
      <c r="CI20" s="152"/>
      <c r="CJ20" s="152"/>
      <c r="CK20" s="152"/>
      <c r="CL20" s="152"/>
      <c r="CM20" s="152"/>
      <c r="CN20" s="152"/>
      <c r="CO20" s="152"/>
      <c r="CP20" s="152"/>
      <c r="CQ20" s="152"/>
      <c r="CR20" s="152"/>
      <c r="CS20" s="152"/>
      <c r="CT20" s="152"/>
      <c r="CU20" s="152"/>
      <c r="CV20" s="152"/>
      <c r="CW20" s="152"/>
      <c r="CX20" s="152"/>
      <c r="CY20" s="152"/>
      <c r="CZ20" s="152"/>
      <c r="DA20" s="152"/>
      <c r="DB20" s="152"/>
      <c r="DC20" s="152"/>
      <c r="DD20" s="152"/>
      <c r="DE20" s="152"/>
      <c r="DF20" s="152"/>
      <c r="DG20" s="152"/>
      <c r="DH20" s="152"/>
      <c r="DI20" s="152"/>
    </row>
    <row r="21" spans="1:113" s="153" customFormat="1" ht="23.25" customHeight="1">
      <c r="A21" s="157" t="str">
        <f>CONSOLIDADA!A15</f>
        <v>4.0</v>
      </c>
      <c r="B21" s="160" t="str">
        <f>CONSOLIDADA!B15</f>
        <v>ALVENARIA E FECHAMENTO</v>
      </c>
      <c r="C21" s="140">
        <f>CONSOLIDADA!C15</f>
        <v>3291.66</v>
      </c>
      <c r="D21" s="137" t="e">
        <f t="shared" si="0"/>
        <v>#REF!</v>
      </c>
      <c r="E21" s="141" t="e">
        <f>PLANILHA!#REF!</f>
        <v>#REF!</v>
      </c>
      <c r="F21" s="137" t="e">
        <f t="shared" si="1"/>
        <v>#REF!</v>
      </c>
      <c r="G21" s="139" t="e">
        <f>E21+'2ª Med_Contr'!G17</f>
        <v>#REF!</v>
      </c>
      <c r="H21" s="137" t="e">
        <f t="shared" si="2"/>
        <v>#REF!</v>
      </c>
      <c r="I21" s="139" t="e">
        <f t="shared" si="3"/>
        <v>#REF!</v>
      </c>
      <c r="J21" s="137" t="e">
        <f t="shared" si="4"/>
        <v>#REF!</v>
      </c>
      <c r="K21" s="295" t="e">
        <f>IF(PLANILHA!#REF!&lt;&gt;0,PLANILHA!H154-'1ª Med_Contr'!E21-'2ª Med_Contr'!E18-'3ª Med_Contr'!E22-#REF!-#REF!-#REF!-#REF!-#REF!-#REF!-#REF!-#REF!-#REF!,0)</f>
        <v>#REF!</v>
      </c>
      <c r="L21" s="296" t="e">
        <f>K21/'Hidro Sanit'!M108</f>
        <v>#REF!</v>
      </c>
      <c r="M21" s="378" t="e">
        <f>IF(PLANILHA!#REF!&lt;&gt;0,SUM(PLANILHA!#REF!)-'1ª Med_Adit'!E25-'2ª Med_Adit'!E25-#REF!-#REF!-#REF!-#REF!-#REF!-#REF!-#REF!-#REF!-#REF!-#REF!,0)</f>
        <v>#REF!</v>
      </c>
      <c r="N21" s="296" t="e">
        <f>M21/SUM(PLANILHA!#REF!)</f>
        <v>#REF!</v>
      </c>
      <c r="O21" s="288"/>
      <c r="P21" s="152"/>
      <c r="Q21" s="152"/>
      <c r="R21" s="152"/>
      <c r="S21" s="152"/>
      <c r="T21" s="152"/>
      <c r="U21" s="152"/>
      <c r="V21" s="152"/>
      <c r="W21" s="152"/>
      <c r="X21" s="152"/>
      <c r="Y21" s="152"/>
      <c r="Z21" s="152"/>
      <c r="AA21" s="152"/>
      <c r="AB21" s="152"/>
      <c r="AC21" s="152"/>
      <c r="AD21" s="152"/>
      <c r="AE21" s="152"/>
      <c r="AF21" s="152"/>
      <c r="AG21" s="152"/>
      <c r="AH21" s="152"/>
      <c r="AI21" s="152"/>
      <c r="AJ21" s="152"/>
      <c r="AK21" s="152"/>
      <c r="AL21" s="152"/>
      <c r="AM21" s="152"/>
      <c r="AN21" s="152"/>
      <c r="AO21" s="152"/>
      <c r="AP21" s="152"/>
      <c r="AQ21" s="152"/>
      <c r="AR21" s="152"/>
      <c r="AS21" s="152"/>
      <c r="AT21" s="152"/>
      <c r="AU21" s="152"/>
      <c r="AV21" s="152"/>
      <c r="AW21" s="152"/>
      <c r="AX21" s="152"/>
      <c r="AY21" s="152"/>
      <c r="AZ21" s="152"/>
      <c r="BA21" s="152"/>
      <c r="BB21" s="152"/>
      <c r="BC21" s="152"/>
      <c r="BD21" s="152"/>
      <c r="BE21" s="152"/>
      <c r="BF21" s="152"/>
      <c r="BG21" s="152"/>
      <c r="BH21" s="152"/>
      <c r="BI21" s="152"/>
      <c r="BJ21" s="152"/>
      <c r="BK21" s="152"/>
      <c r="BL21" s="152"/>
      <c r="BM21" s="152"/>
      <c r="BN21" s="152"/>
      <c r="BO21" s="152"/>
      <c r="BP21" s="152"/>
      <c r="BQ21" s="152"/>
      <c r="BR21" s="152"/>
      <c r="BS21" s="152"/>
      <c r="BT21" s="152"/>
      <c r="BU21" s="152"/>
      <c r="BV21" s="152"/>
      <c r="BW21" s="152"/>
      <c r="BX21" s="152"/>
      <c r="BY21" s="152"/>
      <c r="BZ21" s="152"/>
      <c r="CA21" s="152"/>
      <c r="CB21" s="152"/>
      <c r="CC21" s="152"/>
      <c r="CD21" s="152"/>
      <c r="CE21" s="152"/>
      <c r="CF21" s="152"/>
      <c r="CG21" s="152"/>
      <c r="CH21" s="152"/>
      <c r="CI21" s="152"/>
      <c r="CJ21" s="152"/>
      <c r="CK21" s="152"/>
      <c r="CL21" s="152"/>
      <c r="CM21" s="152"/>
      <c r="CN21" s="152"/>
      <c r="CO21" s="152"/>
      <c r="CP21" s="152"/>
      <c r="CQ21" s="152"/>
      <c r="CR21" s="152"/>
      <c r="CS21" s="152"/>
      <c r="CT21" s="152"/>
      <c r="CU21" s="152"/>
      <c r="CV21" s="152"/>
      <c r="CW21" s="152"/>
      <c r="CX21" s="152"/>
      <c r="CY21" s="152"/>
      <c r="CZ21" s="152"/>
      <c r="DA21" s="152"/>
      <c r="DB21" s="152"/>
      <c r="DC21" s="152"/>
      <c r="DD21" s="152"/>
      <c r="DE21" s="152"/>
      <c r="DF21" s="152"/>
      <c r="DG21" s="152"/>
      <c r="DH21" s="152"/>
      <c r="DI21" s="152"/>
    </row>
    <row r="22" spans="1:113" s="153" customFormat="1" ht="23.25" customHeight="1">
      <c r="A22" s="157" t="str">
        <f>CONSOLIDADA!A18</f>
        <v>7.0</v>
      </c>
      <c r="B22" s="160" t="str">
        <f>CONSOLIDADA!B18</f>
        <v>REVESTIMENTOS EM PAREDES</v>
      </c>
      <c r="C22" s="138">
        <f>CONSOLIDADA!C18</f>
        <v>9861.65</v>
      </c>
      <c r="D22" s="137" t="e">
        <f t="shared" si="0"/>
        <v>#REF!</v>
      </c>
      <c r="E22" s="139" t="e">
        <f>PLANILHA!#REF!</f>
        <v>#REF!</v>
      </c>
      <c r="F22" s="137" t="e">
        <f t="shared" si="1"/>
        <v>#REF!</v>
      </c>
      <c r="G22" s="139" t="e">
        <f>E22+'2ª Med_Contr'!G18</f>
        <v>#REF!</v>
      </c>
      <c r="H22" s="137" t="e">
        <f t="shared" si="2"/>
        <v>#REF!</v>
      </c>
      <c r="I22" s="139" t="e">
        <f t="shared" si="3"/>
        <v>#REF!</v>
      </c>
      <c r="J22" s="137" t="e">
        <f t="shared" si="4"/>
        <v>#REF!</v>
      </c>
      <c r="K22" s="295" t="e">
        <f>IF(PLANILHA!#REF!&lt;&gt;0,PLANILHA!H155-'1ª Med_Contr'!E22-'2ª Med_Contr'!E22-'3ª Med_Contr'!E23-#REF!-#REF!-#REF!-#REF!-#REF!-#REF!-#REF!-#REF!-#REF!,0)</f>
        <v>#REF!</v>
      </c>
      <c r="L22" s="296" t="e">
        <f>K22/'Hidro Sanit'!M109</f>
        <v>#REF!</v>
      </c>
      <c r="M22" s="378" t="e">
        <f>IF(PLANILHA!#REF!&lt;&gt;0,SUM(PLANILHA!#REF!)-'1ª Med_Adit'!E26-'2ª Med_Adit'!E26-#REF!-#REF!-#REF!-#REF!-#REF!-#REF!-#REF!-#REF!-#REF!-#REF!,0)</f>
        <v>#REF!</v>
      </c>
      <c r="N22" s="296" t="e">
        <f>M22/SUM(PLANILHA!#REF!)</f>
        <v>#REF!</v>
      </c>
      <c r="O22" s="288"/>
      <c r="P22" s="152"/>
      <c r="Q22" s="152"/>
      <c r="R22" s="152"/>
      <c r="S22" s="152"/>
      <c r="T22" s="152"/>
      <c r="U22" s="152"/>
      <c r="V22" s="152"/>
      <c r="W22" s="152"/>
      <c r="X22" s="152"/>
      <c r="Y22" s="152"/>
      <c r="Z22" s="152"/>
      <c r="AA22" s="152"/>
      <c r="AB22" s="152"/>
      <c r="AC22" s="152"/>
      <c r="AD22" s="152"/>
      <c r="AE22" s="152"/>
      <c r="AF22" s="152"/>
      <c r="AG22" s="152"/>
      <c r="AH22" s="152"/>
      <c r="AI22" s="152"/>
      <c r="AJ22" s="152"/>
      <c r="AK22" s="152"/>
      <c r="AL22" s="152"/>
      <c r="AM22" s="152"/>
      <c r="AN22" s="152"/>
      <c r="AO22" s="152"/>
      <c r="AP22" s="152"/>
      <c r="AQ22" s="152"/>
      <c r="AR22" s="152"/>
      <c r="AS22" s="152"/>
      <c r="AT22" s="152"/>
      <c r="AU22" s="152"/>
      <c r="AV22" s="152"/>
      <c r="AW22" s="152"/>
      <c r="AX22" s="152"/>
      <c r="AY22" s="152"/>
      <c r="AZ22" s="152"/>
      <c r="BA22" s="152"/>
      <c r="BB22" s="152"/>
      <c r="BC22" s="152"/>
      <c r="BD22" s="152"/>
      <c r="BE22" s="152"/>
      <c r="BF22" s="152"/>
      <c r="BG22" s="152"/>
      <c r="BH22" s="152"/>
      <c r="BI22" s="152"/>
      <c r="BJ22" s="152"/>
      <c r="BK22" s="152"/>
      <c r="BL22" s="152"/>
      <c r="BM22" s="152"/>
      <c r="BN22" s="152"/>
      <c r="BO22" s="152"/>
      <c r="BP22" s="152"/>
      <c r="BQ22" s="152"/>
      <c r="BR22" s="152"/>
      <c r="BS22" s="152"/>
      <c r="BT22" s="152"/>
      <c r="BU22" s="152"/>
      <c r="BV22" s="152"/>
      <c r="BW22" s="152"/>
      <c r="BX22" s="152"/>
      <c r="BY22" s="152"/>
      <c r="BZ22" s="152"/>
      <c r="CA22" s="152"/>
      <c r="CB22" s="152"/>
      <c r="CC22" s="152"/>
      <c r="CD22" s="152"/>
      <c r="CE22" s="152"/>
      <c r="CF22" s="152"/>
      <c r="CG22" s="152"/>
      <c r="CH22" s="152"/>
      <c r="CI22" s="152"/>
      <c r="CJ22" s="152"/>
      <c r="CK22" s="152"/>
      <c r="CL22" s="152"/>
      <c r="CM22" s="152"/>
      <c r="CN22" s="152"/>
      <c r="CO22" s="152"/>
      <c r="CP22" s="152"/>
      <c r="CQ22" s="152"/>
      <c r="CR22" s="152"/>
      <c r="CS22" s="152"/>
      <c r="CT22" s="152"/>
      <c r="CU22" s="152"/>
      <c r="CV22" s="152"/>
      <c r="CW22" s="152"/>
      <c r="CX22" s="152"/>
      <c r="CY22" s="152"/>
      <c r="CZ22" s="152"/>
      <c r="DA22" s="152"/>
      <c r="DB22" s="152"/>
      <c r="DC22" s="152"/>
      <c r="DD22" s="152"/>
      <c r="DE22" s="152"/>
      <c r="DF22" s="152"/>
      <c r="DG22" s="152"/>
      <c r="DH22" s="152"/>
      <c r="DI22" s="152"/>
    </row>
    <row r="23" spans="1:113" s="153" customFormat="1" ht="23.25" customHeight="1">
      <c r="A23" s="511" t="s">
        <v>791</v>
      </c>
      <c r="B23" s="512" t="e">
        <f>CONSOLIDADA!#REF!</f>
        <v>#REF!</v>
      </c>
      <c r="C23" s="140" t="e">
        <f>CONSOLIDADA!#REF!</f>
        <v>#REF!</v>
      </c>
      <c r="D23" s="137" t="e">
        <f t="shared" si="0"/>
        <v>#REF!</v>
      </c>
      <c r="E23" s="141" t="e">
        <f>PLANILHA!#REF!</f>
        <v>#REF!</v>
      </c>
      <c r="F23" s="137" t="e">
        <f t="shared" si="1"/>
        <v>#REF!</v>
      </c>
      <c r="G23" s="139" t="e">
        <f>E23+'2ª Med_Contr'!G22</f>
        <v>#REF!</v>
      </c>
      <c r="H23" s="137" t="e">
        <f t="shared" si="2"/>
        <v>#REF!</v>
      </c>
      <c r="I23" s="139" t="e">
        <f t="shared" si="3"/>
        <v>#REF!</v>
      </c>
      <c r="J23" s="137" t="e">
        <f t="shared" si="4"/>
        <v>#REF!</v>
      </c>
      <c r="K23" s="295" t="e">
        <f>IF(PLANILHA!#REF!&lt;&gt;0,PLANILHA!H156-'1ª Med_Contr'!#REF!-'2ª Med_Contr'!#REF!-'3ª Med_Contr'!E24-#REF!-#REF!-#REF!-#REF!-#REF!-#REF!-#REF!-#REF!-#REF!,0)</f>
        <v>#REF!</v>
      </c>
      <c r="L23" s="296" t="e">
        <f>K23/'Hidro Sanit'!M110</f>
        <v>#REF!</v>
      </c>
      <c r="M23" s="378" t="e">
        <f>IF(PLANILHA!#REF!&lt;&gt;0,SUM(PLANILHA!#REF!)-'1ª Med_Adit'!E27-'2ª Med_Adit'!E27-#REF!-#REF!-#REF!-#REF!-#REF!-#REF!-#REF!-#REF!-#REF!-#REF!,0)</f>
        <v>#REF!</v>
      </c>
      <c r="N23" s="296" t="e">
        <f>M23/SUM(PLANILHA!#REF!)</f>
        <v>#REF!</v>
      </c>
      <c r="O23" s="288"/>
      <c r="P23" s="152"/>
      <c r="Q23" s="152"/>
      <c r="R23" s="152"/>
      <c r="S23" s="152"/>
      <c r="T23" s="152"/>
      <c r="U23" s="152"/>
      <c r="V23" s="152"/>
      <c r="W23" s="152"/>
      <c r="X23" s="152"/>
      <c r="Y23" s="152"/>
      <c r="Z23" s="152"/>
      <c r="AA23" s="152"/>
      <c r="AB23" s="152"/>
      <c r="AC23" s="152"/>
      <c r="AD23" s="152"/>
      <c r="AE23" s="152"/>
      <c r="AF23" s="152"/>
      <c r="AG23" s="152"/>
      <c r="AH23" s="152"/>
      <c r="AI23" s="152"/>
      <c r="AJ23" s="152"/>
      <c r="AK23" s="152"/>
      <c r="AL23" s="152"/>
      <c r="AM23" s="152"/>
      <c r="AN23" s="152"/>
      <c r="AO23" s="152"/>
      <c r="AP23" s="152"/>
      <c r="AQ23" s="152"/>
      <c r="AR23" s="152"/>
      <c r="AS23" s="152"/>
      <c r="AT23" s="152"/>
      <c r="AU23" s="152"/>
      <c r="AV23" s="152"/>
      <c r="AW23" s="152"/>
      <c r="AX23" s="152"/>
      <c r="AY23" s="152"/>
      <c r="AZ23" s="152"/>
      <c r="BA23" s="152"/>
      <c r="BB23" s="152"/>
      <c r="BC23" s="152"/>
      <c r="BD23" s="152"/>
      <c r="BE23" s="152"/>
      <c r="BF23" s="152"/>
      <c r="BG23" s="152"/>
      <c r="BH23" s="152"/>
      <c r="BI23" s="152"/>
      <c r="BJ23" s="152"/>
      <c r="BK23" s="152"/>
      <c r="BL23" s="152"/>
      <c r="BM23" s="152"/>
      <c r="BN23" s="152"/>
      <c r="BO23" s="152"/>
      <c r="BP23" s="152"/>
      <c r="BQ23" s="152"/>
      <c r="BR23" s="152"/>
      <c r="BS23" s="152"/>
      <c r="BT23" s="152"/>
      <c r="BU23" s="152"/>
      <c r="BV23" s="152"/>
      <c r="BW23" s="152"/>
      <c r="BX23" s="152"/>
      <c r="BY23" s="152"/>
      <c r="BZ23" s="152"/>
      <c r="CA23" s="152"/>
      <c r="CB23" s="152"/>
      <c r="CC23" s="152"/>
      <c r="CD23" s="152"/>
      <c r="CE23" s="152"/>
      <c r="CF23" s="152"/>
      <c r="CG23" s="152"/>
      <c r="CH23" s="152"/>
      <c r="CI23" s="152"/>
      <c r="CJ23" s="152"/>
      <c r="CK23" s="152"/>
      <c r="CL23" s="152"/>
      <c r="CM23" s="152"/>
      <c r="CN23" s="152"/>
      <c r="CO23" s="152"/>
      <c r="CP23" s="152"/>
      <c r="CQ23" s="152"/>
      <c r="CR23" s="152"/>
      <c r="CS23" s="152"/>
      <c r="CT23" s="152"/>
      <c r="CU23" s="152"/>
      <c r="CV23" s="152"/>
      <c r="CW23" s="152"/>
      <c r="CX23" s="152"/>
      <c r="CY23" s="152"/>
      <c r="CZ23" s="152"/>
      <c r="DA23" s="152"/>
      <c r="DB23" s="152"/>
      <c r="DC23" s="152"/>
      <c r="DD23" s="152"/>
      <c r="DE23" s="152"/>
      <c r="DF23" s="152"/>
      <c r="DG23" s="152"/>
      <c r="DH23" s="152"/>
      <c r="DI23" s="152"/>
    </row>
    <row r="24" spans="1:113" s="153" customFormat="1" ht="23.25" customHeight="1">
      <c r="A24" s="511" t="s">
        <v>793</v>
      </c>
      <c r="B24" s="512" t="e">
        <f>CONSOLIDADA!#REF!</f>
        <v>#REF!</v>
      </c>
      <c r="C24" s="140" t="e">
        <f>CONSOLIDADA!#REF!</f>
        <v>#REF!</v>
      </c>
      <c r="D24" s="137" t="e">
        <f t="shared" si="0"/>
        <v>#REF!</v>
      </c>
      <c r="E24" s="141" t="e">
        <f>PLANILHA!#REF!</f>
        <v>#REF!</v>
      </c>
      <c r="F24" s="137" t="e">
        <f t="shared" si="1"/>
        <v>#REF!</v>
      </c>
      <c r="G24" s="139" t="e">
        <f>E24+'2ª Med_Contr'!#REF!</f>
        <v>#REF!</v>
      </c>
      <c r="H24" s="137" t="e">
        <f t="shared" si="2"/>
        <v>#REF!</v>
      </c>
      <c r="I24" s="139" t="e">
        <f t="shared" si="3"/>
        <v>#REF!</v>
      </c>
      <c r="J24" s="137" t="e">
        <f t="shared" si="4"/>
        <v>#REF!</v>
      </c>
      <c r="K24" s="295" t="e">
        <f>IF(PLANILHA!#REF!&lt;&gt;0,PLANILHA!H157-'1ª Med_Contr'!#REF!-'2ª Med_Contr'!#REF!-'3ª Med_Contr'!E25-#REF!-#REF!-#REF!-#REF!-#REF!-#REF!-#REF!-#REF!-#REF!,0)</f>
        <v>#REF!</v>
      </c>
      <c r="L24" s="296" t="e">
        <f>K24/'Hidro Sanit'!M111</f>
        <v>#REF!</v>
      </c>
      <c r="M24" s="378" t="e">
        <f>IF(PLANILHA!#REF!&lt;&gt;0,SUM(PLANILHA!#REF!)-'1ª Med_Adit'!E28-'2ª Med_Adit'!E28-#REF!-#REF!-#REF!-#REF!-#REF!-#REF!-#REF!-#REF!-#REF!-#REF!,0)</f>
        <v>#REF!</v>
      </c>
      <c r="N24" s="296" t="e">
        <f>M24/SUM(PLANILHA!#REF!)</f>
        <v>#REF!</v>
      </c>
      <c r="O24" s="288"/>
      <c r="P24" s="152"/>
      <c r="Q24" s="152"/>
      <c r="R24" s="152"/>
      <c r="S24" s="152"/>
      <c r="T24" s="152"/>
      <c r="U24" s="152"/>
      <c r="V24" s="152"/>
      <c r="W24" s="152"/>
      <c r="X24" s="152"/>
      <c r="Y24" s="152"/>
      <c r="Z24" s="152"/>
      <c r="AA24" s="152"/>
      <c r="AB24" s="152"/>
      <c r="AC24" s="152"/>
      <c r="AD24" s="152"/>
      <c r="AE24" s="152"/>
      <c r="AF24" s="152"/>
      <c r="AG24" s="152"/>
      <c r="AH24" s="152"/>
      <c r="AI24" s="152"/>
      <c r="AJ24" s="152"/>
      <c r="AK24" s="152"/>
      <c r="AL24" s="152"/>
      <c r="AM24" s="152"/>
      <c r="AN24" s="152"/>
      <c r="AO24" s="152"/>
      <c r="AP24" s="152"/>
      <c r="AQ24" s="152"/>
      <c r="AR24" s="152"/>
      <c r="AS24" s="152"/>
      <c r="AT24" s="152"/>
      <c r="AU24" s="152"/>
      <c r="AV24" s="152"/>
      <c r="AW24" s="152"/>
      <c r="AX24" s="152"/>
      <c r="AY24" s="152"/>
      <c r="AZ24" s="152"/>
      <c r="BA24" s="152"/>
      <c r="BB24" s="152"/>
      <c r="BC24" s="152"/>
      <c r="BD24" s="152"/>
      <c r="BE24" s="152"/>
      <c r="BF24" s="152"/>
      <c r="BG24" s="152"/>
      <c r="BH24" s="152"/>
      <c r="BI24" s="152"/>
      <c r="BJ24" s="152"/>
      <c r="BK24" s="152"/>
      <c r="BL24" s="152"/>
      <c r="BM24" s="152"/>
      <c r="BN24" s="152"/>
      <c r="BO24" s="152"/>
      <c r="BP24" s="152"/>
      <c r="BQ24" s="152"/>
      <c r="BR24" s="152"/>
      <c r="BS24" s="152"/>
      <c r="BT24" s="152"/>
      <c r="BU24" s="152"/>
      <c r="BV24" s="152"/>
      <c r="BW24" s="152"/>
      <c r="BX24" s="152"/>
      <c r="BY24" s="152"/>
      <c r="BZ24" s="152"/>
      <c r="CA24" s="152"/>
      <c r="CB24" s="152"/>
      <c r="CC24" s="152"/>
      <c r="CD24" s="152"/>
      <c r="CE24" s="152"/>
      <c r="CF24" s="152"/>
      <c r="CG24" s="152"/>
      <c r="CH24" s="152"/>
      <c r="CI24" s="152"/>
      <c r="CJ24" s="152"/>
      <c r="CK24" s="152"/>
      <c r="CL24" s="152"/>
      <c r="CM24" s="152"/>
      <c r="CN24" s="152"/>
      <c r="CO24" s="152"/>
      <c r="CP24" s="152"/>
      <c r="CQ24" s="152"/>
      <c r="CR24" s="152"/>
      <c r="CS24" s="152"/>
      <c r="CT24" s="152"/>
      <c r="CU24" s="152"/>
      <c r="CV24" s="152"/>
      <c r="CW24" s="152"/>
      <c r="CX24" s="152"/>
      <c r="CY24" s="152"/>
      <c r="CZ24" s="152"/>
      <c r="DA24" s="152"/>
      <c r="DB24" s="152"/>
      <c r="DC24" s="152"/>
      <c r="DD24" s="152"/>
      <c r="DE24" s="152"/>
      <c r="DF24" s="152"/>
      <c r="DG24" s="152"/>
      <c r="DH24" s="152"/>
      <c r="DI24" s="152"/>
    </row>
    <row r="25" spans="1:113" s="153" customFormat="1" ht="23.25" customHeight="1">
      <c r="A25" s="511" t="s">
        <v>797</v>
      </c>
      <c r="B25" s="512" t="e">
        <f>CONSOLIDADA!#REF!</f>
        <v>#REF!</v>
      </c>
      <c r="C25" s="140" t="e">
        <f>CONSOLIDADA!#REF!</f>
        <v>#REF!</v>
      </c>
      <c r="D25" s="137" t="e">
        <f t="shared" si="0"/>
        <v>#REF!</v>
      </c>
      <c r="E25" s="141" t="e">
        <f>PLANILHA!#REF!</f>
        <v>#REF!</v>
      </c>
      <c r="F25" s="137" t="e">
        <f t="shared" si="1"/>
        <v>#REF!</v>
      </c>
      <c r="G25" s="139" t="e">
        <f>E25+'2ª Med_Contr'!#REF!</f>
        <v>#REF!</v>
      </c>
      <c r="H25" s="137" t="e">
        <f t="shared" si="2"/>
        <v>#REF!</v>
      </c>
      <c r="I25" s="139" t="e">
        <f t="shared" si="3"/>
        <v>#REF!</v>
      </c>
      <c r="J25" s="137" t="e">
        <f t="shared" si="4"/>
        <v>#REF!</v>
      </c>
      <c r="K25" s="295" t="e">
        <f>IF(PLANILHA!#REF!&lt;&gt;0,PLANILHA!H158-'1ª Med_Contr'!#REF!-'2ª Med_Contr'!#REF!-'3ª Med_Contr'!E26-#REF!-#REF!-#REF!-#REF!-#REF!-#REF!-#REF!-#REF!-#REF!,0)</f>
        <v>#REF!</v>
      </c>
      <c r="L25" s="296" t="e">
        <f>K25/'Hidro Sanit'!M112</f>
        <v>#REF!</v>
      </c>
      <c r="M25" s="378" t="e">
        <f>IF(PLANILHA!#REF!&lt;&gt;0,SUM(PLANILHA!#REF!)-'1ª Med_Adit'!E29-'2ª Med_Adit'!E29-#REF!-#REF!-#REF!-#REF!-#REF!-#REF!-#REF!-#REF!-#REF!-#REF!,0)</f>
        <v>#REF!</v>
      </c>
      <c r="N25" s="296" t="e">
        <f>M25/SUM(PLANILHA!#REF!)</f>
        <v>#REF!</v>
      </c>
      <c r="O25" s="288"/>
      <c r="P25" s="152"/>
      <c r="Q25" s="152"/>
      <c r="R25" s="152"/>
      <c r="S25" s="152"/>
      <c r="T25" s="152"/>
      <c r="U25" s="152"/>
      <c r="V25" s="152"/>
      <c r="W25" s="152"/>
      <c r="X25" s="152"/>
      <c r="Y25" s="152"/>
      <c r="Z25" s="152"/>
      <c r="AA25" s="152"/>
      <c r="AB25" s="152"/>
      <c r="AC25" s="152"/>
      <c r="AD25" s="152"/>
      <c r="AE25" s="152"/>
      <c r="AF25" s="152"/>
      <c r="AG25" s="152"/>
      <c r="AH25" s="152"/>
      <c r="AI25" s="152"/>
      <c r="AJ25" s="152"/>
      <c r="AK25" s="152"/>
      <c r="AL25" s="152"/>
      <c r="AM25" s="152"/>
      <c r="AN25" s="152"/>
      <c r="AO25" s="152"/>
      <c r="AP25" s="152"/>
      <c r="AQ25" s="152"/>
      <c r="AR25" s="152"/>
      <c r="AS25" s="152"/>
      <c r="AT25" s="152"/>
      <c r="AU25" s="152"/>
      <c r="AV25" s="152"/>
      <c r="AW25" s="152"/>
      <c r="AX25" s="152"/>
      <c r="AY25" s="152"/>
      <c r="AZ25" s="152"/>
      <c r="BA25" s="152"/>
      <c r="BB25" s="152"/>
      <c r="BC25" s="152"/>
      <c r="BD25" s="152"/>
      <c r="BE25" s="152"/>
      <c r="BF25" s="152"/>
      <c r="BG25" s="152"/>
      <c r="BH25" s="152"/>
      <c r="BI25" s="152"/>
      <c r="BJ25" s="152"/>
      <c r="BK25" s="152"/>
      <c r="BL25" s="152"/>
      <c r="BM25" s="152"/>
      <c r="BN25" s="152"/>
      <c r="BO25" s="152"/>
      <c r="BP25" s="152"/>
      <c r="BQ25" s="152"/>
      <c r="BR25" s="152"/>
      <c r="BS25" s="152"/>
      <c r="BT25" s="152"/>
      <c r="BU25" s="152"/>
      <c r="BV25" s="152"/>
      <c r="BW25" s="152"/>
      <c r="BX25" s="152"/>
      <c r="BY25" s="152"/>
      <c r="BZ25" s="152"/>
      <c r="CA25" s="152"/>
      <c r="CB25" s="152"/>
      <c r="CC25" s="152"/>
      <c r="CD25" s="152"/>
      <c r="CE25" s="152"/>
      <c r="CF25" s="152"/>
      <c r="CG25" s="152"/>
      <c r="CH25" s="152"/>
      <c r="CI25" s="152"/>
      <c r="CJ25" s="152"/>
      <c r="CK25" s="152"/>
      <c r="CL25" s="152"/>
      <c r="CM25" s="152"/>
      <c r="CN25" s="152"/>
      <c r="CO25" s="152"/>
      <c r="CP25" s="152"/>
      <c r="CQ25" s="152"/>
      <c r="CR25" s="152"/>
      <c r="CS25" s="152"/>
      <c r="CT25" s="152"/>
      <c r="CU25" s="152"/>
      <c r="CV25" s="152"/>
      <c r="CW25" s="152"/>
      <c r="CX25" s="152"/>
      <c r="CY25" s="152"/>
      <c r="CZ25" s="152"/>
      <c r="DA25" s="152"/>
      <c r="DB25" s="152"/>
      <c r="DC25" s="152"/>
      <c r="DD25" s="152"/>
      <c r="DE25" s="152"/>
      <c r="DF25" s="152"/>
      <c r="DG25" s="152"/>
      <c r="DH25" s="152"/>
      <c r="DI25" s="152"/>
    </row>
    <row r="26" spans="1:113" s="153" customFormat="1" ht="23.25" customHeight="1">
      <c r="A26" s="511" t="s">
        <v>800</v>
      </c>
      <c r="B26" s="512" t="e">
        <f>CONSOLIDADA!#REF!</f>
        <v>#REF!</v>
      </c>
      <c r="C26" s="140" t="e">
        <f>CONSOLIDADA!#REF!</f>
        <v>#REF!</v>
      </c>
      <c r="D26" s="137" t="e">
        <f t="shared" si="0"/>
        <v>#REF!</v>
      </c>
      <c r="E26" s="141" t="e">
        <f>PLANILHA!#REF!</f>
        <v>#REF!</v>
      </c>
      <c r="F26" s="137" t="e">
        <f t="shared" si="1"/>
        <v>#REF!</v>
      </c>
      <c r="G26" s="139" t="e">
        <f>E26+'2ª Med_Contr'!#REF!</f>
        <v>#REF!</v>
      </c>
      <c r="H26" s="137" t="e">
        <f t="shared" si="2"/>
        <v>#REF!</v>
      </c>
      <c r="I26" s="139" t="e">
        <f t="shared" si="3"/>
        <v>#REF!</v>
      </c>
      <c r="J26" s="137" t="e">
        <f t="shared" si="4"/>
        <v>#REF!</v>
      </c>
      <c r="K26" s="295" t="e">
        <f>IF(PLANILHA!#REF!&lt;&gt;0,PLANILHA!H159-'1ª Med_Contr'!#REF!-'2ª Med_Contr'!#REF!-'3ª Med_Contr'!E27-#REF!-#REF!-#REF!-#REF!-#REF!-#REF!-#REF!-#REF!-#REF!,0)</f>
        <v>#REF!</v>
      </c>
      <c r="L26" s="296" t="e">
        <f>K26/'Hidro Sanit'!M113</f>
        <v>#REF!</v>
      </c>
      <c r="M26" s="378" t="e">
        <f>IF(PLANILHA!#REF!&lt;&gt;0,SUM(PLANILHA!#REF!)-'1ª Med_Adit'!E30-'2ª Med_Adit'!E30-#REF!-#REF!-#REF!-#REF!-#REF!-#REF!-#REF!-#REF!-#REF!-#REF!,0)</f>
        <v>#REF!</v>
      </c>
      <c r="N26" s="296" t="e">
        <f>M26/SUM(PLANILHA!#REF!)</f>
        <v>#REF!</v>
      </c>
      <c r="O26" s="288"/>
      <c r="P26" s="152"/>
      <c r="Q26" s="152"/>
      <c r="R26" s="152"/>
      <c r="S26" s="152"/>
      <c r="T26" s="152"/>
      <c r="U26" s="152"/>
      <c r="V26" s="152"/>
      <c r="W26" s="152"/>
      <c r="X26" s="152"/>
      <c r="Y26" s="152"/>
      <c r="Z26" s="152"/>
      <c r="AA26" s="152"/>
      <c r="AB26" s="152"/>
      <c r="AC26" s="152"/>
      <c r="AD26" s="152"/>
      <c r="AE26" s="152"/>
      <c r="AF26" s="152"/>
      <c r="AG26" s="152"/>
      <c r="AH26" s="152"/>
      <c r="AI26" s="152"/>
      <c r="AJ26" s="152"/>
      <c r="AK26" s="152"/>
      <c r="AL26" s="152"/>
      <c r="AM26" s="152"/>
      <c r="AN26" s="152"/>
      <c r="AO26" s="152"/>
      <c r="AP26" s="152"/>
      <c r="AQ26" s="152"/>
      <c r="AR26" s="152"/>
      <c r="AS26" s="152"/>
      <c r="AT26" s="152"/>
      <c r="AU26" s="152"/>
      <c r="AV26" s="152"/>
      <c r="AW26" s="152"/>
      <c r="AX26" s="152"/>
      <c r="AY26" s="152"/>
      <c r="AZ26" s="152"/>
      <c r="BA26" s="152"/>
      <c r="BB26" s="152"/>
      <c r="BC26" s="152"/>
      <c r="BD26" s="152"/>
      <c r="BE26" s="152"/>
      <c r="BF26" s="152"/>
      <c r="BG26" s="152"/>
      <c r="BH26" s="152"/>
      <c r="BI26" s="152"/>
      <c r="BJ26" s="152"/>
      <c r="BK26" s="152"/>
      <c r="BL26" s="152"/>
      <c r="BM26" s="152"/>
      <c r="BN26" s="152"/>
      <c r="BO26" s="152"/>
      <c r="BP26" s="152"/>
      <c r="BQ26" s="152"/>
      <c r="BR26" s="152"/>
      <c r="BS26" s="152"/>
      <c r="BT26" s="152"/>
      <c r="BU26" s="152"/>
      <c r="BV26" s="152"/>
      <c r="BW26" s="152"/>
      <c r="BX26" s="152"/>
      <c r="BY26" s="152"/>
      <c r="BZ26" s="152"/>
      <c r="CA26" s="152"/>
      <c r="CB26" s="152"/>
      <c r="CC26" s="152"/>
      <c r="CD26" s="152"/>
      <c r="CE26" s="152"/>
      <c r="CF26" s="152"/>
      <c r="CG26" s="152"/>
      <c r="CH26" s="152"/>
      <c r="CI26" s="152"/>
      <c r="CJ26" s="152"/>
      <c r="CK26" s="152"/>
      <c r="CL26" s="152"/>
      <c r="CM26" s="152"/>
      <c r="CN26" s="152"/>
      <c r="CO26" s="152"/>
      <c r="CP26" s="152"/>
      <c r="CQ26" s="152"/>
      <c r="CR26" s="152"/>
      <c r="CS26" s="152"/>
      <c r="CT26" s="152"/>
      <c r="CU26" s="152"/>
      <c r="CV26" s="152"/>
      <c r="CW26" s="152"/>
      <c r="CX26" s="152"/>
      <c r="CY26" s="152"/>
      <c r="CZ26" s="152"/>
      <c r="DA26" s="152"/>
      <c r="DB26" s="152"/>
      <c r="DC26" s="152"/>
      <c r="DD26" s="152"/>
      <c r="DE26" s="152"/>
      <c r="DF26" s="152"/>
      <c r="DG26" s="152"/>
      <c r="DH26" s="152"/>
      <c r="DI26" s="152"/>
    </row>
    <row r="27" spans="1:113" s="153" customFormat="1" ht="23.25" customHeight="1">
      <c r="A27" s="511" t="s">
        <v>802</v>
      </c>
      <c r="B27" s="512" t="e">
        <f>CONSOLIDADA!#REF!</f>
        <v>#REF!</v>
      </c>
      <c r="C27" s="140" t="e">
        <f>CONSOLIDADA!#REF!</f>
        <v>#REF!</v>
      </c>
      <c r="D27" s="137" t="e">
        <f t="shared" si="0"/>
        <v>#REF!</v>
      </c>
      <c r="E27" s="141" t="e">
        <f>PLANILHA!#REF!</f>
        <v>#REF!</v>
      </c>
      <c r="F27" s="137" t="e">
        <f t="shared" si="1"/>
        <v>#REF!</v>
      </c>
      <c r="G27" s="139" t="e">
        <f>E27+'2ª Med_Contr'!#REF!</f>
        <v>#REF!</v>
      </c>
      <c r="H27" s="137" t="e">
        <f t="shared" si="2"/>
        <v>#REF!</v>
      </c>
      <c r="I27" s="139" t="e">
        <f t="shared" si="3"/>
        <v>#REF!</v>
      </c>
      <c r="J27" s="137" t="e">
        <f t="shared" si="4"/>
        <v>#REF!</v>
      </c>
      <c r="K27" s="295" t="e">
        <f>IF(PLANILHA!#REF!&lt;&gt;0,PLANILHA!H160-'1ª Med_Contr'!#REF!-'2ª Med_Contr'!#REF!-'3ª Med_Contr'!E28-#REF!-#REF!-#REF!-#REF!-#REF!-#REF!-#REF!-#REF!-#REF!,0)</f>
        <v>#REF!</v>
      </c>
      <c r="L27" s="296" t="e">
        <f>K27/'Hidro Sanit'!M114</f>
        <v>#REF!</v>
      </c>
      <c r="M27" s="378" t="e">
        <f>IF(PLANILHA!#REF!&lt;&gt;0,SUM(PLANILHA!#REF!)-'1ª Med_Adit'!E31-'2ª Med_Adit'!E31-#REF!-#REF!-#REF!-#REF!-#REF!-#REF!-#REF!-#REF!-#REF!-#REF!,0)</f>
        <v>#REF!</v>
      </c>
      <c r="N27" s="296" t="e">
        <f>M27/SUM(PLANILHA!#REF!)</f>
        <v>#REF!</v>
      </c>
      <c r="O27" s="288"/>
      <c r="P27" s="152"/>
      <c r="Q27" s="152"/>
      <c r="R27" s="152"/>
      <c r="S27" s="152"/>
      <c r="T27" s="152"/>
      <c r="U27" s="152"/>
      <c r="V27" s="152"/>
      <c r="W27" s="152"/>
      <c r="X27" s="152"/>
      <c r="Y27" s="152"/>
      <c r="Z27" s="152"/>
      <c r="AA27" s="152"/>
      <c r="AB27" s="152"/>
      <c r="AC27" s="152"/>
      <c r="AD27" s="152"/>
      <c r="AE27" s="152"/>
      <c r="AF27" s="152"/>
      <c r="AG27" s="152"/>
      <c r="AH27" s="152"/>
      <c r="AI27" s="152"/>
      <c r="AJ27" s="152"/>
      <c r="AK27" s="152"/>
      <c r="AL27" s="152"/>
      <c r="AM27" s="152"/>
      <c r="AN27" s="152"/>
      <c r="AO27" s="152"/>
      <c r="AP27" s="152"/>
      <c r="AQ27" s="152"/>
      <c r="AR27" s="152"/>
      <c r="AS27" s="152"/>
      <c r="AT27" s="152"/>
      <c r="AU27" s="152"/>
      <c r="AV27" s="152"/>
      <c r="AW27" s="152"/>
      <c r="AX27" s="152"/>
      <c r="AY27" s="152"/>
      <c r="AZ27" s="152"/>
      <c r="BA27" s="152"/>
      <c r="BB27" s="152"/>
      <c r="BC27" s="152"/>
      <c r="BD27" s="152"/>
      <c r="BE27" s="152"/>
      <c r="BF27" s="152"/>
      <c r="BG27" s="152"/>
      <c r="BH27" s="152"/>
      <c r="BI27" s="152"/>
      <c r="BJ27" s="152"/>
      <c r="BK27" s="152"/>
      <c r="BL27" s="152"/>
      <c r="BM27" s="152"/>
      <c r="BN27" s="152"/>
      <c r="BO27" s="152"/>
      <c r="BP27" s="152"/>
      <c r="BQ27" s="152"/>
      <c r="BR27" s="152"/>
      <c r="BS27" s="152"/>
      <c r="BT27" s="152"/>
      <c r="BU27" s="152"/>
      <c r="BV27" s="152"/>
      <c r="BW27" s="152"/>
      <c r="BX27" s="152"/>
      <c r="BY27" s="152"/>
      <c r="BZ27" s="152"/>
      <c r="CA27" s="152"/>
      <c r="CB27" s="152"/>
      <c r="CC27" s="152"/>
      <c r="CD27" s="152"/>
      <c r="CE27" s="152"/>
      <c r="CF27" s="152"/>
      <c r="CG27" s="152"/>
      <c r="CH27" s="152"/>
      <c r="CI27" s="152"/>
      <c r="CJ27" s="152"/>
      <c r="CK27" s="152"/>
      <c r="CL27" s="152"/>
      <c r="CM27" s="152"/>
      <c r="CN27" s="152"/>
      <c r="CO27" s="152"/>
      <c r="CP27" s="152"/>
      <c r="CQ27" s="152"/>
      <c r="CR27" s="152"/>
      <c r="CS27" s="152"/>
      <c r="CT27" s="152"/>
      <c r="CU27" s="152"/>
      <c r="CV27" s="152"/>
      <c r="CW27" s="152"/>
      <c r="CX27" s="152"/>
      <c r="CY27" s="152"/>
      <c r="CZ27" s="152"/>
      <c r="DA27" s="152"/>
      <c r="DB27" s="152"/>
      <c r="DC27" s="152"/>
      <c r="DD27" s="152"/>
      <c r="DE27" s="152"/>
      <c r="DF27" s="152"/>
      <c r="DG27" s="152"/>
      <c r="DH27" s="152"/>
      <c r="DI27" s="152"/>
    </row>
    <row r="28" spans="1:113" s="153" customFormat="1" ht="23.25" customHeight="1">
      <c r="A28" s="511" t="s">
        <v>776</v>
      </c>
      <c r="B28" s="512" t="e">
        <f>CONSOLIDADA!#REF!</f>
        <v>#REF!</v>
      </c>
      <c r="C28" s="140" t="e">
        <f>CONSOLIDADA!#REF!</f>
        <v>#REF!</v>
      </c>
      <c r="D28" s="137" t="e">
        <f t="shared" si="0"/>
        <v>#REF!</v>
      </c>
      <c r="E28" s="141" t="e">
        <f>PLANILHA!#REF!</f>
        <v>#REF!</v>
      </c>
      <c r="F28" s="137" t="e">
        <f t="shared" si="1"/>
        <v>#REF!</v>
      </c>
      <c r="G28" s="139" t="e">
        <f>E28+'2ª Med_Contr'!#REF!</f>
        <v>#REF!</v>
      </c>
      <c r="H28" s="137" t="e">
        <f t="shared" si="2"/>
        <v>#REF!</v>
      </c>
      <c r="I28" s="139" t="e">
        <f t="shared" si="3"/>
        <v>#REF!</v>
      </c>
      <c r="J28" s="137" t="e">
        <f t="shared" si="4"/>
        <v>#REF!</v>
      </c>
      <c r="K28" s="295" t="e">
        <f>IF(PLANILHA!#REF!&lt;&gt;0,PLANILHA!H161-'1ª Med_Contr'!#REF!-'2ª Med_Contr'!#REF!-'3ª Med_Contr'!E29-#REF!-#REF!-#REF!-#REF!-#REF!-#REF!-#REF!-#REF!-#REF!,0)</f>
        <v>#REF!</v>
      </c>
      <c r="L28" s="296" t="e">
        <f>K28/'Hidro Sanit'!M115</f>
        <v>#REF!</v>
      </c>
      <c r="M28" s="378" t="e">
        <f>IF(PLANILHA!#REF!&lt;&gt;0,SUM(PLANILHA!#REF!)-'1ª Med_Adit'!E32-'2ª Med_Adit'!E32-#REF!-#REF!-#REF!-#REF!-#REF!-#REF!-#REF!-#REF!-#REF!-#REF!,0)</f>
        <v>#REF!</v>
      </c>
      <c r="N28" s="296" t="e">
        <f>M28/SUM(PLANILHA!#REF!)</f>
        <v>#REF!</v>
      </c>
      <c r="O28" s="288"/>
      <c r="P28" s="152"/>
      <c r="Q28" s="152"/>
      <c r="R28" s="152"/>
      <c r="S28" s="152"/>
      <c r="T28" s="152"/>
      <c r="U28" s="152"/>
      <c r="V28" s="152"/>
      <c r="W28" s="152"/>
      <c r="X28" s="152"/>
      <c r="Y28" s="152"/>
      <c r="Z28" s="152"/>
      <c r="AA28" s="152"/>
      <c r="AB28" s="152"/>
      <c r="AC28" s="152"/>
      <c r="AD28" s="152"/>
      <c r="AE28" s="152"/>
      <c r="AF28" s="152"/>
      <c r="AG28" s="152"/>
      <c r="AH28" s="152"/>
      <c r="AI28" s="152"/>
      <c r="AJ28" s="152"/>
      <c r="AK28" s="152"/>
      <c r="AL28" s="152"/>
      <c r="AM28" s="152"/>
      <c r="AN28" s="152"/>
      <c r="AO28" s="152"/>
      <c r="AP28" s="152"/>
      <c r="AQ28" s="152"/>
      <c r="AR28" s="152"/>
      <c r="AS28" s="152"/>
      <c r="AT28" s="152"/>
      <c r="AU28" s="152"/>
      <c r="AV28" s="152"/>
      <c r="AW28" s="152"/>
      <c r="AX28" s="152"/>
      <c r="AY28" s="152"/>
      <c r="AZ28" s="152"/>
      <c r="BA28" s="152"/>
      <c r="BB28" s="152"/>
      <c r="BC28" s="152"/>
      <c r="BD28" s="152"/>
      <c r="BE28" s="152"/>
      <c r="BF28" s="152"/>
      <c r="BG28" s="152"/>
      <c r="BH28" s="152"/>
      <c r="BI28" s="152"/>
      <c r="BJ28" s="152"/>
      <c r="BK28" s="152"/>
      <c r="BL28" s="152"/>
      <c r="BM28" s="152"/>
      <c r="BN28" s="152"/>
      <c r="BO28" s="152"/>
      <c r="BP28" s="152"/>
      <c r="BQ28" s="152"/>
      <c r="BR28" s="152"/>
      <c r="BS28" s="152"/>
      <c r="BT28" s="152"/>
      <c r="BU28" s="152"/>
      <c r="BV28" s="152"/>
      <c r="BW28" s="152"/>
      <c r="BX28" s="152"/>
      <c r="BY28" s="152"/>
      <c r="BZ28" s="152"/>
      <c r="CA28" s="152"/>
      <c r="CB28" s="152"/>
      <c r="CC28" s="152"/>
      <c r="CD28" s="152"/>
      <c r="CE28" s="152"/>
      <c r="CF28" s="152"/>
      <c r="CG28" s="152"/>
      <c r="CH28" s="152"/>
      <c r="CI28" s="152"/>
      <c r="CJ28" s="152"/>
      <c r="CK28" s="152"/>
      <c r="CL28" s="152"/>
      <c r="CM28" s="152"/>
      <c r="CN28" s="152"/>
      <c r="CO28" s="152"/>
      <c r="CP28" s="152"/>
      <c r="CQ28" s="152"/>
      <c r="CR28" s="152"/>
      <c r="CS28" s="152"/>
      <c r="CT28" s="152"/>
      <c r="CU28" s="152"/>
      <c r="CV28" s="152"/>
      <c r="CW28" s="152"/>
      <c r="CX28" s="152"/>
      <c r="CY28" s="152"/>
      <c r="CZ28" s="152"/>
      <c r="DA28" s="152"/>
      <c r="DB28" s="152"/>
      <c r="DC28" s="152"/>
      <c r="DD28" s="152"/>
      <c r="DE28" s="152"/>
      <c r="DF28" s="152"/>
      <c r="DG28" s="152"/>
      <c r="DH28" s="152"/>
      <c r="DI28" s="152"/>
    </row>
    <row r="29" spans="1:113" s="153" customFormat="1" ht="23.25" customHeight="1">
      <c r="A29" s="511" t="s">
        <v>803</v>
      </c>
      <c r="B29" s="512" t="e">
        <f>CONSOLIDADA!#REF!</f>
        <v>#REF!</v>
      </c>
      <c r="C29" s="140" t="e">
        <f>CONSOLIDADA!#REF!</f>
        <v>#REF!</v>
      </c>
      <c r="D29" s="137" t="e">
        <f t="shared" si="0"/>
        <v>#REF!</v>
      </c>
      <c r="E29" s="141" t="e">
        <f>PLANILHA!#REF!</f>
        <v>#REF!</v>
      </c>
      <c r="F29" s="137" t="e">
        <f t="shared" si="1"/>
        <v>#REF!</v>
      </c>
      <c r="G29" s="139" t="e">
        <f>E29+'2ª Med_Contr'!#REF!</f>
        <v>#REF!</v>
      </c>
      <c r="H29" s="137" t="e">
        <f t="shared" si="2"/>
        <v>#REF!</v>
      </c>
      <c r="I29" s="139" t="e">
        <f t="shared" si="3"/>
        <v>#REF!</v>
      </c>
      <c r="J29" s="137" t="e">
        <f t="shared" si="4"/>
        <v>#REF!</v>
      </c>
      <c r="K29" s="295" t="e">
        <f>IF(PLANILHA!#REF!&lt;&gt;0,PLANILHA!H162-'1ª Med_Contr'!#REF!-'2ª Med_Contr'!#REF!-'3ª Med_Contr'!E30-#REF!-#REF!-#REF!-#REF!-#REF!-#REF!-#REF!-#REF!-#REF!,0)</f>
        <v>#REF!</v>
      </c>
      <c r="L29" s="296" t="e">
        <f>K29/'Hidro Sanit'!M116</f>
        <v>#REF!</v>
      </c>
      <c r="M29" s="378" t="e">
        <f>IF(PLANILHA!#REF!&lt;&gt;0,SUM(PLANILHA!#REF!)-'1ª Med_Adit'!E33-'2ª Med_Adit'!E33-#REF!-#REF!-#REF!-#REF!-#REF!-#REF!-#REF!-#REF!-#REF!-#REF!,0)</f>
        <v>#REF!</v>
      </c>
      <c r="N29" s="296" t="e">
        <f>M29/SUM(PLANILHA!#REF!)</f>
        <v>#REF!</v>
      </c>
      <c r="O29" s="288"/>
      <c r="P29" s="152"/>
      <c r="Q29" s="152"/>
      <c r="R29" s="152"/>
      <c r="S29" s="152"/>
      <c r="T29" s="152"/>
      <c r="U29" s="152"/>
      <c r="V29" s="152"/>
      <c r="W29" s="152"/>
      <c r="X29" s="152"/>
      <c r="Y29" s="152"/>
      <c r="Z29" s="152"/>
      <c r="AA29" s="152"/>
      <c r="AB29" s="152"/>
      <c r="AC29" s="152"/>
      <c r="AD29" s="152"/>
      <c r="AE29" s="152"/>
      <c r="AF29" s="152"/>
      <c r="AG29" s="152"/>
      <c r="AH29" s="152"/>
      <c r="AI29" s="152"/>
      <c r="AJ29" s="152"/>
      <c r="AK29" s="152"/>
      <c r="AL29" s="152"/>
      <c r="AM29" s="152"/>
      <c r="AN29" s="152"/>
      <c r="AO29" s="152"/>
      <c r="AP29" s="152"/>
      <c r="AQ29" s="152"/>
      <c r="AR29" s="152"/>
      <c r="AS29" s="152"/>
      <c r="AT29" s="152"/>
      <c r="AU29" s="152"/>
      <c r="AV29" s="152"/>
      <c r="AW29" s="152"/>
      <c r="AX29" s="152"/>
      <c r="AY29" s="152"/>
      <c r="AZ29" s="152"/>
      <c r="BA29" s="152"/>
      <c r="BB29" s="152"/>
      <c r="BC29" s="152"/>
      <c r="BD29" s="152"/>
      <c r="BE29" s="152"/>
      <c r="BF29" s="152"/>
      <c r="BG29" s="152"/>
      <c r="BH29" s="152"/>
      <c r="BI29" s="152"/>
      <c r="BJ29" s="152"/>
      <c r="BK29" s="152"/>
      <c r="BL29" s="152"/>
      <c r="BM29" s="152"/>
      <c r="BN29" s="152"/>
      <c r="BO29" s="152"/>
      <c r="BP29" s="152"/>
      <c r="BQ29" s="152"/>
      <c r="BR29" s="152"/>
      <c r="BS29" s="152"/>
      <c r="BT29" s="152"/>
      <c r="BU29" s="152"/>
      <c r="BV29" s="152"/>
      <c r="BW29" s="152"/>
      <c r="BX29" s="152"/>
      <c r="BY29" s="152"/>
      <c r="BZ29" s="152"/>
      <c r="CA29" s="152"/>
      <c r="CB29" s="152"/>
      <c r="CC29" s="152"/>
      <c r="CD29" s="152"/>
      <c r="CE29" s="152"/>
      <c r="CF29" s="152"/>
      <c r="CG29" s="152"/>
      <c r="CH29" s="152"/>
      <c r="CI29" s="152"/>
      <c r="CJ29" s="152"/>
      <c r="CK29" s="152"/>
      <c r="CL29" s="152"/>
      <c r="CM29" s="152"/>
      <c r="CN29" s="152"/>
      <c r="CO29" s="152"/>
      <c r="CP29" s="152"/>
      <c r="CQ29" s="152"/>
      <c r="CR29" s="152"/>
      <c r="CS29" s="152"/>
      <c r="CT29" s="152"/>
      <c r="CU29" s="152"/>
      <c r="CV29" s="152"/>
      <c r="CW29" s="152"/>
      <c r="CX29" s="152"/>
      <c r="CY29" s="152"/>
      <c r="CZ29" s="152"/>
      <c r="DA29" s="152"/>
      <c r="DB29" s="152"/>
      <c r="DC29" s="152"/>
      <c r="DD29" s="152"/>
      <c r="DE29" s="152"/>
      <c r="DF29" s="152"/>
      <c r="DG29" s="152"/>
      <c r="DH29" s="152"/>
      <c r="DI29" s="152"/>
    </row>
    <row r="30" spans="1:113" s="153" customFormat="1" ht="23.25" customHeight="1">
      <c r="A30" s="511" t="s">
        <v>804</v>
      </c>
      <c r="B30" s="512" t="e">
        <f>CONSOLIDADA!#REF!</f>
        <v>#REF!</v>
      </c>
      <c r="C30" s="140" t="e">
        <f>CONSOLIDADA!#REF!</f>
        <v>#REF!</v>
      </c>
      <c r="D30" s="137" t="e">
        <f t="shared" si="0"/>
        <v>#REF!</v>
      </c>
      <c r="E30" s="141" t="e">
        <f>PLANILHA!#REF!</f>
        <v>#REF!</v>
      </c>
      <c r="F30" s="137" t="e">
        <f t="shared" si="1"/>
        <v>#REF!</v>
      </c>
      <c r="G30" s="139" t="e">
        <f>E30+'2ª Med_Contr'!#REF!</f>
        <v>#REF!</v>
      </c>
      <c r="H30" s="137" t="e">
        <f t="shared" si="2"/>
        <v>#REF!</v>
      </c>
      <c r="I30" s="139" t="e">
        <f t="shared" si="3"/>
        <v>#REF!</v>
      </c>
      <c r="J30" s="137" t="e">
        <f t="shared" si="4"/>
        <v>#REF!</v>
      </c>
      <c r="K30" s="295" t="e">
        <f>IF(PLANILHA!#REF!&lt;&gt;0,PLANILHA!H163-'1ª Med_Contr'!#REF!-'2ª Med_Contr'!#REF!-'3ª Med_Contr'!E31-#REF!-#REF!-#REF!-#REF!-#REF!-#REF!-#REF!-#REF!-#REF!,0)</f>
        <v>#REF!</v>
      </c>
      <c r="L30" s="296" t="e">
        <f>K30/'Hidro Sanit'!M117</f>
        <v>#REF!</v>
      </c>
      <c r="M30" s="378" t="e">
        <f>IF(PLANILHA!#REF!&lt;&gt;0,SUM(PLANILHA!#REF!)-'1ª Med_Adit'!E34-'2ª Med_Adit'!E34-#REF!-#REF!-#REF!-#REF!-#REF!-#REF!-#REF!-#REF!-#REF!-#REF!,0)</f>
        <v>#REF!</v>
      </c>
      <c r="N30" s="296" t="e">
        <f>M30/SUM(PLANILHA!#REF!)</f>
        <v>#REF!</v>
      </c>
      <c r="O30" s="288"/>
      <c r="P30" s="152"/>
      <c r="Q30" s="152"/>
      <c r="R30" s="152"/>
      <c r="S30" s="152"/>
      <c r="T30" s="152"/>
      <c r="U30" s="152"/>
      <c r="V30" s="152"/>
      <c r="W30" s="152"/>
      <c r="X30" s="152"/>
      <c r="Y30" s="152"/>
      <c r="Z30" s="152"/>
      <c r="AA30" s="152"/>
      <c r="AB30" s="152"/>
      <c r="AC30" s="152"/>
      <c r="AD30" s="152"/>
      <c r="AE30" s="152"/>
      <c r="AF30" s="152"/>
      <c r="AG30" s="152"/>
      <c r="AH30" s="152"/>
      <c r="AI30" s="152"/>
      <c r="AJ30" s="152"/>
      <c r="AK30" s="152"/>
      <c r="AL30" s="152"/>
      <c r="AM30" s="152"/>
      <c r="AN30" s="152"/>
      <c r="AO30" s="152"/>
      <c r="AP30" s="152"/>
      <c r="AQ30" s="152"/>
      <c r="AR30" s="152"/>
      <c r="AS30" s="152"/>
      <c r="AT30" s="152"/>
      <c r="AU30" s="152"/>
      <c r="AV30" s="152"/>
      <c r="AW30" s="152"/>
      <c r="AX30" s="152"/>
      <c r="AY30" s="152"/>
      <c r="AZ30" s="152"/>
      <c r="BA30" s="152"/>
      <c r="BB30" s="152"/>
      <c r="BC30" s="152"/>
      <c r="BD30" s="152"/>
      <c r="BE30" s="152"/>
      <c r="BF30" s="152"/>
      <c r="BG30" s="152"/>
      <c r="BH30" s="152"/>
      <c r="BI30" s="152"/>
      <c r="BJ30" s="152"/>
      <c r="BK30" s="152"/>
      <c r="BL30" s="152"/>
      <c r="BM30" s="152"/>
      <c r="BN30" s="152"/>
      <c r="BO30" s="152"/>
      <c r="BP30" s="152"/>
      <c r="BQ30" s="152"/>
      <c r="BR30" s="152"/>
      <c r="BS30" s="152"/>
      <c r="BT30" s="152"/>
      <c r="BU30" s="152"/>
      <c r="BV30" s="152"/>
      <c r="BW30" s="152"/>
      <c r="BX30" s="152"/>
      <c r="BY30" s="152"/>
      <c r="BZ30" s="152"/>
      <c r="CA30" s="152"/>
      <c r="CB30" s="152"/>
      <c r="CC30" s="152"/>
      <c r="CD30" s="152"/>
      <c r="CE30" s="152"/>
      <c r="CF30" s="152"/>
      <c r="CG30" s="152"/>
      <c r="CH30" s="152"/>
      <c r="CI30" s="152"/>
      <c r="CJ30" s="152"/>
      <c r="CK30" s="152"/>
      <c r="CL30" s="152"/>
      <c r="CM30" s="152"/>
      <c r="CN30" s="152"/>
      <c r="CO30" s="152"/>
      <c r="CP30" s="152"/>
      <c r="CQ30" s="152"/>
      <c r="CR30" s="152"/>
      <c r="CS30" s="152"/>
      <c r="CT30" s="152"/>
      <c r="CU30" s="152"/>
      <c r="CV30" s="152"/>
      <c r="CW30" s="152"/>
      <c r="CX30" s="152"/>
      <c r="CY30" s="152"/>
      <c r="CZ30" s="152"/>
      <c r="DA30" s="152"/>
      <c r="DB30" s="152"/>
      <c r="DC30" s="152"/>
      <c r="DD30" s="152"/>
      <c r="DE30" s="152"/>
      <c r="DF30" s="152"/>
      <c r="DG30" s="152"/>
      <c r="DH30" s="152"/>
      <c r="DI30" s="152"/>
    </row>
    <row r="31" spans="1:113" s="153" customFormat="1" ht="23.25" customHeight="1">
      <c r="A31" s="511" t="s">
        <v>805</v>
      </c>
      <c r="B31" s="512" t="e">
        <f>CONSOLIDADA!#REF!</f>
        <v>#REF!</v>
      </c>
      <c r="C31" s="140" t="e">
        <f>CONSOLIDADA!#REF!</f>
        <v>#REF!</v>
      </c>
      <c r="D31" s="137" t="e">
        <f t="shared" si="0"/>
        <v>#REF!</v>
      </c>
      <c r="E31" s="141" t="e">
        <f>PLANILHA!#REF!</f>
        <v>#REF!</v>
      </c>
      <c r="F31" s="137" t="e">
        <f t="shared" si="1"/>
        <v>#REF!</v>
      </c>
      <c r="G31" s="139" t="e">
        <f>E31+'2ª Med_Contr'!#REF!</f>
        <v>#REF!</v>
      </c>
      <c r="H31" s="137" t="e">
        <f t="shared" si="2"/>
        <v>#REF!</v>
      </c>
      <c r="I31" s="139" t="e">
        <f t="shared" si="3"/>
        <v>#REF!</v>
      </c>
      <c r="J31" s="137" t="e">
        <f t="shared" si="4"/>
        <v>#REF!</v>
      </c>
      <c r="K31" s="295" t="e">
        <f>IF(PLANILHA!#REF!&lt;&gt;0,PLANILHA!H164-'1ª Med_Contr'!#REF!-'2ª Med_Contr'!#REF!-'3ª Med_Contr'!E32-#REF!-#REF!-#REF!-#REF!-#REF!-#REF!-#REF!-#REF!-#REF!,0)</f>
        <v>#REF!</v>
      </c>
      <c r="L31" s="296" t="e">
        <f>K31/'Hidro Sanit'!M118</f>
        <v>#REF!</v>
      </c>
      <c r="M31" s="378" t="e">
        <f>IF(PLANILHA!#REF!&lt;&gt;0,SUM(PLANILHA!#REF!)-'1ª Med_Adit'!E35-'2ª Med_Adit'!E35-#REF!-#REF!-#REF!-#REF!-#REF!-#REF!-#REF!-#REF!-#REF!-#REF!,0)</f>
        <v>#REF!</v>
      </c>
      <c r="N31" s="296" t="e">
        <f>M31/SUM(PLANILHA!#REF!)</f>
        <v>#REF!</v>
      </c>
      <c r="O31" s="288"/>
      <c r="P31" s="152"/>
      <c r="Q31" s="152"/>
      <c r="R31" s="152"/>
      <c r="S31" s="152"/>
      <c r="T31" s="152"/>
      <c r="U31" s="152"/>
      <c r="V31" s="152"/>
      <c r="W31" s="152"/>
      <c r="X31" s="152"/>
      <c r="Y31" s="152"/>
      <c r="Z31" s="152"/>
      <c r="AA31" s="152"/>
      <c r="AB31" s="152"/>
      <c r="AC31" s="152"/>
      <c r="AD31" s="152"/>
      <c r="AE31" s="152"/>
      <c r="AF31" s="152"/>
      <c r="AG31" s="152"/>
      <c r="AH31" s="152"/>
      <c r="AI31" s="152"/>
      <c r="AJ31" s="152"/>
      <c r="AK31" s="152"/>
      <c r="AL31" s="152"/>
      <c r="AM31" s="152"/>
      <c r="AN31" s="152"/>
      <c r="AO31" s="152"/>
      <c r="AP31" s="152"/>
      <c r="AQ31" s="152"/>
      <c r="AR31" s="152"/>
      <c r="AS31" s="152"/>
      <c r="AT31" s="152"/>
      <c r="AU31" s="152"/>
      <c r="AV31" s="152"/>
      <c r="AW31" s="152"/>
      <c r="AX31" s="152"/>
      <c r="AY31" s="152"/>
      <c r="AZ31" s="152"/>
      <c r="BA31" s="152"/>
      <c r="BB31" s="152"/>
      <c r="BC31" s="152"/>
      <c r="BD31" s="152"/>
      <c r="BE31" s="152"/>
      <c r="BF31" s="152"/>
      <c r="BG31" s="152"/>
      <c r="BH31" s="152"/>
      <c r="BI31" s="152"/>
      <c r="BJ31" s="152"/>
      <c r="BK31" s="152"/>
      <c r="BL31" s="152"/>
      <c r="BM31" s="152"/>
      <c r="BN31" s="152"/>
      <c r="BO31" s="152"/>
      <c r="BP31" s="152"/>
      <c r="BQ31" s="152"/>
      <c r="BR31" s="152"/>
      <c r="BS31" s="152"/>
      <c r="BT31" s="152"/>
      <c r="BU31" s="152"/>
      <c r="BV31" s="152"/>
      <c r="BW31" s="152"/>
      <c r="BX31" s="152"/>
      <c r="BY31" s="152"/>
      <c r="BZ31" s="152"/>
      <c r="CA31" s="152"/>
      <c r="CB31" s="152"/>
      <c r="CC31" s="152"/>
      <c r="CD31" s="152"/>
      <c r="CE31" s="152"/>
      <c r="CF31" s="152"/>
      <c r="CG31" s="152"/>
      <c r="CH31" s="152"/>
      <c r="CI31" s="152"/>
      <c r="CJ31" s="152"/>
      <c r="CK31" s="152"/>
      <c r="CL31" s="152"/>
      <c r="CM31" s="152"/>
      <c r="CN31" s="152"/>
      <c r="CO31" s="152"/>
      <c r="CP31" s="152"/>
      <c r="CQ31" s="152"/>
      <c r="CR31" s="152"/>
      <c r="CS31" s="152"/>
      <c r="CT31" s="152"/>
      <c r="CU31" s="152"/>
      <c r="CV31" s="152"/>
      <c r="CW31" s="152"/>
      <c r="CX31" s="152"/>
      <c r="CY31" s="152"/>
      <c r="CZ31" s="152"/>
      <c r="DA31" s="152"/>
      <c r="DB31" s="152"/>
      <c r="DC31" s="152"/>
      <c r="DD31" s="152"/>
      <c r="DE31" s="152"/>
      <c r="DF31" s="152"/>
      <c r="DG31" s="152"/>
      <c r="DH31" s="152"/>
      <c r="DI31" s="152"/>
    </row>
    <row r="32" spans="1:113" s="153" customFormat="1" ht="23.25" customHeight="1">
      <c r="A32" s="511" t="s">
        <v>29</v>
      </c>
      <c r="B32" s="512" t="e">
        <f>CONSOLIDADA!#REF!</f>
        <v>#REF!</v>
      </c>
      <c r="C32" s="140" t="e">
        <f>CONSOLIDADA!#REF!</f>
        <v>#REF!</v>
      </c>
      <c r="D32" s="137" t="e">
        <f t="shared" si="0"/>
        <v>#REF!</v>
      </c>
      <c r="E32" s="141" t="e">
        <f>PLANILHA!#REF!</f>
        <v>#REF!</v>
      </c>
      <c r="F32" s="137" t="e">
        <f t="shared" si="1"/>
        <v>#REF!</v>
      </c>
      <c r="G32" s="139" t="e">
        <f>E32+'2ª Med_Contr'!#REF!</f>
        <v>#REF!</v>
      </c>
      <c r="H32" s="137" t="e">
        <f t="shared" si="2"/>
        <v>#REF!</v>
      </c>
      <c r="I32" s="139" t="e">
        <f t="shared" si="3"/>
        <v>#REF!</v>
      </c>
      <c r="J32" s="137" t="e">
        <f t="shared" si="4"/>
        <v>#REF!</v>
      </c>
      <c r="K32" s="295" t="e">
        <f>IF(PLANILHA!#REF!&lt;&gt;0,PLANILHA!H165-'1ª Med_Contr'!#REF!-'2ª Med_Contr'!#REF!-'3ª Med_Contr'!E33-#REF!-#REF!-#REF!-#REF!-#REF!-#REF!-#REF!-#REF!-#REF!,0)</f>
        <v>#REF!</v>
      </c>
      <c r="L32" s="296" t="e">
        <f>K32/'Hidro Sanit'!M119</f>
        <v>#REF!</v>
      </c>
      <c r="M32" s="378" t="e">
        <f>IF(PLANILHA!#REF!&lt;&gt;0,SUM(PLANILHA!#REF!)-'1ª Med_Adit'!E36-'2ª Med_Adit'!E36-#REF!-#REF!-#REF!-#REF!-#REF!-#REF!-#REF!-#REF!-#REF!-#REF!,0)</f>
        <v>#REF!</v>
      </c>
      <c r="N32" s="296" t="e">
        <f>M32/SUM(PLANILHA!#REF!)</f>
        <v>#REF!</v>
      </c>
      <c r="O32" s="288"/>
      <c r="P32" s="152"/>
      <c r="Q32" s="152"/>
      <c r="R32" s="152"/>
      <c r="S32" s="152"/>
      <c r="T32" s="152"/>
      <c r="U32" s="152"/>
      <c r="V32" s="152"/>
      <c r="W32" s="152"/>
      <c r="X32" s="152"/>
      <c r="Y32" s="152"/>
      <c r="Z32" s="152"/>
      <c r="AA32" s="152"/>
      <c r="AB32" s="152"/>
      <c r="AC32" s="152"/>
      <c r="AD32" s="152"/>
      <c r="AE32" s="152"/>
      <c r="AF32" s="152"/>
      <c r="AG32" s="152"/>
      <c r="AH32" s="152"/>
      <c r="AI32" s="152"/>
      <c r="AJ32" s="152"/>
      <c r="AK32" s="152"/>
      <c r="AL32" s="152"/>
      <c r="AM32" s="152"/>
      <c r="AN32" s="152"/>
      <c r="AO32" s="152"/>
      <c r="AP32" s="152"/>
      <c r="AQ32" s="152"/>
      <c r="AR32" s="152"/>
      <c r="AS32" s="152"/>
      <c r="AT32" s="152"/>
      <c r="AU32" s="152"/>
      <c r="AV32" s="152"/>
      <c r="AW32" s="152"/>
      <c r="AX32" s="152"/>
      <c r="AY32" s="152"/>
      <c r="AZ32" s="152"/>
      <c r="BA32" s="152"/>
      <c r="BB32" s="152"/>
      <c r="BC32" s="152"/>
      <c r="BD32" s="152"/>
      <c r="BE32" s="152"/>
      <c r="BF32" s="152"/>
      <c r="BG32" s="152"/>
      <c r="BH32" s="152"/>
      <c r="BI32" s="152"/>
      <c r="BJ32" s="152"/>
      <c r="BK32" s="152"/>
      <c r="BL32" s="152"/>
      <c r="BM32" s="152"/>
      <c r="BN32" s="152"/>
      <c r="BO32" s="152"/>
      <c r="BP32" s="152"/>
      <c r="BQ32" s="152"/>
      <c r="BR32" s="152"/>
      <c r="BS32" s="152"/>
      <c r="BT32" s="152"/>
      <c r="BU32" s="152"/>
      <c r="BV32" s="152"/>
      <c r="BW32" s="152"/>
      <c r="BX32" s="152"/>
      <c r="BY32" s="152"/>
      <c r="BZ32" s="152"/>
      <c r="CA32" s="152"/>
      <c r="CB32" s="152"/>
      <c r="CC32" s="152"/>
      <c r="CD32" s="152"/>
      <c r="CE32" s="152"/>
      <c r="CF32" s="152"/>
      <c r="CG32" s="152"/>
      <c r="CH32" s="152"/>
      <c r="CI32" s="152"/>
      <c r="CJ32" s="152"/>
      <c r="CK32" s="152"/>
      <c r="CL32" s="152"/>
      <c r="CM32" s="152"/>
      <c r="CN32" s="152"/>
      <c r="CO32" s="152"/>
      <c r="CP32" s="152"/>
      <c r="CQ32" s="152"/>
      <c r="CR32" s="152"/>
      <c r="CS32" s="152"/>
      <c r="CT32" s="152"/>
      <c r="CU32" s="152"/>
      <c r="CV32" s="152"/>
      <c r="CW32" s="152"/>
      <c r="CX32" s="152"/>
      <c r="CY32" s="152"/>
      <c r="CZ32" s="152"/>
      <c r="DA32" s="152"/>
      <c r="DB32" s="152"/>
      <c r="DC32" s="152"/>
      <c r="DD32" s="152"/>
      <c r="DE32" s="152"/>
      <c r="DF32" s="152"/>
      <c r="DG32" s="152"/>
      <c r="DH32" s="152"/>
      <c r="DI32" s="152"/>
    </row>
    <row r="33" spans="1:113" s="153" customFormat="1" ht="23.25" customHeight="1">
      <c r="A33" s="511" t="s">
        <v>636</v>
      </c>
      <c r="B33" s="512" t="e">
        <f>CONSOLIDADA!#REF!</f>
        <v>#REF!</v>
      </c>
      <c r="C33" s="140" t="e">
        <f>CONSOLIDADA!#REF!</f>
        <v>#REF!</v>
      </c>
      <c r="D33" s="137" t="e">
        <f t="shared" si="0"/>
        <v>#REF!</v>
      </c>
      <c r="E33" s="141" t="e">
        <f>PLANILHA!#REF!</f>
        <v>#REF!</v>
      </c>
      <c r="F33" s="137" t="e">
        <f t="shared" si="1"/>
        <v>#REF!</v>
      </c>
      <c r="G33" s="139" t="e">
        <f>E33+'2ª Med_Contr'!#REF!</f>
        <v>#REF!</v>
      </c>
      <c r="H33" s="137" t="e">
        <f t="shared" si="2"/>
        <v>#REF!</v>
      </c>
      <c r="I33" s="139" t="e">
        <f t="shared" si="3"/>
        <v>#REF!</v>
      </c>
      <c r="J33" s="137" t="e">
        <f t="shared" si="4"/>
        <v>#REF!</v>
      </c>
      <c r="K33" s="295" t="e">
        <f>IF(PLANILHA!#REF!&lt;&gt;0,PLANILHA!H166-'1ª Med_Contr'!#REF!-'2ª Med_Contr'!#REF!-'3ª Med_Contr'!E34-#REF!-#REF!-#REF!-#REF!-#REF!-#REF!-#REF!-#REF!-#REF!,0)</f>
        <v>#REF!</v>
      </c>
      <c r="L33" s="296" t="e">
        <f>K33/'Hidro Sanit'!M120</f>
        <v>#REF!</v>
      </c>
      <c r="M33" s="378" t="e">
        <f>IF(PLANILHA!#REF!&lt;&gt;0,SUM(PLANILHA!#REF!)-'1ª Med_Adit'!E37-'2ª Med_Adit'!E37-#REF!-#REF!-#REF!-#REF!-#REF!-#REF!-#REF!-#REF!-#REF!-#REF!,0)</f>
        <v>#REF!</v>
      </c>
      <c r="N33" s="296" t="e">
        <f>M33/SUM(PLANILHA!#REF!)</f>
        <v>#REF!</v>
      </c>
      <c r="O33" s="288"/>
      <c r="P33" s="152"/>
      <c r="Q33" s="152"/>
      <c r="R33" s="152"/>
      <c r="S33" s="152"/>
      <c r="T33" s="152"/>
      <c r="U33" s="152"/>
      <c r="V33" s="152"/>
      <c r="W33" s="152"/>
      <c r="X33" s="152"/>
      <c r="Y33" s="152"/>
      <c r="Z33" s="152"/>
      <c r="AA33" s="152"/>
      <c r="AB33" s="152"/>
      <c r="AC33" s="152"/>
      <c r="AD33" s="152"/>
      <c r="AE33" s="152"/>
      <c r="AF33" s="152"/>
      <c r="AG33" s="152"/>
      <c r="AH33" s="152"/>
      <c r="AI33" s="152"/>
      <c r="AJ33" s="152"/>
      <c r="AK33" s="152"/>
      <c r="AL33" s="152"/>
      <c r="AM33" s="152"/>
      <c r="AN33" s="152"/>
      <c r="AO33" s="152"/>
      <c r="AP33" s="152"/>
      <c r="AQ33" s="152"/>
      <c r="AR33" s="152"/>
      <c r="AS33" s="152"/>
      <c r="AT33" s="152"/>
      <c r="AU33" s="152"/>
      <c r="AV33" s="152"/>
      <c r="AW33" s="152"/>
      <c r="AX33" s="152"/>
      <c r="AY33" s="152"/>
      <c r="AZ33" s="152"/>
      <c r="BA33" s="152"/>
      <c r="BB33" s="152"/>
      <c r="BC33" s="152"/>
      <c r="BD33" s="152"/>
      <c r="BE33" s="152"/>
      <c r="BF33" s="152"/>
      <c r="BG33" s="152"/>
      <c r="BH33" s="152"/>
      <c r="BI33" s="152"/>
      <c r="BJ33" s="152"/>
      <c r="BK33" s="152"/>
      <c r="BL33" s="152"/>
      <c r="BM33" s="152"/>
      <c r="BN33" s="152"/>
      <c r="BO33" s="152"/>
      <c r="BP33" s="152"/>
      <c r="BQ33" s="152"/>
      <c r="BR33" s="152"/>
      <c r="BS33" s="152"/>
      <c r="BT33" s="152"/>
      <c r="BU33" s="152"/>
      <c r="BV33" s="152"/>
      <c r="BW33" s="152"/>
      <c r="BX33" s="152"/>
      <c r="BY33" s="152"/>
      <c r="BZ33" s="152"/>
      <c r="CA33" s="152"/>
      <c r="CB33" s="152"/>
      <c r="CC33" s="152"/>
      <c r="CD33" s="152"/>
      <c r="CE33" s="152"/>
      <c r="CF33" s="152"/>
      <c r="CG33" s="152"/>
      <c r="CH33" s="152"/>
      <c r="CI33" s="152"/>
      <c r="CJ33" s="152"/>
      <c r="CK33" s="152"/>
      <c r="CL33" s="152"/>
      <c r="CM33" s="152"/>
      <c r="CN33" s="152"/>
      <c r="CO33" s="152"/>
      <c r="CP33" s="152"/>
      <c r="CQ33" s="152"/>
      <c r="CR33" s="152"/>
      <c r="CS33" s="152"/>
      <c r="CT33" s="152"/>
      <c r="CU33" s="152"/>
      <c r="CV33" s="152"/>
      <c r="CW33" s="152"/>
      <c r="CX33" s="152"/>
      <c r="CY33" s="152"/>
      <c r="CZ33" s="152"/>
      <c r="DA33" s="152"/>
      <c r="DB33" s="152"/>
      <c r="DC33" s="152"/>
      <c r="DD33" s="152"/>
      <c r="DE33" s="152"/>
      <c r="DF33" s="152"/>
      <c r="DG33" s="152"/>
      <c r="DH33" s="152"/>
      <c r="DI33" s="152"/>
    </row>
    <row r="34" spans="1:113" s="153" customFormat="1" ht="23.25" customHeight="1">
      <c r="A34" s="511" t="s">
        <v>637</v>
      </c>
      <c r="B34" s="512" t="e">
        <f>CONSOLIDADA!#REF!</f>
        <v>#REF!</v>
      </c>
      <c r="C34" s="140" t="e">
        <f>CONSOLIDADA!#REF!</f>
        <v>#REF!</v>
      </c>
      <c r="D34" s="137" t="e">
        <f t="shared" si="0"/>
        <v>#REF!</v>
      </c>
      <c r="E34" s="141" t="e">
        <f>PLANILHA!#REF!</f>
        <v>#REF!</v>
      </c>
      <c r="F34" s="137" t="e">
        <f t="shared" si="1"/>
        <v>#REF!</v>
      </c>
      <c r="G34" s="139" t="e">
        <f>E34+'2ª Med_Contr'!#REF!</f>
        <v>#REF!</v>
      </c>
      <c r="H34" s="137" t="e">
        <f t="shared" si="2"/>
        <v>#REF!</v>
      </c>
      <c r="I34" s="139" t="e">
        <f t="shared" si="3"/>
        <v>#REF!</v>
      </c>
      <c r="J34" s="137" t="e">
        <f t="shared" si="4"/>
        <v>#REF!</v>
      </c>
      <c r="K34" s="295" t="e">
        <f>IF(PLANILHA!#REF!&lt;&gt;0,PLANILHA!H167-'1ª Med_Contr'!#REF!-'2ª Med_Contr'!#REF!-'3ª Med_Contr'!E35-#REF!-#REF!-#REF!-#REF!-#REF!-#REF!-#REF!-#REF!-#REF!,0)</f>
        <v>#REF!</v>
      </c>
      <c r="L34" s="296" t="e">
        <f>K34/'Hidro Sanit'!M121</f>
        <v>#REF!</v>
      </c>
      <c r="M34" s="378" t="e">
        <f>IF(PLANILHA!#REF!&lt;&gt;0,SUM(PLANILHA!#REF!)-'1ª Med_Adit'!E38-'2ª Med_Adit'!E38-#REF!-#REF!-#REF!-#REF!-#REF!-#REF!-#REF!-#REF!-#REF!-#REF!,0)</f>
        <v>#REF!</v>
      </c>
      <c r="N34" s="296" t="e">
        <f>M34/SUM(PLANILHA!#REF!)</f>
        <v>#REF!</v>
      </c>
      <c r="O34" s="288"/>
      <c r="P34" s="152"/>
      <c r="Q34" s="152"/>
      <c r="R34" s="152"/>
      <c r="S34" s="152"/>
      <c r="T34" s="152"/>
      <c r="U34" s="152"/>
      <c r="V34" s="152"/>
      <c r="W34" s="152"/>
      <c r="X34" s="152"/>
      <c r="Y34" s="152"/>
      <c r="Z34" s="152"/>
      <c r="AA34" s="152"/>
      <c r="AB34" s="152"/>
      <c r="AC34" s="152"/>
      <c r="AD34" s="152"/>
      <c r="AE34" s="152"/>
      <c r="AF34" s="152"/>
      <c r="AG34" s="152"/>
      <c r="AH34" s="152"/>
      <c r="AI34" s="152"/>
      <c r="AJ34" s="152"/>
      <c r="AK34" s="152"/>
      <c r="AL34" s="152"/>
      <c r="AM34" s="152"/>
      <c r="AN34" s="152"/>
      <c r="AO34" s="152"/>
      <c r="AP34" s="152"/>
      <c r="AQ34" s="152"/>
      <c r="AR34" s="152"/>
      <c r="AS34" s="152"/>
      <c r="AT34" s="152"/>
      <c r="AU34" s="152"/>
      <c r="AV34" s="152"/>
      <c r="AW34" s="152"/>
      <c r="AX34" s="152"/>
      <c r="AY34" s="152"/>
      <c r="AZ34" s="152"/>
      <c r="BA34" s="152"/>
      <c r="BB34" s="152"/>
      <c r="BC34" s="152"/>
      <c r="BD34" s="152"/>
      <c r="BE34" s="152"/>
      <c r="BF34" s="152"/>
      <c r="BG34" s="152"/>
      <c r="BH34" s="152"/>
      <c r="BI34" s="152"/>
      <c r="BJ34" s="152"/>
      <c r="BK34" s="152"/>
      <c r="BL34" s="152"/>
      <c r="BM34" s="152"/>
      <c r="BN34" s="152"/>
      <c r="BO34" s="152"/>
      <c r="BP34" s="152"/>
      <c r="BQ34" s="152"/>
      <c r="BR34" s="152"/>
      <c r="BS34" s="152"/>
      <c r="BT34" s="152"/>
      <c r="BU34" s="152"/>
      <c r="BV34" s="152"/>
      <c r="BW34" s="152"/>
      <c r="BX34" s="152"/>
      <c r="BY34" s="152"/>
      <c r="BZ34" s="152"/>
      <c r="CA34" s="152"/>
      <c r="CB34" s="152"/>
      <c r="CC34" s="152"/>
      <c r="CD34" s="152"/>
      <c r="CE34" s="152"/>
      <c r="CF34" s="152"/>
      <c r="CG34" s="152"/>
      <c r="CH34" s="152"/>
      <c r="CI34" s="152"/>
      <c r="CJ34" s="152"/>
      <c r="CK34" s="152"/>
      <c r="CL34" s="152"/>
      <c r="CM34" s="152"/>
      <c r="CN34" s="152"/>
      <c r="CO34" s="152"/>
      <c r="CP34" s="152"/>
      <c r="CQ34" s="152"/>
      <c r="CR34" s="152"/>
      <c r="CS34" s="152"/>
      <c r="CT34" s="152"/>
      <c r="CU34" s="152"/>
      <c r="CV34" s="152"/>
      <c r="CW34" s="152"/>
      <c r="CX34" s="152"/>
      <c r="CY34" s="152"/>
      <c r="CZ34" s="152"/>
      <c r="DA34" s="152"/>
      <c r="DB34" s="152"/>
      <c r="DC34" s="152"/>
      <c r="DD34" s="152"/>
      <c r="DE34" s="152"/>
      <c r="DF34" s="152"/>
      <c r="DG34" s="152"/>
      <c r="DH34" s="152"/>
      <c r="DI34" s="152"/>
    </row>
    <row r="35" spans="1:113" s="153" customFormat="1" ht="23.25" customHeight="1">
      <c r="A35" s="511" t="s">
        <v>30</v>
      </c>
      <c r="B35" s="512" t="e">
        <f>CONSOLIDADA!#REF!</f>
        <v>#REF!</v>
      </c>
      <c r="C35" s="140" t="e">
        <f>CONSOLIDADA!#REF!</f>
        <v>#REF!</v>
      </c>
      <c r="D35" s="137" t="e">
        <f t="shared" si="0"/>
        <v>#REF!</v>
      </c>
      <c r="E35" s="141" t="e">
        <f>PLANILHA!#REF!</f>
        <v>#REF!</v>
      </c>
      <c r="F35" s="137" t="e">
        <f t="shared" si="1"/>
        <v>#REF!</v>
      </c>
      <c r="G35" s="139" t="e">
        <f>E35+'2ª Med_Contr'!#REF!</f>
        <v>#REF!</v>
      </c>
      <c r="H35" s="137" t="e">
        <f t="shared" si="2"/>
        <v>#REF!</v>
      </c>
      <c r="I35" s="139" t="e">
        <f t="shared" si="3"/>
        <v>#REF!</v>
      </c>
      <c r="J35" s="137" t="e">
        <f t="shared" si="4"/>
        <v>#REF!</v>
      </c>
      <c r="K35" s="295" t="e">
        <f>IF(PLANILHA!#REF!&lt;&gt;0,PLANILHA!H168-'1ª Med_Contr'!#REF!-'2ª Med_Contr'!#REF!-'3ª Med_Contr'!E36-#REF!-#REF!-#REF!-#REF!-#REF!-#REF!-#REF!-#REF!-#REF!,0)</f>
        <v>#REF!</v>
      </c>
      <c r="L35" s="296" t="e">
        <f>K35/'Hidro Sanit'!M122</f>
        <v>#REF!</v>
      </c>
      <c r="M35" s="378" t="e">
        <f>IF(PLANILHA!#REF!&lt;&gt;0,SUM(PLANILHA!#REF!)-'1ª Med_Adit'!E39-'2ª Med_Adit'!E39-#REF!-#REF!-#REF!-#REF!-#REF!-#REF!-#REF!-#REF!-#REF!-#REF!,0)</f>
        <v>#REF!</v>
      </c>
      <c r="N35" s="296" t="e">
        <f>M35/SUM(PLANILHA!#REF!)</f>
        <v>#REF!</v>
      </c>
      <c r="O35" s="288"/>
      <c r="P35" s="152"/>
      <c r="Q35" s="152"/>
      <c r="R35" s="152"/>
      <c r="S35" s="152"/>
      <c r="T35" s="152"/>
      <c r="U35" s="152"/>
      <c r="V35" s="152"/>
      <c r="W35" s="152"/>
      <c r="X35" s="152"/>
      <c r="Y35" s="152"/>
      <c r="Z35" s="152"/>
      <c r="AA35" s="152"/>
      <c r="AB35" s="152"/>
      <c r="AC35" s="152"/>
      <c r="AD35" s="152"/>
      <c r="AE35" s="152"/>
      <c r="AF35" s="152"/>
      <c r="AG35" s="152"/>
      <c r="AH35" s="152"/>
      <c r="AI35" s="152"/>
      <c r="AJ35" s="152"/>
      <c r="AK35" s="152"/>
      <c r="AL35" s="152"/>
      <c r="AM35" s="152"/>
      <c r="AN35" s="152"/>
      <c r="AO35" s="152"/>
      <c r="AP35" s="152"/>
      <c r="AQ35" s="152"/>
      <c r="AR35" s="152"/>
      <c r="AS35" s="152"/>
      <c r="AT35" s="152"/>
      <c r="AU35" s="152"/>
      <c r="AV35" s="152"/>
      <c r="AW35" s="152"/>
      <c r="AX35" s="152"/>
      <c r="AY35" s="152"/>
      <c r="AZ35" s="152"/>
      <c r="BA35" s="152"/>
      <c r="BB35" s="152"/>
      <c r="BC35" s="152"/>
      <c r="BD35" s="152"/>
      <c r="BE35" s="152"/>
      <c r="BF35" s="152"/>
      <c r="BG35" s="152"/>
      <c r="BH35" s="152"/>
      <c r="BI35" s="152"/>
      <c r="BJ35" s="152"/>
      <c r="BK35" s="152"/>
      <c r="BL35" s="152"/>
      <c r="BM35" s="152"/>
      <c r="BN35" s="152"/>
      <c r="BO35" s="152"/>
      <c r="BP35" s="152"/>
      <c r="BQ35" s="152"/>
      <c r="BR35" s="152"/>
      <c r="BS35" s="152"/>
      <c r="BT35" s="152"/>
      <c r="BU35" s="152"/>
      <c r="BV35" s="152"/>
      <c r="BW35" s="152"/>
      <c r="BX35" s="152"/>
      <c r="BY35" s="152"/>
      <c r="BZ35" s="152"/>
      <c r="CA35" s="152"/>
      <c r="CB35" s="152"/>
      <c r="CC35" s="152"/>
      <c r="CD35" s="152"/>
      <c r="CE35" s="152"/>
      <c r="CF35" s="152"/>
      <c r="CG35" s="152"/>
      <c r="CH35" s="152"/>
      <c r="CI35" s="152"/>
      <c r="CJ35" s="152"/>
      <c r="CK35" s="152"/>
      <c r="CL35" s="152"/>
      <c r="CM35" s="152"/>
      <c r="CN35" s="152"/>
      <c r="CO35" s="152"/>
      <c r="CP35" s="152"/>
      <c r="CQ35" s="152"/>
      <c r="CR35" s="152"/>
      <c r="CS35" s="152"/>
      <c r="CT35" s="152"/>
      <c r="CU35" s="152"/>
      <c r="CV35" s="152"/>
      <c r="CW35" s="152"/>
      <c r="CX35" s="152"/>
      <c r="CY35" s="152"/>
      <c r="CZ35" s="152"/>
      <c r="DA35" s="152"/>
      <c r="DB35" s="152"/>
      <c r="DC35" s="152"/>
      <c r="DD35" s="152"/>
      <c r="DE35" s="152"/>
      <c r="DF35" s="152"/>
      <c r="DG35" s="152"/>
      <c r="DH35" s="152"/>
      <c r="DI35" s="152"/>
    </row>
    <row r="36" spans="1:113" s="153" customFormat="1" ht="23.25" customHeight="1">
      <c r="A36" s="511" t="s">
        <v>31</v>
      </c>
      <c r="B36" s="512" t="e">
        <f>CONSOLIDADA!#REF!</f>
        <v>#REF!</v>
      </c>
      <c r="C36" s="140" t="e">
        <f>CONSOLIDADA!#REF!</f>
        <v>#REF!</v>
      </c>
      <c r="D36" s="137" t="e">
        <f t="shared" si="0"/>
        <v>#REF!</v>
      </c>
      <c r="E36" s="141" t="e">
        <f>PLANILHA!#REF!</f>
        <v>#REF!</v>
      </c>
      <c r="F36" s="137" t="e">
        <f t="shared" si="1"/>
        <v>#REF!</v>
      </c>
      <c r="G36" s="139" t="e">
        <f>E36+'2ª Med_Contr'!#REF!</f>
        <v>#REF!</v>
      </c>
      <c r="H36" s="137" t="e">
        <f t="shared" si="2"/>
        <v>#REF!</v>
      </c>
      <c r="I36" s="139" t="e">
        <f t="shared" si="3"/>
        <v>#REF!</v>
      </c>
      <c r="J36" s="137" t="e">
        <f t="shared" si="4"/>
        <v>#REF!</v>
      </c>
      <c r="K36" s="295" t="e">
        <f>IF(PLANILHA!#REF!&lt;&gt;0,PLANILHA!H169-'1ª Med_Contr'!#REF!-'2ª Med_Contr'!#REF!-'3ª Med_Contr'!E37-#REF!-#REF!-#REF!-#REF!-#REF!-#REF!-#REF!-#REF!-#REF!,0)</f>
        <v>#REF!</v>
      </c>
      <c r="L36" s="296" t="e">
        <f>K36/'Hidro Sanit'!M123</f>
        <v>#REF!</v>
      </c>
      <c r="M36" s="378" t="e">
        <f>IF(PLANILHA!#REF!&lt;&gt;0,SUM(PLANILHA!#REF!)-'1ª Med_Adit'!E40-'2ª Med_Adit'!E40-#REF!-#REF!-#REF!-#REF!-#REF!-#REF!-#REF!-#REF!-#REF!-#REF!,0)</f>
        <v>#REF!</v>
      </c>
      <c r="N36" s="296" t="e">
        <f>M36/SUM(PLANILHA!#REF!)</f>
        <v>#REF!</v>
      </c>
      <c r="O36" s="288"/>
      <c r="P36" s="152"/>
      <c r="Q36" s="152"/>
      <c r="R36" s="152"/>
      <c r="S36" s="152"/>
      <c r="T36" s="152"/>
      <c r="U36" s="152"/>
      <c r="V36" s="152"/>
      <c r="W36" s="152"/>
      <c r="X36" s="152"/>
      <c r="Y36" s="152"/>
      <c r="Z36" s="152"/>
      <c r="AA36" s="152"/>
      <c r="AB36" s="152"/>
      <c r="AC36" s="152"/>
      <c r="AD36" s="152"/>
      <c r="AE36" s="152"/>
      <c r="AF36" s="152"/>
      <c r="AG36" s="152"/>
      <c r="AH36" s="152"/>
      <c r="AI36" s="152"/>
      <c r="AJ36" s="152"/>
      <c r="AK36" s="152"/>
      <c r="AL36" s="152"/>
      <c r="AM36" s="152"/>
      <c r="AN36" s="152"/>
      <c r="AO36" s="152"/>
      <c r="AP36" s="152"/>
      <c r="AQ36" s="152"/>
      <c r="AR36" s="152"/>
      <c r="AS36" s="152"/>
      <c r="AT36" s="152"/>
      <c r="AU36" s="152"/>
      <c r="AV36" s="152"/>
      <c r="AW36" s="152"/>
      <c r="AX36" s="152"/>
      <c r="AY36" s="152"/>
      <c r="AZ36" s="152"/>
      <c r="BA36" s="152"/>
      <c r="BB36" s="152"/>
      <c r="BC36" s="152"/>
      <c r="BD36" s="152"/>
      <c r="BE36" s="152"/>
      <c r="BF36" s="152"/>
      <c r="BG36" s="152"/>
      <c r="BH36" s="152"/>
      <c r="BI36" s="152"/>
      <c r="BJ36" s="152"/>
      <c r="BK36" s="152"/>
      <c r="BL36" s="152"/>
      <c r="BM36" s="152"/>
      <c r="BN36" s="152"/>
      <c r="BO36" s="152"/>
      <c r="BP36" s="152"/>
      <c r="BQ36" s="152"/>
      <c r="BR36" s="152"/>
      <c r="BS36" s="152"/>
      <c r="BT36" s="152"/>
      <c r="BU36" s="152"/>
      <c r="BV36" s="152"/>
      <c r="BW36" s="152"/>
      <c r="BX36" s="152"/>
      <c r="BY36" s="152"/>
      <c r="BZ36" s="152"/>
      <c r="CA36" s="152"/>
      <c r="CB36" s="152"/>
      <c r="CC36" s="152"/>
      <c r="CD36" s="152"/>
      <c r="CE36" s="152"/>
      <c r="CF36" s="152"/>
      <c r="CG36" s="152"/>
      <c r="CH36" s="152"/>
      <c r="CI36" s="152"/>
      <c r="CJ36" s="152"/>
      <c r="CK36" s="152"/>
      <c r="CL36" s="152"/>
      <c r="CM36" s="152"/>
      <c r="CN36" s="152"/>
      <c r="CO36" s="152"/>
      <c r="CP36" s="152"/>
      <c r="CQ36" s="152"/>
      <c r="CR36" s="152"/>
      <c r="CS36" s="152"/>
      <c r="CT36" s="152"/>
      <c r="CU36" s="152"/>
      <c r="CV36" s="152"/>
      <c r="CW36" s="152"/>
      <c r="CX36" s="152"/>
      <c r="CY36" s="152"/>
      <c r="CZ36" s="152"/>
      <c r="DA36" s="152"/>
      <c r="DB36" s="152"/>
      <c r="DC36" s="152"/>
      <c r="DD36" s="152"/>
      <c r="DE36" s="152"/>
      <c r="DF36" s="152"/>
      <c r="DG36" s="152"/>
      <c r="DH36" s="152"/>
      <c r="DI36" s="152"/>
    </row>
    <row r="37" spans="1:113" s="153" customFormat="1" ht="23.25" customHeight="1" thickBot="1">
      <c r="A37" s="511" t="s">
        <v>32</v>
      </c>
      <c r="B37" s="512" t="e">
        <f>CONSOLIDADA!#REF!</f>
        <v>#REF!</v>
      </c>
      <c r="C37" s="140" t="e">
        <f>CONSOLIDADA!#REF!</f>
        <v>#REF!</v>
      </c>
      <c r="D37" s="137" t="e">
        <f t="shared" si="0"/>
        <v>#REF!</v>
      </c>
      <c r="E37" s="141" t="e">
        <f>PLANILHA!#REF!</f>
        <v>#REF!</v>
      </c>
      <c r="F37" s="137" t="e">
        <f t="shared" si="1"/>
        <v>#REF!</v>
      </c>
      <c r="G37" s="139" t="e">
        <f>E37+'2ª Med_Contr'!#REF!</f>
        <v>#REF!</v>
      </c>
      <c r="H37" s="137" t="e">
        <f t="shared" si="2"/>
        <v>#REF!</v>
      </c>
      <c r="I37" s="139" t="e">
        <f t="shared" si="3"/>
        <v>#REF!</v>
      </c>
      <c r="J37" s="137" t="e">
        <f t="shared" si="4"/>
        <v>#REF!</v>
      </c>
      <c r="K37" s="295" t="e">
        <f>IF(PLANILHA!#REF!&lt;&gt;0,PLANILHA!H170-'1ª Med_Contr'!#REF!-'2ª Med_Contr'!E27-'3ª Med_Contr'!#REF!-#REF!-#REF!-#REF!-#REF!-#REF!-#REF!-#REF!-#REF!-#REF!,0)</f>
        <v>#REF!</v>
      </c>
      <c r="L37" s="296" t="e">
        <f>K37/'Hidro Sanit'!M124</f>
        <v>#REF!</v>
      </c>
      <c r="M37" s="378" t="e">
        <f>IF(PLANILHA!#REF!&lt;&gt;0,SUM(PLANILHA!#REF!)-'1ª Med_Adit'!E41-'2ª Med_Adit'!E41-#REF!-#REF!-#REF!-#REF!-#REF!-#REF!-#REF!-#REF!-#REF!-#REF!,0)</f>
        <v>#REF!</v>
      </c>
      <c r="N37" s="296" t="e">
        <f>M37/SUM(PLANILHA!#REF!)</f>
        <v>#REF!</v>
      </c>
      <c r="O37" s="288"/>
      <c r="P37" s="152"/>
      <c r="Q37" s="152"/>
      <c r="R37" s="152"/>
      <c r="S37" s="152"/>
      <c r="T37" s="152"/>
      <c r="U37" s="152"/>
      <c r="V37" s="152"/>
      <c r="W37" s="152"/>
      <c r="X37" s="152"/>
      <c r="Y37" s="152"/>
      <c r="Z37" s="152"/>
      <c r="AA37" s="152"/>
      <c r="AB37" s="152"/>
      <c r="AC37" s="152"/>
      <c r="AD37" s="152"/>
      <c r="AE37" s="152"/>
      <c r="AF37" s="152"/>
      <c r="AG37" s="152"/>
      <c r="AH37" s="152"/>
      <c r="AI37" s="152"/>
      <c r="AJ37" s="152"/>
      <c r="AK37" s="152"/>
      <c r="AL37" s="152"/>
      <c r="AM37" s="152"/>
      <c r="AN37" s="152"/>
      <c r="AO37" s="152"/>
      <c r="AP37" s="152"/>
      <c r="AQ37" s="152"/>
      <c r="AR37" s="152"/>
      <c r="AS37" s="152"/>
      <c r="AT37" s="152"/>
      <c r="AU37" s="152"/>
      <c r="AV37" s="152"/>
      <c r="AW37" s="152"/>
      <c r="AX37" s="152"/>
      <c r="AY37" s="152"/>
      <c r="AZ37" s="152"/>
      <c r="BA37" s="152"/>
      <c r="BB37" s="152"/>
      <c r="BC37" s="152"/>
      <c r="BD37" s="152"/>
      <c r="BE37" s="152"/>
      <c r="BF37" s="152"/>
      <c r="BG37" s="152"/>
      <c r="BH37" s="152"/>
      <c r="BI37" s="152"/>
      <c r="BJ37" s="152"/>
      <c r="BK37" s="152"/>
      <c r="BL37" s="152"/>
      <c r="BM37" s="152"/>
      <c r="BN37" s="152"/>
      <c r="BO37" s="152"/>
      <c r="BP37" s="152"/>
      <c r="BQ37" s="152"/>
      <c r="BR37" s="152"/>
      <c r="BS37" s="152"/>
      <c r="BT37" s="152"/>
      <c r="BU37" s="152"/>
      <c r="BV37" s="152"/>
      <c r="BW37" s="152"/>
      <c r="BX37" s="152"/>
      <c r="BY37" s="152"/>
      <c r="BZ37" s="152"/>
      <c r="CA37" s="152"/>
      <c r="CB37" s="152"/>
      <c r="CC37" s="152"/>
      <c r="CD37" s="152"/>
      <c r="CE37" s="152"/>
      <c r="CF37" s="152"/>
      <c r="CG37" s="152"/>
      <c r="CH37" s="152"/>
      <c r="CI37" s="152"/>
      <c r="CJ37" s="152"/>
      <c r="CK37" s="152"/>
      <c r="CL37" s="152"/>
      <c r="CM37" s="152"/>
      <c r="CN37" s="152"/>
      <c r="CO37" s="152"/>
      <c r="CP37" s="152"/>
      <c r="CQ37" s="152"/>
      <c r="CR37" s="152"/>
      <c r="CS37" s="152"/>
      <c r="CT37" s="152"/>
      <c r="CU37" s="152"/>
      <c r="CV37" s="152"/>
      <c r="CW37" s="152"/>
      <c r="CX37" s="152"/>
      <c r="CY37" s="152"/>
      <c r="CZ37" s="152"/>
      <c r="DA37" s="152"/>
      <c r="DB37" s="152"/>
      <c r="DC37" s="152"/>
      <c r="DD37" s="152"/>
      <c r="DE37" s="152"/>
      <c r="DF37" s="152"/>
      <c r="DG37" s="152"/>
      <c r="DH37" s="152"/>
      <c r="DI37" s="152"/>
    </row>
    <row r="38" spans="1:113" ht="18.75" thickBot="1">
      <c r="A38" s="914" t="s">
        <v>757</v>
      </c>
      <c r="B38" s="915"/>
      <c r="C38" s="567" t="e">
        <f t="shared" ref="C38:K38" si="5">SUM(C17:C37)</f>
        <v>#REF!</v>
      </c>
      <c r="D38" s="568" t="e">
        <f t="shared" si="5"/>
        <v>#REF!</v>
      </c>
      <c r="E38" s="567" t="e">
        <f t="shared" si="5"/>
        <v>#REF!</v>
      </c>
      <c r="F38" s="568" t="e">
        <f t="shared" si="5"/>
        <v>#REF!</v>
      </c>
      <c r="G38" s="567" t="e">
        <f t="shared" si="5"/>
        <v>#REF!</v>
      </c>
      <c r="H38" s="568" t="e">
        <f t="shared" si="5"/>
        <v>#REF!</v>
      </c>
      <c r="I38" s="567" t="e">
        <f t="shared" si="5"/>
        <v>#REF!</v>
      </c>
      <c r="J38" s="568" t="e">
        <f t="shared" si="5"/>
        <v>#REF!</v>
      </c>
      <c r="K38" s="143" t="e">
        <f t="shared" si="5"/>
        <v>#REF!</v>
      </c>
      <c r="L38" s="142" t="e">
        <f>K38/CONSOLIDADA!C28</f>
        <v>#REF!</v>
      </c>
      <c r="M38" s="143" t="e">
        <f>SUM(M17:M37)</f>
        <v>#REF!</v>
      </c>
      <c r="N38" s="142" t="e">
        <f>M38/(CONSOLIDADA!#REF!+CONSOLIDADA!#REF!)</f>
        <v>#REF!</v>
      </c>
      <c r="O38" s="150"/>
      <c r="P38" s="150"/>
      <c r="Q38" s="150"/>
      <c r="R38" s="150"/>
      <c r="S38" s="150"/>
      <c r="T38" s="150"/>
      <c r="U38" s="150"/>
      <c r="V38" s="150"/>
      <c r="W38" s="150"/>
      <c r="X38" s="150"/>
      <c r="Y38" s="150"/>
      <c r="Z38" s="150"/>
      <c r="AA38" s="150"/>
      <c r="AB38" s="150"/>
      <c r="AC38" s="150"/>
      <c r="AD38" s="150"/>
      <c r="AE38" s="150"/>
      <c r="AF38" s="150"/>
      <c r="AG38" s="150"/>
      <c r="AH38" s="150"/>
      <c r="AI38" s="150"/>
      <c r="AJ38" s="150"/>
      <c r="AK38" s="150"/>
      <c r="AL38" s="150"/>
      <c r="AM38" s="150"/>
      <c r="AN38" s="150"/>
      <c r="AO38" s="150"/>
      <c r="AP38" s="150"/>
      <c r="AQ38" s="150"/>
      <c r="AR38" s="150"/>
      <c r="AS38" s="150"/>
      <c r="AT38" s="150"/>
      <c r="AU38" s="150"/>
      <c r="AV38" s="150"/>
      <c r="AW38" s="150"/>
      <c r="AX38" s="150"/>
      <c r="AY38" s="150"/>
      <c r="AZ38" s="150"/>
      <c r="BA38" s="150"/>
      <c r="BB38" s="150"/>
      <c r="BC38" s="150"/>
      <c r="BD38" s="150"/>
      <c r="BE38" s="150"/>
      <c r="BF38" s="150"/>
      <c r="BG38" s="150"/>
      <c r="BH38" s="150"/>
      <c r="BI38" s="150"/>
      <c r="BJ38" s="150"/>
      <c r="BK38" s="150"/>
      <c r="BL38" s="150"/>
      <c r="BM38" s="150"/>
      <c r="BN38" s="150"/>
      <c r="BO38" s="150"/>
      <c r="BP38" s="150"/>
      <c r="BQ38" s="150"/>
      <c r="BR38" s="150"/>
      <c r="BS38" s="150"/>
      <c r="BT38" s="150"/>
      <c r="BU38" s="150"/>
      <c r="BV38" s="150"/>
      <c r="BW38" s="150"/>
      <c r="BX38" s="150"/>
      <c r="BY38" s="150"/>
      <c r="BZ38" s="150"/>
      <c r="CA38" s="150"/>
      <c r="CB38" s="150"/>
      <c r="CC38" s="150"/>
      <c r="CD38" s="150"/>
      <c r="CE38" s="150"/>
      <c r="CF38" s="150"/>
      <c r="CG38" s="150"/>
      <c r="CH38" s="150"/>
      <c r="CI38" s="150"/>
      <c r="CJ38" s="150"/>
      <c r="CK38" s="150"/>
      <c r="CL38" s="150"/>
      <c r="CM38" s="150"/>
      <c r="CN38" s="150"/>
      <c r="CO38" s="150"/>
      <c r="CP38" s="150"/>
      <c r="CQ38" s="150"/>
      <c r="CR38" s="150"/>
      <c r="CS38" s="150"/>
      <c r="CT38" s="150"/>
      <c r="CU38" s="150"/>
      <c r="CV38" s="150"/>
      <c r="CW38" s="150"/>
      <c r="CX38" s="150"/>
      <c r="CY38" s="150"/>
      <c r="CZ38" s="150"/>
      <c r="DA38" s="150"/>
      <c r="DB38" s="150"/>
      <c r="DC38" s="150"/>
      <c r="DD38" s="150"/>
      <c r="DE38" s="150"/>
      <c r="DF38" s="150"/>
      <c r="DG38" s="150"/>
      <c r="DH38" s="150"/>
      <c r="DI38" s="150"/>
    </row>
    <row r="39" spans="1:113" ht="18.75" customHeight="1">
      <c r="A39" s="562"/>
      <c r="B39" s="539"/>
      <c r="C39" s="540"/>
      <c r="D39" s="540"/>
      <c r="E39" s="540"/>
      <c r="F39" s="540"/>
      <c r="G39" s="529"/>
      <c r="H39" s="529"/>
      <c r="I39" s="529"/>
      <c r="J39" s="529"/>
      <c r="K39" s="150"/>
      <c r="L39" s="150"/>
      <c r="M39" s="150"/>
      <c r="N39" s="150"/>
      <c r="O39" s="150"/>
      <c r="P39" s="150"/>
      <c r="Q39" s="150"/>
      <c r="R39" s="150"/>
      <c r="S39" s="150"/>
      <c r="T39" s="150"/>
      <c r="U39" s="150"/>
      <c r="V39" s="150"/>
      <c r="W39" s="150"/>
      <c r="X39" s="150"/>
      <c r="Y39" s="150"/>
      <c r="Z39" s="150"/>
      <c r="AA39" s="150"/>
      <c r="AB39" s="150"/>
      <c r="AC39" s="150"/>
      <c r="AD39" s="150"/>
      <c r="AE39" s="150"/>
      <c r="AF39" s="150"/>
      <c r="AG39" s="150"/>
      <c r="AH39" s="150"/>
      <c r="AI39" s="150"/>
      <c r="AJ39" s="150"/>
      <c r="AK39" s="150"/>
      <c r="AL39" s="150"/>
      <c r="AM39" s="150"/>
      <c r="AN39" s="150"/>
      <c r="AO39" s="150"/>
      <c r="AP39" s="150"/>
      <c r="AQ39" s="150"/>
      <c r="AR39" s="150"/>
      <c r="AS39" s="150"/>
      <c r="AT39" s="150"/>
      <c r="AU39" s="150"/>
      <c r="AV39" s="150"/>
      <c r="AW39" s="150"/>
      <c r="AX39" s="150"/>
      <c r="AY39" s="150"/>
      <c r="AZ39" s="150"/>
      <c r="BA39" s="150"/>
      <c r="BB39" s="150"/>
      <c r="BC39" s="150"/>
      <c r="BD39" s="150"/>
      <c r="BE39" s="150"/>
      <c r="BF39" s="150"/>
      <c r="BG39" s="150"/>
      <c r="BH39" s="150"/>
      <c r="BI39" s="150"/>
      <c r="BJ39" s="150"/>
      <c r="BK39" s="150"/>
      <c r="BL39" s="150"/>
      <c r="BM39" s="150"/>
      <c r="BN39" s="150"/>
      <c r="BO39" s="150"/>
      <c r="BP39" s="150"/>
      <c r="BQ39" s="150"/>
      <c r="BR39" s="150"/>
      <c r="BS39" s="150"/>
      <c r="BT39" s="150"/>
      <c r="BU39" s="150"/>
      <c r="BV39" s="150"/>
      <c r="BW39" s="150"/>
      <c r="BX39" s="150"/>
      <c r="BY39" s="150"/>
      <c r="BZ39" s="150"/>
      <c r="CA39" s="150"/>
      <c r="CB39" s="150"/>
      <c r="CC39" s="150"/>
      <c r="CD39" s="150"/>
      <c r="CE39" s="150"/>
      <c r="CF39" s="150"/>
      <c r="CG39" s="150"/>
      <c r="CH39" s="150"/>
      <c r="CI39" s="150"/>
      <c r="CJ39" s="150"/>
      <c r="CK39" s="150"/>
      <c r="CL39" s="150"/>
      <c r="CM39" s="150"/>
      <c r="CN39" s="150"/>
      <c r="CO39" s="150"/>
      <c r="CP39" s="150"/>
      <c r="CQ39" s="150"/>
      <c r="CR39" s="150"/>
      <c r="CS39" s="150"/>
      <c r="CT39" s="150"/>
      <c r="CU39" s="150"/>
      <c r="CV39" s="150"/>
      <c r="CW39" s="150"/>
      <c r="CX39" s="150"/>
      <c r="CY39" s="150"/>
      <c r="CZ39" s="150"/>
      <c r="DA39" s="150"/>
      <c r="DB39" s="150"/>
      <c r="DC39" s="150"/>
      <c r="DD39" s="150"/>
      <c r="DE39" s="150"/>
      <c r="DF39" s="150"/>
      <c r="DG39" s="150"/>
      <c r="DH39" s="150"/>
      <c r="DI39" s="150"/>
    </row>
    <row r="40" spans="1:113" ht="18">
      <c r="A40" s="529"/>
      <c r="B40" s="563" t="s">
        <v>883</v>
      </c>
      <c r="C40" s="564" t="e">
        <f>E38</f>
        <v>#REF!</v>
      </c>
      <c r="D40" s="528"/>
      <c r="E40" s="540"/>
      <c r="F40" s="540"/>
      <c r="G40" s="528"/>
      <c r="H40" s="528"/>
      <c r="I40" s="528"/>
      <c r="J40" s="528"/>
      <c r="K40" s="289"/>
      <c r="L40" s="289"/>
    </row>
    <row r="41" spans="1:113" ht="15.75">
      <c r="A41" s="529"/>
      <c r="B41" s="541"/>
      <c r="C41" s="520"/>
      <c r="D41" s="528"/>
      <c r="E41" s="540"/>
      <c r="F41" s="540"/>
      <c r="G41" s="528"/>
      <c r="H41" s="528"/>
      <c r="I41" s="528"/>
      <c r="J41" s="528"/>
      <c r="K41" s="289"/>
      <c r="L41" s="289"/>
    </row>
    <row r="42" spans="1:113" ht="15.75">
      <c r="A42" s="529"/>
      <c r="B42" s="541"/>
      <c r="C42" s="520"/>
      <c r="D42" s="540"/>
      <c r="E42" s="540"/>
      <c r="F42" s="540"/>
      <c r="G42" s="528"/>
      <c r="H42" s="528"/>
      <c r="I42" s="543"/>
      <c r="J42" s="528"/>
    </row>
    <row r="43" spans="1:113" ht="18">
      <c r="A43" s="529"/>
      <c r="B43" s="563" t="s">
        <v>885</v>
      </c>
      <c r="C43" s="564" t="e">
        <f>C40-C42</f>
        <v>#REF!</v>
      </c>
      <c r="D43" s="565" t="e">
        <f>C43/C38</f>
        <v>#REF!</v>
      </c>
      <c r="E43" s="540"/>
      <c r="F43" s="540"/>
      <c r="G43" s="528"/>
      <c r="H43" s="528"/>
      <c r="I43" s="528"/>
      <c r="J43" s="528"/>
      <c r="M43" s="375"/>
      <c r="N43" s="375"/>
      <c r="O43" s="375"/>
    </row>
    <row r="44" spans="1:113" ht="15.75">
      <c r="A44" s="529"/>
      <c r="B44" s="541"/>
      <c r="C44" s="547"/>
      <c r="D44" s="540"/>
      <c r="E44" s="540"/>
      <c r="F44" s="540"/>
      <c r="G44" s="528"/>
      <c r="H44" s="528"/>
      <c r="I44" s="528"/>
      <c r="J44" s="528"/>
      <c r="M44" s="375"/>
      <c r="N44" s="375"/>
      <c r="O44" s="375"/>
    </row>
    <row r="45" spans="1:113" ht="18">
      <c r="A45" s="562"/>
      <c r="B45" s="548" t="s">
        <v>886</v>
      </c>
      <c r="C45" s="924" t="s">
        <v>640</v>
      </c>
      <c r="D45" s="924"/>
      <c r="E45" s="924"/>
      <c r="F45" s="924"/>
      <c r="G45" s="924"/>
      <c r="H45" s="924"/>
      <c r="I45" s="924"/>
      <c r="J45" s="924"/>
      <c r="M45" s="375"/>
      <c r="N45" s="375"/>
      <c r="O45" s="375"/>
    </row>
    <row r="46" spans="1:113" ht="18">
      <c r="A46" s="562"/>
      <c r="B46" s="549"/>
      <c r="C46" s="924"/>
      <c r="D46" s="924"/>
      <c r="E46" s="924"/>
      <c r="F46" s="924"/>
      <c r="G46" s="924"/>
      <c r="H46" s="924"/>
      <c r="I46" s="924"/>
      <c r="J46" s="924"/>
    </row>
    <row r="47" spans="1:113" ht="15.75">
      <c r="A47" s="562"/>
      <c r="B47" s="539"/>
      <c r="C47" s="540"/>
      <c r="D47" s="540"/>
      <c r="E47" s="540"/>
      <c r="F47" s="540"/>
      <c r="G47" s="529"/>
      <c r="H47" s="529"/>
      <c r="I47" s="529"/>
      <c r="J47" s="529"/>
    </row>
    <row r="48" spans="1:113" ht="15.75">
      <c r="A48" s="562"/>
      <c r="B48" s="539"/>
      <c r="C48" s="540"/>
      <c r="D48" s="540"/>
      <c r="E48" s="540"/>
      <c r="F48" s="540"/>
      <c r="G48" s="529"/>
      <c r="H48" s="529"/>
      <c r="I48" s="529"/>
      <c r="J48" s="529"/>
    </row>
    <row r="49" spans="1:10" ht="15.75">
      <c r="A49" s="566"/>
      <c r="B49" s="539"/>
      <c r="C49" s="529"/>
      <c r="D49" s="529"/>
      <c r="E49" s="529"/>
      <c r="F49" s="529"/>
      <c r="G49" s="540"/>
      <c r="H49" s="540"/>
      <c r="I49" s="540"/>
      <c r="J49" s="529"/>
    </row>
    <row r="50" spans="1:10" ht="15.75">
      <c r="A50" s="566"/>
      <c r="B50" s="515" t="s">
        <v>750</v>
      </c>
      <c r="C50" s="529"/>
      <c r="D50" s="925" t="s">
        <v>823</v>
      </c>
      <c r="E50" s="925"/>
      <c r="F50" s="529"/>
      <c r="G50" s="926" t="s">
        <v>638</v>
      </c>
      <c r="H50" s="926"/>
      <c r="I50" s="926"/>
      <c r="J50" s="529"/>
    </row>
    <row r="51" spans="1:10" ht="15.75">
      <c r="A51" s="566"/>
      <c r="B51" s="554"/>
      <c r="C51" s="555"/>
      <c r="D51" s="555"/>
      <c r="E51" s="555"/>
      <c r="F51" s="555"/>
      <c r="G51" s="529"/>
      <c r="H51" s="529"/>
      <c r="I51" s="529"/>
      <c r="J51" s="529"/>
    </row>
    <row r="52" spans="1:10">
      <c r="A52" s="529"/>
      <c r="B52" s="529"/>
      <c r="C52" s="529"/>
      <c r="D52" s="529"/>
      <c r="E52" s="529"/>
      <c r="F52" s="529"/>
      <c r="G52" s="529"/>
      <c r="H52" s="529"/>
      <c r="I52" s="529"/>
      <c r="J52" s="529"/>
    </row>
    <row r="53" spans="1:10">
      <c r="A53" s="529"/>
      <c r="B53" s="529"/>
      <c r="C53" s="529"/>
      <c r="D53" s="529"/>
      <c r="E53" s="529"/>
      <c r="F53" s="529"/>
      <c r="G53" s="529"/>
      <c r="H53" s="529"/>
      <c r="I53" s="529"/>
      <c r="J53" s="529"/>
    </row>
    <row r="54" spans="1:10">
      <c r="A54" s="529"/>
      <c r="B54" s="529"/>
      <c r="C54" s="529"/>
      <c r="D54" s="529"/>
      <c r="E54" s="529"/>
      <c r="F54" s="529"/>
      <c r="G54" s="529"/>
      <c r="H54" s="529"/>
      <c r="I54" s="529"/>
      <c r="J54" s="529"/>
    </row>
    <row r="55" spans="1:10">
      <c r="A55" s="529"/>
      <c r="B55" s="529"/>
      <c r="C55" s="529"/>
      <c r="D55" s="529"/>
      <c r="E55" s="529"/>
      <c r="F55" s="529"/>
      <c r="G55" s="529"/>
      <c r="H55" s="529"/>
      <c r="I55" s="529"/>
      <c r="J55" s="529"/>
    </row>
    <row r="56" spans="1:10" ht="22.5" customHeight="1">
      <c r="A56" s="560"/>
      <c r="B56" s="560"/>
      <c r="C56" s="560"/>
      <c r="D56" s="560"/>
      <c r="E56" s="560"/>
      <c r="F56" s="560"/>
      <c r="G56" s="560"/>
      <c r="H56" s="560"/>
      <c r="I56" s="560"/>
      <c r="J56" s="560"/>
    </row>
  </sheetData>
  <mergeCells count="37">
    <mergeCell ref="C45:J46"/>
    <mergeCell ref="D50:E50"/>
    <mergeCell ref="G50:I50"/>
    <mergeCell ref="G5:H5"/>
    <mergeCell ref="I5:J5"/>
    <mergeCell ref="I9:J9"/>
    <mergeCell ref="G9:H9"/>
    <mergeCell ref="G10:H10"/>
    <mergeCell ref="I10:J10"/>
    <mergeCell ref="G11:H11"/>
    <mergeCell ref="C5:F5"/>
    <mergeCell ref="D14:D16"/>
    <mergeCell ref="E14:E16"/>
    <mergeCell ref="G6:H6"/>
    <mergeCell ref="G7:H7"/>
    <mergeCell ref="G8:H8"/>
    <mergeCell ref="G13:H13"/>
    <mergeCell ref="G12:H12"/>
    <mergeCell ref="L14:L16"/>
    <mergeCell ref="M14:M16"/>
    <mergeCell ref="N14:N16"/>
    <mergeCell ref="G14:G16"/>
    <mergeCell ref="H14:H16"/>
    <mergeCell ref="K14:K16"/>
    <mergeCell ref="A38:B38"/>
    <mergeCell ref="A14:A16"/>
    <mergeCell ref="B14:B16"/>
    <mergeCell ref="C14:C16"/>
    <mergeCell ref="F14:F16"/>
    <mergeCell ref="I6:J6"/>
    <mergeCell ref="I7:J7"/>
    <mergeCell ref="I8:J8"/>
    <mergeCell ref="I14:I16"/>
    <mergeCell ref="J14:J16"/>
    <mergeCell ref="I11:J11"/>
    <mergeCell ref="I13:J13"/>
    <mergeCell ref="I12:J12"/>
  </mergeCells>
  <phoneticPr fontId="0" type="noConversion"/>
  <printOptions horizontalCentered="1"/>
  <pageMargins left="0.39370078740157483" right="0.39370078740157483" top="0.59055118110236227" bottom="0.59055118110236227" header="0.39370078740157483" footer="0.39370078740157483"/>
  <pageSetup paperSize="9" scale="74" orientation="landscape" horizontalDpi="150" verticalDpi="150" r:id="rId1"/>
  <headerFooter alignWithMargins="0">
    <oddHeader>Página &amp;P de &amp;N</oddHeader>
    <oddFooter>&amp;C&amp;F</oddFooter>
  </headerFooter>
  <rowBreaks count="1" manualBreakCount="1">
    <brk id="33" max="9" man="1"/>
  </rowBreaks>
  <colBreaks count="1" manualBreakCount="1">
    <brk id="10" max="49" man="1"/>
  </colBreaks>
  <drawing r:id="rId2"/>
</worksheet>
</file>

<file path=xl/worksheets/sheet10.xml><?xml version="1.0" encoding="utf-8"?>
<worksheet xmlns="http://schemas.openxmlformats.org/spreadsheetml/2006/main" xmlns:r="http://schemas.openxmlformats.org/officeDocument/2006/relationships">
  <sheetPr codeName="Plan25">
    <tabColor rgb="FFFFC000"/>
  </sheetPr>
  <dimension ref="A1:DI40"/>
  <sheetViews>
    <sheetView workbookViewId="0"/>
  </sheetViews>
  <sheetFormatPr defaultColWidth="9.140625" defaultRowHeight="15"/>
  <cols>
    <col min="1" max="1" width="10.42578125" style="147" customWidth="1"/>
    <col min="2" max="2" width="62.42578125" style="147" customWidth="1"/>
    <col min="3" max="3" width="19.85546875" style="147" customWidth="1"/>
    <col min="4" max="4" width="11.42578125" style="147" customWidth="1"/>
    <col min="5" max="5" width="21.85546875" style="147" customWidth="1"/>
    <col min="6" max="6" width="11.42578125" style="147" customWidth="1"/>
    <col min="7" max="7" width="21.28515625" style="147" customWidth="1"/>
    <col min="8" max="8" width="11.42578125" style="147" customWidth="1"/>
    <col min="9" max="9" width="21.28515625" style="147" customWidth="1"/>
    <col min="10" max="10" width="11.42578125" style="147" customWidth="1"/>
    <col min="11" max="11" width="19" style="147" customWidth="1"/>
    <col min="12" max="12" width="11.42578125" style="147" customWidth="1"/>
    <col min="13" max="13" width="19" style="147" customWidth="1"/>
    <col min="14" max="14" width="11.42578125" style="147" customWidth="1"/>
    <col min="15" max="15" width="11.140625" style="147" bestFit="1" customWidth="1"/>
    <col min="16" max="16384" width="9.140625" style="147"/>
  </cols>
  <sheetData>
    <row r="1" spans="1:14" ht="15.75">
      <c r="A1" s="162"/>
      <c r="B1" s="163" t="s">
        <v>749</v>
      </c>
      <c r="C1" s="164"/>
      <c r="D1" s="164"/>
      <c r="E1" s="164"/>
      <c r="F1" s="164"/>
      <c r="G1" s="165"/>
      <c r="H1" s="165"/>
      <c r="I1" s="165"/>
      <c r="J1" s="166"/>
    </row>
    <row r="2" spans="1:14" ht="15.75">
      <c r="A2" s="167"/>
      <c r="B2" s="168" t="s">
        <v>718</v>
      </c>
      <c r="C2" s="151"/>
      <c r="D2" s="151"/>
      <c r="E2" s="151"/>
      <c r="F2" s="151"/>
      <c r="G2" s="150"/>
      <c r="H2" s="150"/>
      <c r="I2" s="150"/>
      <c r="J2" s="169"/>
    </row>
    <row r="3" spans="1:14" ht="15.75">
      <c r="A3" s="167"/>
      <c r="B3" s="168" t="s">
        <v>880</v>
      </c>
      <c r="C3" s="151"/>
      <c r="D3" s="151"/>
      <c r="E3" s="151"/>
      <c r="F3" s="151"/>
      <c r="G3" s="150"/>
      <c r="H3" s="150"/>
      <c r="I3" s="150"/>
      <c r="J3" s="169"/>
    </row>
    <row r="4" spans="1:14" ht="15.75">
      <c r="A4" s="167"/>
      <c r="B4" s="168" t="s">
        <v>173</v>
      </c>
      <c r="C4" s="151"/>
      <c r="D4" s="151"/>
      <c r="E4" s="151"/>
      <c r="F4" s="151"/>
      <c r="G4" s="150"/>
      <c r="H4" s="150"/>
      <c r="I4" s="150"/>
      <c r="J4" s="169"/>
    </row>
    <row r="5" spans="1:14" ht="15.75">
      <c r="A5" s="167"/>
      <c r="B5" s="168" t="s">
        <v>656</v>
      </c>
      <c r="C5" s="151"/>
      <c r="D5" s="151"/>
      <c r="E5" s="151"/>
      <c r="F5" s="151"/>
      <c r="G5" s="150"/>
      <c r="H5" s="150"/>
      <c r="I5" s="150"/>
      <c r="J5" s="169"/>
    </row>
    <row r="6" spans="1:14" ht="26.25">
      <c r="A6" s="936" t="s">
        <v>145</v>
      </c>
      <c r="B6" s="937"/>
      <c r="C6" s="937"/>
      <c r="D6" s="937"/>
      <c r="E6" s="937"/>
      <c r="F6" s="937"/>
      <c r="G6" s="937"/>
      <c r="H6" s="937"/>
      <c r="I6" s="937"/>
      <c r="J6" s="938"/>
    </row>
    <row r="7" spans="1:14" s="148" customFormat="1" ht="16.5">
      <c r="A7" s="170"/>
      <c r="B7" s="149"/>
      <c r="C7" s="149"/>
      <c r="D7" s="149"/>
      <c r="E7" s="149"/>
      <c r="F7" s="172"/>
      <c r="G7" s="933" t="s">
        <v>824</v>
      </c>
      <c r="H7" s="933"/>
      <c r="I7" s="1142" t="s">
        <v>753</v>
      </c>
      <c r="J7" s="1143"/>
    </row>
    <row r="8" spans="1:14" ht="16.5">
      <c r="A8" s="225" t="str">
        <f>CONSOLIDADA!A5</f>
        <v>POLICLINICA JARDIM GLÓRIA II</v>
      </c>
      <c r="B8" s="172"/>
      <c r="C8" s="150"/>
      <c r="D8" s="150"/>
      <c r="E8" s="150"/>
      <c r="F8" s="150"/>
      <c r="G8" s="941" t="s">
        <v>752</v>
      </c>
      <c r="H8" s="941"/>
      <c r="I8" s="942" t="s">
        <v>143</v>
      </c>
      <c r="J8" s="943"/>
    </row>
    <row r="9" spans="1:14" ht="16.5">
      <c r="A9" s="225" t="str">
        <f>CONSOLIDADA!A6</f>
        <v>ENDEREÇO: RUA HARMONIA ESQUINA COM RUA DO AMOR, BAIRRO JARDIM GLORIA II, VARZEA GRANDE-MT</v>
      </c>
      <c r="B9" s="172"/>
      <c r="C9" s="150"/>
      <c r="D9" s="150"/>
      <c r="E9" s="150"/>
      <c r="F9" s="150"/>
      <c r="G9" s="933" t="s">
        <v>701</v>
      </c>
      <c r="H9" s="933"/>
      <c r="I9" s="934">
        <f>I10+30</f>
        <v>41076</v>
      </c>
      <c r="J9" s="935"/>
    </row>
    <row r="10" spans="1:14" ht="16.5">
      <c r="A10" s="225" t="str">
        <f>CONSOLIDADA!A7</f>
        <v>MUNICÍPIO:  VARZEA GRANDE- MT</v>
      </c>
      <c r="B10" s="151"/>
      <c r="C10" s="215"/>
      <c r="D10" s="215"/>
      <c r="E10" s="150"/>
      <c r="F10" s="150"/>
      <c r="G10" s="933" t="s">
        <v>808</v>
      </c>
      <c r="H10" s="933"/>
      <c r="I10" s="1144">
        <v>41046</v>
      </c>
      <c r="J10" s="1145"/>
    </row>
    <row r="11" spans="1:14" ht="16.5">
      <c r="A11" s="171"/>
      <c r="B11" s="151"/>
      <c r="C11" s="108"/>
      <c r="D11" s="108"/>
      <c r="E11" s="150"/>
      <c r="F11" s="150"/>
      <c r="G11" s="933" t="s">
        <v>809</v>
      </c>
      <c r="H11" s="933"/>
      <c r="I11" s="934">
        <f>I10+CRONOGRAMA!H2</f>
        <v>41046</v>
      </c>
      <c r="J11" s="935"/>
    </row>
    <row r="12" spans="1:14" s="271" customFormat="1" ht="16.5">
      <c r="A12" s="171"/>
      <c r="B12" s="151"/>
      <c r="C12" s="108"/>
      <c r="D12" s="108"/>
      <c r="E12" s="151"/>
      <c r="F12" s="151"/>
      <c r="G12" s="1146" t="s">
        <v>146</v>
      </c>
      <c r="H12" s="1146"/>
      <c r="I12" s="1147">
        <v>3337751.16</v>
      </c>
      <c r="J12" s="1148"/>
    </row>
    <row r="13" spans="1:14" ht="16.5">
      <c r="A13" s="171"/>
      <c r="B13" s="151"/>
      <c r="C13" s="108"/>
      <c r="D13" s="108"/>
      <c r="E13" s="150"/>
      <c r="F13" s="150"/>
      <c r="G13" s="933" t="s">
        <v>817</v>
      </c>
      <c r="H13" s="933"/>
      <c r="I13" s="944">
        <f>CONSOLIDADA!C28</f>
        <v>377625.66999999993</v>
      </c>
      <c r="J13" s="945"/>
    </row>
    <row r="14" spans="1:14" ht="16.5">
      <c r="A14" s="171"/>
      <c r="B14" s="151"/>
      <c r="C14" s="108"/>
      <c r="D14" s="108"/>
      <c r="E14" s="150"/>
      <c r="F14" s="150"/>
      <c r="G14" s="933" t="s">
        <v>892</v>
      </c>
      <c r="H14" s="933"/>
      <c r="I14" s="946" t="e">
        <f>CONSOLIDADA!#REF!</f>
        <v>#REF!</v>
      </c>
      <c r="J14" s="935"/>
    </row>
    <row r="15" spans="1:14" ht="16.5">
      <c r="A15" s="171"/>
      <c r="B15" s="151"/>
      <c r="C15" s="108"/>
      <c r="D15" s="108"/>
      <c r="E15" s="150"/>
      <c r="F15" s="150"/>
      <c r="G15" s="933" t="s">
        <v>891</v>
      </c>
      <c r="H15" s="933"/>
      <c r="I15" s="946" t="e">
        <f>CONSOLIDADA!#REF!</f>
        <v>#REF!</v>
      </c>
      <c r="J15" s="935"/>
    </row>
    <row r="16" spans="1:14" ht="17.25" thickBot="1">
      <c r="A16" s="171"/>
      <c r="B16" s="151"/>
      <c r="C16" s="108"/>
      <c r="D16" s="108"/>
      <c r="E16" s="150"/>
      <c r="F16" s="108"/>
      <c r="G16" s="108"/>
      <c r="H16" s="186"/>
      <c r="I16" s="186"/>
      <c r="J16" s="169"/>
      <c r="K16" s="955" t="s">
        <v>896</v>
      </c>
      <c r="L16" s="956"/>
      <c r="M16" s="956"/>
      <c r="N16" s="956"/>
    </row>
    <row r="17" spans="1:113" ht="15" customHeight="1">
      <c r="A17" s="916" t="s">
        <v>659</v>
      </c>
      <c r="B17" s="918" t="s">
        <v>696</v>
      </c>
      <c r="C17" s="921" t="s">
        <v>893</v>
      </c>
      <c r="D17" s="908" t="s">
        <v>688</v>
      </c>
      <c r="E17" s="908" t="s">
        <v>819</v>
      </c>
      <c r="F17" s="908" t="s">
        <v>688</v>
      </c>
      <c r="G17" s="908" t="s">
        <v>140</v>
      </c>
      <c r="H17" s="908" t="s">
        <v>688</v>
      </c>
      <c r="I17" s="908" t="s">
        <v>141</v>
      </c>
      <c r="J17" s="908" t="s">
        <v>688</v>
      </c>
      <c r="K17" s="908" t="s">
        <v>894</v>
      </c>
      <c r="L17" s="908" t="s">
        <v>688</v>
      </c>
      <c r="M17" s="908" t="s">
        <v>895</v>
      </c>
      <c r="N17" s="908" t="s">
        <v>688</v>
      </c>
      <c r="O17" s="150"/>
      <c r="P17" s="150"/>
      <c r="Q17" s="150"/>
      <c r="R17" s="150"/>
      <c r="S17" s="150"/>
      <c r="T17" s="150"/>
      <c r="U17" s="150"/>
      <c r="V17" s="150"/>
      <c r="W17" s="150"/>
      <c r="X17" s="150"/>
      <c r="Y17" s="150"/>
      <c r="Z17" s="150"/>
      <c r="AA17" s="150"/>
      <c r="AB17" s="150"/>
      <c r="AC17" s="150"/>
      <c r="AD17" s="150"/>
      <c r="AE17" s="150"/>
      <c r="AF17" s="150"/>
      <c r="AG17" s="150"/>
      <c r="AH17" s="150"/>
      <c r="AI17" s="150"/>
      <c r="AJ17" s="150"/>
      <c r="AK17" s="150"/>
      <c r="AL17" s="150"/>
      <c r="AM17" s="150"/>
      <c r="AN17" s="150"/>
      <c r="AO17" s="150"/>
      <c r="AP17" s="150"/>
      <c r="AQ17" s="150"/>
      <c r="AR17" s="150"/>
      <c r="AS17" s="150"/>
      <c r="AT17" s="150"/>
      <c r="AU17" s="150"/>
      <c r="AV17" s="150"/>
      <c r="AW17" s="150"/>
      <c r="AX17" s="150"/>
      <c r="AY17" s="150"/>
      <c r="AZ17" s="150"/>
      <c r="BA17" s="150"/>
      <c r="BB17" s="150"/>
      <c r="BC17" s="150"/>
      <c r="BD17" s="150"/>
      <c r="BE17" s="150"/>
      <c r="BF17" s="150"/>
      <c r="BG17" s="150"/>
      <c r="BH17" s="150"/>
      <c r="BI17" s="150"/>
      <c r="BJ17" s="150"/>
      <c r="BK17" s="150"/>
      <c r="BL17" s="150"/>
      <c r="BM17" s="150"/>
      <c r="BN17" s="150"/>
      <c r="BO17" s="150"/>
      <c r="BP17" s="150"/>
      <c r="BQ17" s="150"/>
      <c r="BR17" s="150"/>
      <c r="BS17" s="150"/>
      <c r="BT17" s="150"/>
      <c r="BU17" s="150"/>
      <c r="BV17" s="150"/>
      <c r="BW17" s="150"/>
      <c r="BX17" s="150"/>
      <c r="BY17" s="150"/>
      <c r="BZ17" s="150"/>
      <c r="CA17" s="150"/>
      <c r="CB17" s="150"/>
      <c r="CC17" s="150"/>
      <c r="CD17" s="150"/>
      <c r="CE17" s="150"/>
      <c r="CF17" s="150"/>
      <c r="CG17" s="150"/>
      <c r="CH17" s="150"/>
      <c r="CI17" s="150"/>
      <c r="CJ17" s="150"/>
      <c r="CK17" s="150"/>
      <c r="CL17" s="150"/>
      <c r="CM17" s="150"/>
      <c r="CN17" s="150"/>
      <c r="CO17" s="150"/>
      <c r="CP17" s="150"/>
      <c r="CQ17" s="150"/>
      <c r="CR17" s="150"/>
      <c r="CS17" s="150"/>
      <c r="CT17" s="150"/>
      <c r="CU17" s="150"/>
      <c r="CV17" s="150"/>
      <c r="CW17" s="150"/>
      <c r="CX17" s="150"/>
      <c r="CY17" s="150"/>
      <c r="CZ17" s="150"/>
      <c r="DA17" s="150"/>
      <c r="DB17" s="150"/>
      <c r="DC17" s="150"/>
      <c r="DD17" s="150"/>
      <c r="DE17" s="150"/>
      <c r="DF17" s="150"/>
      <c r="DG17" s="150"/>
      <c r="DH17" s="150"/>
      <c r="DI17" s="150"/>
    </row>
    <row r="18" spans="1:113" ht="18" customHeight="1">
      <c r="A18" s="917"/>
      <c r="B18" s="919"/>
      <c r="C18" s="922"/>
      <c r="D18" s="909"/>
      <c r="E18" s="909"/>
      <c r="F18" s="909"/>
      <c r="G18" s="909"/>
      <c r="H18" s="909"/>
      <c r="I18" s="909"/>
      <c r="J18" s="909"/>
      <c r="K18" s="909"/>
      <c r="L18" s="909"/>
      <c r="M18" s="909"/>
      <c r="N18" s="909"/>
      <c r="O18" s="150"/>
      <c r="P18" s="150"/>
      <c r="Q18" s="150"/>
      <c r="R18" s="150"/>
      <c r="S18" s="150"/>
      <c r="T18" s="150"/>
      <c r="U18" s="150"/>
      <c r="V18" s="150"/>
      <c r="W18" s="150"/>
      <c r="X18" s="150"/>
      <c r="Y18" s="150"/>
      <c r="Z18" s="150"/>
      <c r="AA18" s="150"/>
      <c r="AB18" s="150"/>
      <c r="AC18" s="150"/>
      <c r="AD18" s="150"/>
      <c r="AE18" s="150"/>
      <c r="AF18" s="150"/>
      <c r="AG18" s="150"/>
      <c r="AH18" s="150"/>
      <c r="AI18" s="150"/>
      <c r="AJ18" s="150"/>
      <c r="AK18" s="150"/>
      <c r="AL18" s="150"/>
      <c r="AM18" s="150"/>
      <c r="AN18" s="150"/>
      <c r="AO18" s="150"/>
      <c r="AP18" s="150"/>
      <c r="AQ18" s="150"/>
      <c r="AR18" s="150"/>
      <c r="AS18" s="150"/>
      <c r="AT18" s="150"/>
      <c r="AU18" s="150"/>
      <c r="AV18" s="150"/>
      <c r="AW18" s="150"/>
      <c r="AX18" s="150"/>
      <c r="AY18" s="150"/>
      <c r="AZ18" s="150"/>
      <c r="BA18" s="150"/>
      <c r="BB18" s="150"/>
      <c r="BC18" s="150"/>
      <c r="BD18" s="150"/>
      <c r="BE18" s="150"/>
      <c r="BF18" s="150"/>
      <c r="BG18" s="150"/>
      <c r="BH18" s="150"/>
      <c r="BI18" s="150"/>
      <c r="BJ18" s="150"/>
      <c r="BK18" s="150"/>
      <c r="BL18" s="150"/>
      <c r="BM18" s="150"/>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150"/>
      <c r="DC18" s="150"/>
      <c r="DD18" s="150"/>
      <c r="DE18" s="150"/>
      <c r="DF18" s="150"/>
      <c r="DG18" s="150"/>
      <c r="DH18" s="150"/>
      <c r="DI18" s="150"/>
    </row>
    <row r="19" spans="1:113" ht="21" customHeight="1" thickBot="1">
      <c r="A19" s="917"/>
      <c r="B19" s="920"/>
      <c r="C19" s="922"/>
      <c r="D19" s="909"/>
      <c r="E19" s="910"/>
      <c r="F19" s="909"/>
      <c r="G19" s="910"/>
      <c r="H19" s="909"/>
      <c r="I19" s="910"/>
      <c r="J19" s="909"/>
      <c r="K19" s="910"/>
      <c r="L19" s="910"/>
      <c r="M19" s="910"/>
      <c r="N19" s="910"/>
      <c r="O19" s="150"/>
      <c r="P19" s="150"/>
      <c r="Q19" s="150"/>
      <c r="R19" s="150"/>
      <c r="S19" s="150"/>
      <c r="T19" s="150"/>
      <c r="U19" s="150"/>
      <c r="V19" s="150"/>
      <c r="W19" s="150"/>
      <c r="X19" s="150"/>
      <c r="Y19" s="150"/>
      <c r="Z19" s="150"/>
      <c r="AA19" s="150"/>
      <c r="AB19" s="150"/>
      <c r="AC19" s="150"/>
      <c r="AD19" s="150"/>
      <c r="AE19" s="150"/>
      <c r="AF19" s="150"/>
      <c r="AG19" s="150"/>
      <c r="AH19" s="150"/>
      <c r="AI19" s="150"/>
      <c r="AJ19" s="150"/>
      <c r="AK19" s="150"/>
      <c r="AL19" s="150"/>
      <c r="AM19" s="150"/>
      <c r="AN19" s="150"/>
      <c r="AO19" s="150"/>
      <c r="AP19" s="150"/>
      <c r="AQ19" s="150"/>
      <c r="AR19" s="150"/>
      <c r="AS19" s="150"/>
      <c r="AT19" s="150"/>
      <c r="AU19" s="150"/>
      <c r="AV19" s="150"/>
      <c r="AW19" s="150"/>
      <c r="AX19" s="150"/>
      <c r="AY19" s="150"/>
      <c r="AZ19" s="150"/>
      <c r="BA19" s="150"/>
      <c r="BB19" s="150"/>
      <c r="BC19" s="150"/>
      <c r="BD19" s="150"/>
      <c r="BE19" s="150"/>
      <c r="BF19" s="150"/>
      <c r="BG19" s="150"/>
      <c r="BH19" s="150"/>
      <c r="BI19" s="150"/>
      <c r="BJ19" s="150"/>
      <c r="BK19" s="150"/>
      <c r="BL19" s="150"/>
      <c r="BM19" s="150"/>
      <c r="BN19" s="150"/>
      <c r="BO19" s="150"/>
      <c r="BP19" s="150"/>
      <c r="BQ19" s="150"/>
      <c r="BR19" s="150"/>
      <c r="BS19" s="150"/>
      <c r="BT19" s="150"/>
      <c r="BU19" s="150"/>
      <c r="BV19" s="150"/>
      <c r="BW19" s="150"/>
      <c r="BX19" s="150"/>
      <c r="BY19" s="150"/>
      <c r="BZ19" s="150"/>
      <c r="CA19" s="150"/>
      <c r="CB19" s="150"/>
      <c r="CC19" s="150"/>
      <c r="CD19" s="150"/>
      <c r="CE19" s="150"/>
      <c r="CF19" s="150"/>
      <c r="CG19" s="150"/>
      <c r="CH19" s="150"/>
      <c r="CI19" s="150"/>
      <c r="CJ19" s="150"/>
      <c r="CK19" s="150"/>
      <c r="CL19" s="150"/>
      <c r="CM19" s="150"/>
      <c r="CN19" s="150"/>
      <c r="CO19" s="150"/>
      <c r="CP19" s="150"/>
      <c r="CQ19" s="150"/>
      <c r="CR19" s="150"/>
      <c r="CS19" s="150"/>
      <c r="CT19" s="150"/>
      <c r="CU19" s="150"/>
      <c r="CV19" s="150"/>
      <c r="CW19" s="150"/>
      <c r="CX19" s="150"/>
      <c r="CY19" s="150"/>
      <c r="CZ19" s="150"/>
      <c r="DA19" s="150"/>
      <c r="DB19" s="150"/>
      <c r="DC19" s="150"/>
      <c r="DD19" s="150"/>
      <c r="DE19" s="150"/>
      <c r="DF19" s="150"/>
      <c r="DG19" s="150"/>
      <c r="DH19" s="150"/>
      <c r="DI19" s="150"/>
    </row>
    <row r="20" spans="1:113" s="153" customFormat="1" ht="18">
      <c r="A20" s="156"/>
      <c r="B20" s="159"/>
      <c r="C20" s="135"/>
      <c r="D20" s="134"/>
      <c r="E20" s="136"/>
      <c r="F20" s="134"/>
      <c r="G20" s="136"/>
      <c r="H20" s="134"/>
      <c r="I20" s="136"/>
      <c r="J20" s="134"/>
      <c r="K20" s="293"/>
      <c r="L20" s="294"/>
      <c r="M20" s="377"/>
      <c r="N20" s="294"/>
      <c r="O20" s="152"/>
      <c r="P20" s="152"/>
      <c r="Q20" s="152"/>
      <c r="R20" s="152"/>
      <c r="S20" s="152"/>
      <c r="T20" s="152"/>
      <c r="U20" s="152"/>
      <c r="V20" s="152"/>
      <c r="W20" s="152"/>
      <c r="X20" s="152"/>
      <c r="Y20" s="152"/>
      <c r="Z20" s="152"/>
      <c r="AA20" s="152"/>
      <c r="AB20" s="152"/>
      <c r="AC20" s="152"/>
      <c r="AD20" s="152"/>
      <c r="AE20" s="152"/>
      <c r="AF20" s="152"/>
      <c r="AG20" s="152"/>
      <c r="AH20" s="152"/>
      <c r="AI20" s="152"/>
      <c r="AJ20" s="152"/>
      <c r="AK20" s="152"/>
      <c r="AL20" s="152"/>
      <c r="AM20" s="152"/>
      <c r="AN20" s="152"/>
      <c r="AO20" s="152"/>
      <c r="AP20" s="152"/>
      <c r="AQ20" s="152"/>
      <c r="AR20" s="152"/>
      <c r="AS20" s="152"/>
      <c r="AT20" s="152"/>
      <c r="AU20" s="152"/>
      <c r="AV20" s="152"/>
      <c r="AW20" s="152"/>
      <c r="AX20" s="152"/>
      <c r="AY20" s="152"/>
      <c r="AZ20" s="152"/>
      <c r="BA20" s="152"/>
      <c r="BB20" s="152"/>
      <c r="BC20" s="152"/>
      <c r="BD20" s="152"/>
      <c r="BE20" s="152"/>
      <c r="BF20" s="152"/>
      <c r="BG20" s="152"/>
      <c r="BH20" s="152"/>
      <c r="BI20" s="152"/>
      <c r="BJ20" s="152"/>
      <c r="BK20" s="152"/>
      <c r="BL20" s="152"/>
      <c r="BM20" s="152"/>
      <c r="BN20" s="152"/>
      <c r="BO20" s="152"/>
      <c r="BP20" s="152"/>
      <c r="BQ20" s="152"/>
      <c r="BR20" s="152"/>
      <c r="BS20" s="152"/>
      <c r="BT20" s="152"/>
      <c r="BU20" s="152"/>
      <c r="BV20" s="152"/>
      <c r="BW20" s="152"/>
      <c r="BX20" s="152"/>
      <c r="BY20" s="152"/>
      <c r="BZ20" s="152"/>
      <c r="CA20" s="152"/>
      <c r="CB20" s="152"/>
      <c r="CC20" s="152"/>
      <c r="CD20" s="152"/>
      <c r="CE20" s="152"/>
      <c r="CF20" s="152"/>
      <c r="CG20" s="152"/>
      <c r="CH20" s="152"/>
      <c r="CI20" s="152"/>
      <c r="CJ20" s="152"/>
      <c r="CK20" s="152"/>
      <c r="CL20" s="152"/>
      <c r="CM20" s="152"/>
      <c r="CN20" s="152"/>
      <c r="CO20" s="152"/>
      <c r="CP20" s="152"/>
      <c r="CQ20" s="152"/>
      <c r="CR20" s="152"/>
      <c r="CS20" s="152"/>
      <c r="CT20" s="152"/>
      <c r="CU20" s="152"/>
      <c r="CV20" s="152"/>
      <c r="CW20" s="152"/>
      <c r="CX20" s="152"/>
      <c r="CY20" s="152"/>
      <c r="CZ20" s="152"/>
      <c r="DA20" s="152"/>
      <c r="DB20" s="152"/>
      <c r="DC20" s="152"/>
      <c r="DD20" s="152"/>
      <c r="DE20" s="152"/>
      <c r="DF20" s="152"/>
      <c r="DG20" s="152"/>
      <c r="DH20" s="152"/>
      <c r="DI20" s="152"/>
    </row>
    <row r="21" spans="1:113" s="153" customFormat="1" ht="117" customHeight="1">
      <c r="A21" s="157" t="str">
        <f>CONSOLIDADA!A12</f>
        <v>1.0</v>
      </c>
      <c r="B21" s="160" t="str">
        <f>CONSOLIDADA!B12</f>
        <v>SERVIÇOS PLENIMINARES</v>
      </c>
      <c r="C21" s="138" t="e">
        <f>PLANILHA!#REF!+PLANILHA!#REF!+PLANILHA!#REF!</f>
        <v>#REF!</v>
      </c>
      <c r="D21" s="137" t="e">
        <f t="shared" ref="D21:D26" si="0">C21/$C$28</f>
        <v>#REF!</v>
      </c>
      <c r="E21" s="216" t="e">
        <f>PLANILHA!#REF!</f>
        <v>#REF!</v>
      </c>
      <c r="F21" s="137" t="e">
        <f t="shared" ref="F21:F26" si="1">E21/(SUM($I$14:$I$15))</f>
        <v>#REF!</v>
      </c>
      <c r="G21" s="139" t="e">
        <f>PLANILHA!#REF!+PLANILHA!#REF!</f>
        <v>#REF!</v>
      </c>
      <c r="H21" s="137" t="e">
        <f t="shared" ref="H21:H26" si="2">G21/C$28</f>
        <v>#REF!</v>
      </c>
      <c r="I21" s="139" t="e">
        <f t="shared" ref="I21:I26" si="3">C21-G21</f>
        <v>#REF!</v>
      </c>
      <c r="J21" s="137" t="e">
        <f t="shared" ref="J21:J26" si="4">I21/C$28</f>
        <v>#REF!</v>
      </c>
      <c r="K21" s="295" t="e">
        <f>IF(PLANILHA!#REF!&lt;&gt;0,PLANILHA!#REF!-'1ª Med_Contr'!E16-'2ª Med_Contr'!E14-'3ª Med_Contr'!E18-#REF!-#REF!-#REF!-#REF!-#REF!-#REF!-#REF!-#REF!-#REF!,0)</f>
        <v>#REF!</v>
      </c>
      <c r="L21" s="296" t="e">
        <f>K21/PLANILHA!#REF!</f>
        <v>#REF!</v>
      </c>
      <c r="M21" s="378" t="e">
        <f>IF(PLANILHA!#REF!&lt;&gt;0,SUM(PLANILHA!#REF!)-'1ª Med_Adit'!E21-'2ª Med_Adit'!E21-#REF!-#REF!-#REF!-#REF!-#REF!-#REF!-#REF!-#REF!-#REF!-#REF!,0)</f>
        <v>#REF!</v>
      </c>
      <c r="N21" s="296" t="e">
        <f>M21/SUM(PLANILHA!#REF!)</f>
        <v>#REF!</v>
      </c>
      <c r="O21" s="288"/>
      <c r="P21" s="152"/>
      <c r="Q21" s="152"/>
      <c r="R21" s="152"/>
      <c r="S21" s="152"/>
      <c r="T21" s="152"/>
      <c r="U21" s="152"/>
      <c r="V21" s="152"/>
      <c r="W21" s="152"/>
      <c r="X21" s="152"/>
      <c r="Y21" s="152"/>
      <c r="Z21" s="152"/>
      <c r="AA21" s="152"/>
      <c r="AB21" s="152"/>
      <c r="AC21" s="152"/>
      <c r="AD21" s="152"/>
      <c r="AE21" s="152"/>
      <c r="AF21" s="152"/>
      <c r="AG21" s="152"/>
      <c r="AH21" s="152"/>
      <c r="AI21" s="152"/>
      <c r="AJ21" s="152"/>
      <c r="AK21" s="152"/>
      <c r="AL21" s="152"/>
      <c r="AM21" s="152"/>
      <c r="AN21" s="152"/>
      <c r="AO21" s="152"/>
      <c r="AP21" s="152"/>
      <c r="AQ21" s="152"/>
      <c r="AR21" s="152"/>
      <c r="AS21" s="152"/>
      <c r="AT21" s="152"/>
      <c r="AU21" s="152"/>
      <c r="AV21" s="152"/>
      <c r="AW21" s="152"/>
      <c r="AX21" s="152"/>
      <c r="AY21" s="152"/>
      <c r="AZ21" s="152"/>
      <c r="BA21" s="152"/>
      <c r="BB21" s="152"/>
      <c r="BC21" s="152"/>
      <c r="BD21" s="152"/>
      <c r="BE21" s="152"/>
      <c r="BF21" s="152"/>
      <c r="BG21" s="152"/>
      <c r="BH21" s="152"/>
      <c r="BI21" s="152"/>
      <c r="BJ21" s="152"/>
      <c r="BK21" s="152"/>
      <c r="BL21" s="152"/>
      <c r="BM21" s="152"/>
      <c r="BN21" s="152"/>
      <c r="BO21" s="152"/>
      <c r="BP21" s="152"/>
      <c r="BQ21" s="152"/>
      <c r="BR21" s="152"/>
      <c r="BS21" s="152"/>
      <c r="BT21" s="152"/>
      <c r="BU21" s="152"/>
      <c r="BV21" s="152"/>
      <c r="BW21" s="152"/>
      <c r="BX21" s="152"/>
      <c r="BY21" s="152"/>
      <c r="BZ21" s="152"/>
      <c r="CA21" s="152"/>
      <c r="CB21" s="152"/>
      <c r="CC21" s="152"/>
      <c r="CD21" s="152"/>
      <c r="CE21" s="152"/>
      <c r="CF21" s="152"/>
      <c r="CG21" s="152"/>
      <c r="CH21" s="152"/>
      <c r="CI21" s="152"/>
      <c r="CJ21" s="152"/>
      <c r="CK21" s="152"/>
      <c r="CL21" s="152"/>
      <c r="CM21" s="152"/>
      <c r="CN21" s="152"/>
      <c r="CO21" s="152"/>
      <c r="CP21" s="152"/>
      <c r="CQ21" s="152"/>
      <c r="CR21" s="152"/>
      <c r="CS21" s="152"/>
      <c r="CT21" s="152"/>
      <c r="CU21" s="152"/>
      <c r="CV21" s="152"/>
      <c r="CW21" s="152"/>
      <c r="CX21" s="152"/>
      <c r="CY21" s="152"/>
      <c r="CZ21" s="152"/>
      <c r="DA21" s="152"/>
      <c r="DB21" s="152"/>
      <c r="DC21" s="152"/>
      <c r="DD21" s="152"/>
      <c r="DE21" s="152"/>
      <c r="DF21" s="152"/>
      <c r="DG21" s="152"/>
      <c r="DH21" s="152"/>
      <c r="DI21" s="152"/>
    </row>
    <row r="22" spans="1:113" s="153" customFormat="1" ht="18">
      <c r="A22" s="157" t="str">
        <f>CONSOLIDADA!A13</f>
        <v>2.0</v>
      </c>
      <c r="B22" s="160" t="str">
        <f>CONSOLIDADA!B13</f>
        <v xml:space="preserve">MOVIMENTOS DE SOLOS </v>
      </c>
      <c r="C22" s="138" t="e">
        <f>#REF!+#REF!+#REF!</f>
        <v>#REF!</v>
      </c>
      <c r="D22" s="137" t="e">
        <f t="shared" si="0"/>
        <v>#REF!</v>
      </c>
      <c r="E22" s="216" t="e">
        <f>#REF!</f>
        <v>#REF!</v>
      </c>
      <c r="F22" s="137" t="e">
        <f t="shared" si="1"/>
        <v>#REF!</v>
      </c>
      <c r="G22" s="139" t="e">
        <f>#REF!+#REF!</f>
        <v>#REF!</v>
      </c>
      <c r="H22" s="137" t="e">
        <f t="shared" si="2"/>
        <v>#REF!</v>
      </c>
      <c r="I22" s="139" t="e">
        <f t="shared" si="3"/>
        <v>#REF!</v>
      </c>
      <c r="J22" s="137" t="e">
        <f t="shared" si="4"/>
        <v>#REF!</v>
      </c>
      <c r="K22" s="295" t="e">
        <f>IF(#REF!&lt;&gt;0,#REF!-'1ª Med_Contr'!E17-'2ª Med_Contr'!E15-'3ª Med_Contr'!E19-#REF!-#REF!-#REF!-#REF!-#REF!-#REF!-#REF!-#REF!-#REF!,0)</f>
        <v>#REF!</v>
      </c>
      <c r="L22" s="296" t="e">
        <f>K22/#REF!</f>
        <v>#REF!</v>
      </c>
      <c r="M22" s="378" t="e">
        <f>IF(#REF!&lt;&gt;0,SUM(#REF!)-'1ª Med_Adit'!E22-'2ª Med_Adit'!E22-#REF!-#REF!-#REF!-#REF!-#REF!-#REF!-#REF!-#REF!-#REF!-#REF!,0)</f>
        <v>#REF!</v>
      </c>
      <c r="N22" s="296" t="e">
        <f>M22/SUM(#REF!)</f>
        <v>#REF!</v>
      </c>
      <c r="O22" s="288"/>
      <c r="P22" s="152"/>
      <c r="Q22" s="152"/>
      <c r="R22" s="152"/>
      <c r="S22" s="152"/>
      <c r="T22" s="152"/>
      <c r="U22" s="152"/>
      <c r="V22" s="152"/>
      <c r="W22" s="152"/>
      <c r="X22" s="152"/>
      <c r="Y22" s="152"/>
      <c r="Z22" s="152"/>
      <c r="AA22" s="152"/>
      <c r="AB22" s="152"/>
      <c r="AC22" s="152"/>
      <c r="AD22" s="152"/>
      <c r="AE22" s="152"/>
      <c r="AF22" s="152"/>
      <c r="AG22" s="152"/>
      <c r="AH22" s="152"/>
      <c r="AI22" s="152"/>
      <c r="AJ22" s="152"/>
      <c r="AK22" s="152"/>
      <c r="AL22" s="152"/>
      <c r="AM22" s="152"/>
      <c r="AN22" s="152"/>
      <c r="AO22" s="152"/>
      <c r="AP22" s="152"/>
      <c r="AQ22" s="152"/>
      <c r="AR22" s="152"/>
      <c r="AS22" s="152"/>
      <c r="AT22" s="152"/>
      <c r="AU22" s="152"/>
      <c r="AV22" s="152"/>
      <c r="AW22" s="152"/>
      <c r="AX22" s="152"/>
      <c r="AY22" s="152"/>
      <c r="AZ22" s="152"/>
      <c r="BA22" s="152"/>
      <c r="BB22" s="152"/>
      <c r="BC22" s="152"/>
      <c r="BD22" s="152"/>
      <c r="BE22" s="152"/>
      <c r="BF22" s="152"/>
      <c r="BG22" s="152"/>
      <c r="BH22" s="152"/>
      <c r="BI22" s="152"/>
      <c r="BJ22" s="152"/>
      <c r="BK22" s="152"/>
      <c r="BL22" s="152"/>
      <c r="BM22" s="152"/>
      <c r="BN22" s="152"/>
      <c r="BO22" s="152"/>
      <c r="BP22" s="152"/>
      <c r="BQ22" s="152"/>
      <c r="BR22" s="152"/>
      <c r="BS22" s="152"/>
      <c r="BT22" s="152"/>
      <c r="BU22" s="152"/>
      <c r="BV22" s="152"/>
      <c r="BW22" s="152"/>
      <c r="BX22" s="152"/>
      <c r="BY22" s="152"/>
      <c r="BZ22" s="152"/>
      <c r="CA22" s="152"/>
      <c r="CB22" s="152"/>
      <c r="CC22" s="152"/>
      <c r="CD22" s="152"/>
      <c r="CE22" s="152"/>
      <c r="CF22" s="152"/>
      <c r="CG22" s="152"/>
      <c r="CH22" s="152"/>
      <c r="CI22" s="152"/>
      <c r="CJ22" s="152"/>
      <c r="CK22" s="152"/>
      <c r="CL22" s="152"/>
      <c r="CM22" s="152"/>
      <c r="CN22" s="152"/>
      <c r="CO22" s="152"/>
      <c r="CP22" s="152"/>
      <c r="CQ22" s="152"/>
      <c r="CR22" s="152"/>
      <c r="CS22" s="152"/>
      <c r="CT22" s="152"/>
      <c r="CU22" s="152"/>
      <c r="CV22" s="152"/>
      <c r="CW22" s="152"/>
      <c r="CX22" s="152"/>
      <c r="CY22" s="152"/>
      <c r="CZ22" s="152"/>
      <c r="DA22" s="152"/>
      <c r="DB22" s="152"/>
      <c r="DC22" s="152"/>
      <c r="DD22" s="152"/>
      <c r="DE22" s="152"/>
      <c r="DF22" s="152"/>
      <c r="DG22" s="152"/>
      <c r="DH22" s="152"/>
      <c r="DI22" s="152"/>
    </row>
    <row r="23" spans="1:113" s="153" customFormat="1" ht="18">
      <c r="A23" s="157" t="e">
        <f>CONSOLIDADA!#REF!</f>
        <v>#REF!</v>
      </c>
      <c r="B23" s="160" t="e">
        <f>CONSOLIDADA!#REF!</f>
        <v>#REF!</v>
      </c>
      <c r="C23" s="140" t="e">
        <f>'Hidro Sanit'!M106+'Hidro Sanit'!O106+'Hidro Sanit'!N106</f>
        <v>#VALUE!</v>
      </c>
      <c r="D23" s="137" t="e">
        <f t="shared" si="0"/>
        <v>#VALUE!</v>
      </c>
      <c r="E23" s="216" t="e">
        <f>'Hidro Sanit'!U106</f>
        <v>#VALUE!</v>
      </c>
      <c r="F23" s="137" t="e">
        <f t="shared" si="1"/>
        <v>#VALUE!</v>
      </c>
      <c r="G23" s="139" t="e">
        <f>'Hidro Sanit'!R106+'Hidro Sanit'!U106</f>
        <v>#VALUE!</v>
      </c>
      <c r="H23" s="137" t="e">
        <f t="shared" si="2"/>
        <v>#VALUE!</v>
      </c>
      <c r="I23" s="139" t="e">
        <f t="shared" si="3"/>
        <v>#VALUE!</v>
      </c>
      <c r="J23" s="137" t="e">
        <f t="shared" si="4"/>
        <v>#VALUE!</v>
      </c>
      <c r="K23" s="295" t="e">
        <f>IF('Hidro Sanit'!CR106&lt;&gt;0,'Hidro Sanit'!M106-'1ª Med_Contr'!E18-'2ª Med_Contr'!E16-'3ª Med_Contr'!E20-#REF!-#REF!-#REF!-#REF!-#REF!-#REF!-#REF!-#REF!-#REF!,0)</f>
        <v>#VALUE!</v>
      </c>
      <c r="L23" s="296" t="e">
        <f>K23/'Hidro Sanit'!M106</f>
        <v>#VALUE!</v>
      </c>
      <c r="M23" s="378" t="e">
        <f>IF('Hidro Sanit'!CU106&lt;&gt;0,SUM('Hidro Sanit'!N106:O106)-'1ª Med_Adit'!E23-'2ª Med_Adit'!E23-#REF!-#REF!-#REF!-#REF!-#REF!-#REF!-#REF!-#REF!-#REF!-#REF!,0)</f>
        <v>#VALUE!</v>
      </c>
      <c r="N23" s="296" t="e">
        <f>M23/SUM('Hidro Sanit'!N106:O106)</f>
        <v>#VALUE!</v>
      </c>
      <c r="O23" s="288"/>
      <c r="P23" s="152"/>
      <c r="Q23" s="152"/>
      <c r="R23" s="152"/>
      <c r="S23" s="152"/>
      <c r="T23" s="152"/>
      <c r="U23" s="152"/>
      <c r="V23" s="152"/>
      <c r="W23" s="152"/>
      <c r="X23" s="152"/>
      <c r="Y23" s="152"/>
      <c r="Z23" s="152"/>
      <c r="AA23" s="152"/>
      <c r="AB23" s="152"/>
      <c r="AC23" s="152"/>
      <c r="AD23" s="152"/>
      <c r="AE23" s="152"/>
      <c r="AF23" s="152"/>
      <c r="AG23" s="152"/>
      <c r="AH23" s="152"/>
      <c r="AI23" s="152"/>
      <c r="AJ23" s="152"/>
      <c r="AK23" s="152"/>
      <c r="AL23" s="152"/>
      <c r="AM23" s="152"/>
      <c r="AN23" s="152"/>
      <c r="AO23" s="152"/>
      <c r="AP23" s="152"/>
      <c r="AQ23" s="152"/>
      <c r="AR23" s="152"/>
      <c r="AS23" s="152"/>
      <c r="AT23" s="152"/>
      <c r="AU23" s="152"/>
      <c r="AV23" s="152"/>
      <c r="AW23" s="152"/>
      <c r="AX23" s="152"/>
      <c r="AY23" s="152"/>
      <c r="AZ23" s="152"/>
      <c r="BA23" s="152"/>
      <c r="BB23" s="152"/>
      <c r="BC23" s="152"/>
      <c r="BD23" s="152"/>
      <c r="BE23" s="152"/>
      <c r="BF23" s="152"/>
      <c r="BG23" s="152"/>
      <c r="BH23" s="152"/>
      <c r="BI23" s="152"/>
      <c r="BJ23" s="152"/>
      <c r="BK23" s="152"/>
      <c r="BL23" s="152"/>
      <c r="BM23" s="152"/>
      <c r="BN23" s="152"/>
      <c r="BO23" s="152"/>
      <c r="BP23" s="152"/>
      <c r="BQ23" s="152"/>
      <c r="BR23" s="152"/>
      <c r="BS23" s="152"/>
      <c r="BT23" s="152"/>
      <c r="BU23" s="152"/>
      <c r="BV23" s="152"/>
      <c r="BW23" s="152"/>
      <c r="BX23" s="152"/>
      <c r="BY23" s="152"/>
      <c r="BZ23" s="152"/>
      <c r="CA23" s="152"/>
      <c r="CB23" s="152"/>
      <c r="CC23" s="152"/>
      <c r="CD23" s="152"/>
      <c r="CE23" s="152"/>
      <c r="CF23" s="152"/>
      <c r="CG23" s="152"/>
      <c r="CH23" s="152"/>
      <c r="CI23" s="152"/>
      <c r="CJ23" s="152"/>
      <c r="CK23" s="152"/>
      <c r="CL23" s="152"/>
      <c r="CM23" s="152"/>
      <c r="CN23" s="152"/>
      <c r="CO23" s="152"/>
      <c r="CP23" s="152"/>
      <c r="CQ23" s="152"/>
      <c r="CR23" s="152"/>
      <c r="CS23" s="152"/>
      <c r="CT23" s="152"/>
      <c r="CU23" s="152"/>
      <c r="CV23" s="152"/>
      <c r="CW23" s="152"/>
      <c r="CX23" s="152"/>
      <c r="CY23" s="152"/>
      <c r="CZ23" s="152"/>
      <c r="DA23" s="152"/>
      <c r="DB23" s="152"/>
      <c r="DC23" s="152"/>
      <c r="DD23" s="152"/>
      <c r="DE23" s="152"/>
      <c r="DF23" s="152"/>
      <c r="DG23" s="152"/>
      <c r="DH23" s="152"/>
      <c r="DI23" s="152"/>
    </row>
    <row r="24" spans="1:113" s="153" customFormat="1" ht="18">
      <c r="A24" s="157" t="str">
        <f>CONSOLIDADA!A14</f>
        <v>3.0</v>
      </c>
      <c r="B24" s="160" t="str">
        <f>CONSOLIDADA!B14</f>
        <v>CONCRETO</v>
      </c>
      <c r="C24" s="140" t="e">
        <f>Elétrica!M141+Elétrica!O141+Elétrica!N141</f>
        <v>#VALUE!</v>
      </c>
      <c r="D24" s="137" t="e">
        <f t="shared" si="0"/>
        <v>#VALUE!</v>
      </c>
      <c r="E24" s="216" t="e">
        <f>Elétrica!U141</f>
        <v>#VALUE!</v>
      </c>
      <c r="F24" s="137" t="e">
        <f t="shared" si="1"/>
        <v>#VALUE!</v>
      </c>
      <c r="G24" s="139" t="e">
        <f>Elétrica!R141+Elétrica!U141</f>
        <v>#VALUE!</v>
      </c>
      <c r="H24" s="137" t="e">
        <f t="shared" si="2"/>
        <v>#VALUE!</v>
      </c>
      <c r="I24" s="139" t="e">
        <f t="shared" si="3"/>
        <v>#VALUE!</v>
      </c>
      <c r="J24" s="137" t="e">
        <f t="shared" si="4"/>
        <v>#VALUE!</v>
      </c>
      <c r="K24" s="295" t="e">
        <f>IF(Elétrica!CR141&lt;&gt;0,Elétrica!M141-'1ª Med_Contr'!E19-'2ª Med_Contr'!E17-'3ª Med_Contr'!E21-#REF!-#REF!-#REF!-#REF!-#REF!-#REF!-#REF!-#REF!-#REF!,0)</f>
        <v>#VALUE!</v>
      </c>
      <c r="L24" s="296" t="e">
        <f>K24/Elétrica!M141</f>
        <v>#VALUE!</v>
      </c>
      <c r="M24" s="378" t="e">
        <f>IF(Elétrica!CU141&lt;&gt;0,SUM(Elétrica!N141:O141)-'1ª Med_Adit'!E24-'2ª Med_Adit'!E24-#REF!-#REF!-#REF!-#REF!-#REF!-#REF!-#REF!-#REF!-#REF!-#REF!,0)</f>
        <v>#VALUE!</v>
      </c>
      <c r="N24" s="296" t="e">
        <f>M24/SUM(Elétrica!N141:O141)</f>
        <v>#VALUE!</v>
      </c>
      <c r="O24" s="288"/>
      <c r="P24" s="152"/>
      <c r="Q24" s="152"/>
      <c r="R24" s="152"/>
      <c r="S24" s="152"/>
      <c r="T24" s="152"/>
      <c r="U24" s="152"/>
      <c r="V24" s="152"/>
      <c r="W24" s="152"/>
      <c r="X24" s="152"/>
      <c r="Y24" s="152"/>
      <c r="Z24" s="152"/>
      <c r="AA24" s="152"/>
      <c r="AB24" s="152"/>
      <c r="AC24" s="152"/>
      <c r="AD24" s="152"/>
      <c r="AE24" s="152"/>
      <c r="AF24" s="152"/>
      <c r="AG24" s="152"/>
      <c r="AH24" s="152"/>
      <c r="AI24" s="152"/>
      <c r="AJ24" s="152"/>
      <c r="AK24" s="152"/>
      <c r="AL24" s="152"/>
      <c r="AM24" s="152"/>
      <c r="AN24" s="152"/>
      <c r="AO24" s="152"/>
      <c r="AP24" s="152"/>
      <c r="AQ24" s="152"/>
      <c r="AR24" s="152"/>
      <c r="AS24" s="152"/>
      <c r="AT24" s="152"/>
      <c r="AU24" s="152"/>
      <c r="AV24" s="152"/>
      <c r="AW24" s="152"/>
      <c r="AX24" s="152"/>
      <c r="AY24" s="152"/>
      <c r="AZ24" s="152"/>
      <c r="BA24" s="152"/>
      <c r="BB24" s="152"/>
      <c r="BC24" s="152"/>
      <c r="BD24" s="152"/>
      <c r="BE24" s="152"/>
      <c r="BF24" s="152"/>
      <c r="BG24" s="152"/>
      <c r="BH24" s="152"/>
      <c r="BI24" s="152"/>
      <c r="BJ24" s="152"/>
      <c r="BK24" s="152"/>
      <c r="BL24" s="152"/>
      <c r="BM24" s="152"/>
      <c r="BN24" s="152"/>
      <c r="BO24" s="152"/>
      <c r="BP24" s="152"/>
      <c r="BQ24" s="152"/>
      <c r="BR24" s="152"/>
      <c r="BS24" s="152"/>
      <c r="BT24" s="152"/>
      <c r="BU24" s="152"/>
      <c r="BV24" s="152"/>
      <c r="BW24" s="152"/>
      <c r="BX24" s="152"/>
      <c r="BY24" s="152"/>
      <c r="BZ24" s="152"/>
      <c r="CA24" s="152"/>
      <c r="CB24" s="152"/>
      <c r="CC24" s="152"/>
      <c r="CD24" s="152"/>
      <c r="CE24" s="152"/>
      <c r="CF24" s="152"/>
      <c r="CG24" s="152"/>
      <c r="CH24" s="152"/>
      <c r="CI24" s="152"/>
      <c r="CJ24" s="152"/>
      <c r="CK24" s="152"/>
      <c r="CL24" s="152"/>
      <c r="CM24" s="152"/>
      <c r="CN24" s="152"/>
      <c r="CO24" s="152"/>
      <c r="CP24" s="152"/>
      <c r="CQ24" s="152"/>
      <c r="CR24" s="152"/>
      <c r="CS24" s="152"/>
      <c r="CT24" s="152"/>
      <c r="CU24" s="152"/>
      <c r="CV24" s="152"/>
      <c r="CW24" s="152"/>
      <c r="CX24" s="152"/>
      <c r="CY24" s="152"/>
      <c r="CZ24" s="152"/>
      <c r="DA24" s="152"/>
      <c r="DB24" s="152"/>
      <c r="DC24" s="152"/>
      <c r="DD24" s="152"/>
      <c r="DE24" s="152"/>
      <c r="DF24" s="152"/>
      <c r="DG24" s="152"/>
      <c r="DH24" s="152"/>
      <c r="DI24" s="152"/>
    </row>
    <row r="25" spans="1:113" s="153" customFormat="1" ht="50.25" customHeight="1">
      <c r="A25" s="157" t="str">
        <f>CONSOLIDADA!A15</f>
        <v>4.0</v>
      </c>
      <c r="B25" s="160" t="str">
        <f>CONSOLIDADA!B15</f>
        <v>ALVENARIA E FECHAMENTO</v>
      </c>
      <c r="C25" s="140" t="e">
        <f>#REF!+#REF!+#REF!</f>
        <v>#REF!</v>
      </c>
      <c r="D25" s="137" t="e">
        <f t="shared" si="0"/>
        <v>#REF!</v>
      </c>
      <c r="E25" s="216" t="e">
        <f>#REF!</f>
        <v>#REF!</v>
      </c>
      <c r="F25" s="137" t="e">
        <f t="shared" si="1"/>
        <v>#REF!</v>
      </c>
      <c r="G25" s="139" t="e">
        <f>#REF!+#REF!</f>
        <v>#REF!</v>
      </c>
      <c r="H25" s="137" t="e">
        <f t="shared" si="2"/>
        <v>#REF!</v>
      </c>
      <c r="I25" s="139" t="e">
        <f t="shared" si="3"/>
        <v>#REF!</v>
      </c>
      <c r="J25" s="137" t="e">
        <f t="shared" si="4"/>
        <v>#REF!</v>
      </c>
      <c r="K25" s="295" t="e">
        <f>IF(#REF!,#REF!-'1ª Med_Contr'!E21-'2ª Med_Contr'!E18-'3ª Med_Contr'!E22-#REF!-#REF!-#REF!-#REF!-#REF!-#REF!-#REF!-#REF!-#REF!,0)</f>
        <v>#REF!</v>
      </c>
      <c r="L25" s="296" t="e">
        <f>K25/#REF!</f>
        <v>#REF!</v>
      </c>
      <c r="M25" s="378" t="e">
        <f>IF(#REF!&lt;&gt;0,SUM(#REF!)-'1ª Med_Adit'!E25-'2ª Med_Adit'!E25-#REF!-#REF!-#REF!-#REF!-#REF!-#REF!-#REF!-#REF!-#REF!-#REF!,0)</f>
        <v>#REF!</v>
      </c>
      <c r="N25" s="296" t="e">
        <f>M25/SUM(#REF!)</f>
        <v>#REF!</v>
      </c>
      <c r="O25" s="288"/>
      <c r="P25" s="152"/>
      <c r="Q25" s="152"/>
      <c r="R25" s="152"/>
      <c r="S25" s="152"/>
      <c r="T25" s="152"/>
      <c r="U25" s="152"/>
      <c r="V25" s="152"/>
      <c r="W25" s="152"/>
      <c r="X25" s="152"/>
      <c r="Y25" s="152"/>
      <c r="Z25" s="152"/>
      <c r="AA25" s="152"/>
      <c r="AB25" s="152"/>
      <c r="AC25" s="152"/>
      <c r="AD25" s="152"/>
      <c r="AE25" s="152"/>
      <c r="AF25" s="152"/>
      <c r="AG25" s="152"/>
      <c r="AH25" s="152"/>
      <c r="AI25" s="152"/>
      <c r="AJ25" s="152"/>
      <c r="AK25" s="152"/>
      <c r="AL25" s="152"/>
      <c r="AM25" s="152"/>
      <c r="AN25" s="152"/>
      <c r="AO25" s="152"/>
      <c r="AP25" s="152"/>
      <c r="AQ25" s="152"/>
      <c r="AR25" s="152"/>
      <c r="AS25" s="152"/>
      <c r="AT25" s="152"/>
      <c r="AU25" s="152"/>
      <c r="AV25" s="152"/>
      <c r="AW25" s="152"/>
      <c r="AX25" s="152"/>
      <c r="AY25" s="152"/>
      <c r="AZ25" s="152"/>
      <c r="BA25" s="152"/>
      <c r="BB25" s="152"/>
      <c r="BC25" s="152"/>
      <c r="BD25" s="152"/>
      <c r="BE25" s="152"/>
      <c r="BF25" s="152"/>
      <c r="BG25" s="152"/>
      <c r="BH25" s="152"/>
      <c r="BI25" s="152"/>
      <c r="BJ25" s="152"/>
      <c r="BK25" s="152"/>
      <c r="BL25" s="152"/>
      <c r="BM25" s="152"/>
      <c r="BN25" s="152"/>
      <c r="BO25" s="152"/>
      <c r="BP25" s="152"/>
      <c r="BQ25" s="152"/>
      <c r="BR25" s="152"/>
      <c r="BS25" s="152"/>
      <c r="BT25" s="152"/>
      <c r="BU25" s="152"/>
      <c r="BV25" s="152"/>
      <c r="BW25" s="152"/>
      <c r="BX25" s="152"/>
      <c r="BY25" s="152"/>
      <c r="BZ25" s="152"/>
      <c r="CA25" s="152"/>
      <c r="CB25" s="152"/>
      <c r="CC25" s="152"/>
      <c r="CD25" s="152"/>
      <c r="CE25" s="152"/>
      <c r="CF25" s="152"/>
      <c r="CG25" s="152"/>
      <c r="CH25" s="152"/>
      <c r="CI25" s="152"/>
      <c r="CJ25" s="152"/>
      <c r="CK25" s="152"/>
      <c r="CL25" s="152"/>
      <c r="CM25" s="152"/>
      <c r="CN25" s="152"/>
      <c r="CO25" s="152"/>
      <c r="CP25" s="152"/>
      <c r="CQ25" s="152"/>
      <c r="CR25" s="152"/>
      <c r="CS25" s="152"/>
      <c r="CT25" s="152"/>
      <c r="CU25" s="152"/>
      <c r="CV25" s="152"/>
      <c r="CW25" s="152"/>
      <c r="CX25" s="152"/>
      <c r="CY25" s="152"/>
      <c r="CZ25" s="152"/>
      <c r="DA25" s="152"/>
      <c r="DB25" s="152"/>
      <c r="DC25" s="152"/>
      <c r="DD25" s="152"/>
      <c r="DE25" s="152"/>
      <c r="DF25" s="152"/>
      <c r="DG25" s="152"/>
      <c r="DH25" s="152"/>
      <c r="DI25" s="152"/>
    </row>
    <row r="26" spans="1:113" s="153" customFormat="1" ht="67.5" customHeight="1">
      <c r="A26" s="157" t="str">
        <f>CONSOLIDADA!A18</f>
        <v>7.0</v>
      </c>
      <c r="B26" s="160" t="str">
        <f>CONSOLIDADA!B18</f>
        <v>REVESTIMENTOS EM PAREDES</v>
      </c>
      <c r="C26" s="138" t="e">
        <f>#REF!+#REF!+#REF!</f>
        <v>#REF!</v>
      </c>
      <c r="D26" s="137" t="e">
        <f t="shared" si="0"/>
        <v>#REF!</v>
      </c>
      <c r="E26" s="216" t="e">
        <f>#REF!</f>
        <v>#REF!</v>
      </c>
      <c r="F26" s="137" t="e">
        <f t="shared" si="1"/>
        <v>#REF!</v>
      </c>
      <c r="G26" s="139" t="e">
        <f>#REF!+#REF!</f>
        <v>#REF!</v>
      </c>
      <c r="H26" s="137" t="e">
        <f t="shared" si="2"/>
        <v>#REF!</v>
      </c>
      <c r="I26" s="139" t="e">
        <f t="shared" si="3"/>
        <v>#REF!</v>
      </c>
      <c r="J26" s="137" t="e">
        <f t="shared" si="4"/>
        <v>#REF!</v>
      </c>
      <c r="K26" s="295" t="e">
        <f>IF(#REF!&lt;&gt;0,#REF!-'1ª Med_Contr'!E22-'2ª Med_Contr'!E22-'3ª Med_Contr'!E23-#REF!-#REF!-#REF!-#REF!-#REF!-#REF!-#REF!-#REF!-#REF!,0)</f>
        <v>#REF!</v>
      </c>
      <c r="L26" s="296" t="e">
        <f>K26/#REF!</f>
        <v>#REF!</v>
      </c>
      <c r="M26" s="378" t="e">
        <f>IF(#REF!&lt;&gt;0,SUM(#REF!)-'1ª Med_Adit'!E26-'2ª Med_Adit'!E26-#REF!-#REF!-#REF!-#REF!-#REF!-#REF!-#REF!-#REF!-#REF!-#REF!,0)</f>
        <v>#REF!</v>
      </c>
      <c r="N26" s="296" t="e">
        <f>M26/SUM(#REF!)</f>
        <v>#REF!</v>
      </c>
      <c r="O26" s="288"/>
      <c r="P26" s="152"/>
      <c r="Q26" s="152"/>
      <c r="R26" s="152"/>
      <c r="S26" s="152"/>
      <c r="T26" s="152"/>
      <c r="U26" s="152"/>
      <c r="V26" s="152"/>
      <c r="W26" s="152"/>
      <c r="X26" s="152"/>
      <c r="Y26" s="152"/>
      <c r="Z26" s="152"/>
      <c r="AA26" s="152"/>
      <c r="AB26" s="152"/>
      <c r="AC26" s="152"/>
      <c r="AD26" s="152"/>
      <c r="AE26" s="152"/>
      <c r="AF26" s="152"/>
      <c r="AG26" s="152"/>
      <c r="AH26" s="152"/>
      <c r="AI26" s="152"/>
      <c r="AJ26" s="152"/>
      <c r="AK26" s="152"/>
      <c r="AL26" s="152"/>
      <c r="AM26" s="152"/>
      <c r="AN26" s="152"/>
      <c r="AO26" s="152"/>
      <c r="AP26" s="152"/>
      <c r="AQ26" s="152"/>
      <c r="AR26" s="152"/>
      <c r="AS26" s="152"/>
      <c r="AT26" s="152"/>
      <c r="AU26" s="152"/>
      <c r="AV26" s="152"/>
      <c r="AW26" s="152"/>
      <c r="AX26" s="152"/>
      <c r="AY26" s="152"/>
      <c r="AZ26" s="152"/>
      <c r="BA26" s="152"/>
      <c r="BB26" s="152"/>
      <c r="BC26" s="152"/>
      <c r="BD26" s="152"/>
      <c r="BE26" s="152"/>
      <c r="BF26" s="152"/>
      <c r="BG26" s="152"/>
      <c r="BH26" s="152"/>
      <c r="BI26" s="152"/>
      <c r="BJ26" s="152"/>
      <c r="BK26" s="152"/>
      <c r="BL26" s="152"/>
      <c r="BM26" s="152"/>
      <c r="BN26" s="152"/>
      <c r="BO26" s="152"/>
      <c r="BP26" s="152"/>
      <c r="BQ26" s="152"/>
      <c r="BR26" s="152"/>
      <c r="BS26" s="152"/>
      <c r="BT26" s="152"/>
      <c r="BU26" s="152"/>
      <c r="BV26" s="152"/>
      <c r="BW26" s="152"/>
      <c r="BX26" s="152"/>
      <c r="BY26" s="152"/>
      <c r="BZ26" s="152"/>
      <c r="CA26" s="152"/>
      <c r="CB26" s="152"/>
      <c r="CC26" s="152"/>
      <c r="CD26" s="152"/>
      <c r="CE26" s="152"/>
      <c r="CF26" s="152"/>
      <c r="CG26" s="152"/>
      <c r="CH26" s="152"/>
      <c r="CI26" s="152"/>
      <c r="CJ26" s="152"/>
      <c r="CK26" s="152"/>
      <c r="CL26" s="152"/>
      <c r="CM26" s="152"/>
      <c r="CN26" s="152"/>
      <c r="CO26" s="152"/>
      <c r="CP26" s="152"/>
      <c r="CQ26" s="152"/>
      <c r="CR26" s="152"/>
      <c r="CS26" s="152"/>
      <c r="CT26" s="152"/>
      <c r="CU26" s="152"/>
      <c r="CV26" s="152"/>
      <c r="CW26" s="152"/>
      <c r="CX26" s="152"/>
      <c r="CY26" s="152"/>
      <c r="CZ26" s="152"/>
      <c r="DA26" s="152"/>
      <c r="DB26" s="152"/>
      <c r="DC26" s="152"/>
      <c r="DD26" s="152"/>
      <c r="DE26" s="152"/>
      <c r="DF26" s="152"/>
      <c r="DG26" s="152"/>
      <c r="DH26" s="152"/>
      <c r="DI26" s="152"/>
    </row>
    <row r="27" spans="1:113" ht="18.75" thickBot="1">
      <c r="A27" s="158"/>
      <c r="B27" s="161"/>
      <c r="C27" s="154"/>
      <c r="D27" s="154"/>
      <c r="E27" s="154"/>
      <c r="F27" s="154"/>
      <c r="G27" s="154"/>
      <c r="H27" s="154"/>
      <c r="I27" s="154"/>
      <c r="J27" s="154"/>
      <c r="K27" s="380"/>
      <c r="L27" s="381"/>
      <c r="M27" s="379"/>
      <c r="N27" s="297"/>
      <c r="O27" s="150"/>
      <c r="P27" s="150"/>
      <c r="Q27" s="150"/>
      <c r="R27" s="150"/>
      <c r="S27" s="150"/>
      <c r="T27" s="150"/>
      <c r="U27" s="150"/>
      <c r="V27" s="150"/>
      <c r="W27" s="150"/>
      <c r="X27" s="150"/>
      <c r="Y27" s="150"/>
      <c r="Z27" s="150"/>
      <c r="AA27" s="150"/>
      <c r="AB27" s="150"/>
      <c r="AC27" s="150"/>
      <c r="AD27" s="150"/>
      <c r="AE27" s="150"/>
      <c r="AF27" s="150"/>
      <c r="AG27" s="150"/>
      <c r="AH27" s="150"/>
      <c r="AI27" s="150"/>
      <c r="AJ27" s="150"/>
      <c r="AK27" s="150"/>
      <c r="AL27" s="150"/>
      <c r="AM27" s="150"/>
      <c r="AN27" s="150"/>
      <c r="AO27" s="150"/>
      <c r="AP27" s="150"/>
      <c r="AQ27" s="150"/>
      <c r="AR27" s="150"/>
      <c r="AS27" s="150"/>
      <c r="AT27" s="150"/>
      <c r="AU27" s="150"/>
      <c r="AV27" s="150"/>
      <c r="AW27" s="150"/>
      <c r="AX27" s="150"/>
      <c r="AY27" s="150"/>
      <c r="AZ27" s="150"/>
      <c r="BA27" s="150"/>
      <c r="BB27" s="150"/>
      <c r="BC27" s="150"/>
      <c r="BD27" s="150"/>
      <c r="BE27" s="150"/>
      <c r="BF27" s="150"/>
      <c r="BG27" s="150"/>
      <c r="BH27" s="150"/>
      <c r="BI27" s="150"/>
      <c r="BJ27" s="150"/>
      <c r="BK27" s="150"/>
      <c r="BL27" s="150"/>
      <c r="BM27" s="150"/>
      <c r="BN27" s="150"/>
      <c r="BO27" s="150"/>
      <c r="BP27" s="150"/>
      <c r="BQ27" s="150"/>
      <c r="BR27" s="150"/>
      <c r="BS27" s="150"/>
      <c r="BT27" s="150"/>
      <c r="BU27" s="150"/>
      <c r="BV27" s="150"/>
      <c r="BW27" s="150"/>
      <c r="BX27" s="150"/>
      <c r="BY27" s="150"/>
      <c r="BZ27" s="150"/>
      <c r="CA27" s="150"/>
      <c r="CB27" s="150"/>
      <c r="CC27" s="150"/>
      <c r="CD27" s="150"/>
      <c r="CE27" s="150"/>
      <c r="CF27" s="150"/>
      <c r="CG27" s="150"/>
      <c r="CH27" s="150"/>
      <c r="CI27" s="150"/>
      <c r="CJ27" s="150"/>
      <c r="CK27" s="150"/>
      <c r="CL27" s="150"/>
      <c r="CM27" s="150"/>
      <c r="CN27" s="150"/>
      <c r="CO27" s="150"/>
      <c r="CP27" s="150"/>
      <c r="CQ27" s="150"/>
      <c r="CR27" s="150"/>
      <c r="CS27" s="150"/>
      <c r="CT27" s="150"/>
      <c r="CU27" s="150"/>
      <c r="CV27" s="150"/>
      <c r="CW27" s="150"/>
      <c r="CX27" s="150"/>
      <c r="CY27" s="150"/>
      <c r="CZ27" s="150"/>
      <c r="DA27" s="150"/>
      <c r="DB27" s="150"/>
      <c r="DC27" s="150"/>
      <c r="DD27" s="150"/>
      <c r="DE27" s="150"/>
      <c r="DF27" s="150"/>
      <c r="DG27" s="150"/>
      <c r="DH27" s="150"/>
      <c r="DI27" s="150"/>
    </row>
    <row r="28" spans="1:113" ht="18.75" thickBot="1">
      <c r="A28" s="951" t="s">
        <v>757</v>
      </c>
      <c r="B28" s="952"/>
      <c r="C28" s="143" t="e">
        <f t="shared" ref="C28:J28" si="5">SUM(C21:C27)</f>
        <v>#REF!</v>
      </c>
      <c r="D28" s="142" t="e">
        <f t="shared" si="5"/>
        <v>#REF!</v>
      </c>
      <c r="E28" s="143" t="e">
        <f t="shared" si="5"/>
        <v>#REF!</v>
      </c>
      <c r="F28" s="142" t="e">
        <f t="shared" si="5"/>
        <v>#REF!</v>
      </c>
      <c r="G28" s="143" t="e">
        <f t="shared" si="5"/>
        <v>#REF!</v>
      </c>
      <c r="H28" s="142" t="e">
        <f t="shared" si="5"/>
        <v>#REF!</v>
      </c>
      <c r="I28" s="143" t="e">
        <f t="shared" si="5"/>
        <v>#REF!</v>
      </c>
      <c r="J28" s="142" t="e">
        <f t="shared" si="5"/>
        <v>#REF!</v>
      </c>
      <c r="K28" s="143" t="e">
        <f>SUM(K21:K27)</f>
        <v>#REF!</v>
      </c>
      <c r="L28" s="142" t="e">
        <f>K28/CONSOLIDADA!C28</f>
        <v>#REF!</v>
      </c>
      <c r="M28" s="143" t="e">
        <f>SUM(M21:M27)</f>
        <v>#REF!</v>
      </c>
      <c r="N28" s="142" t="e">
        <f>M28/(CONSOLIDADA!#REF!+CONSOLIDADA!#REF!)</f>
        <v>#REF!</v>
      </c>
      <c r="O28" s="150"/>
      <c r="P28" s="150"/>
      <c r="Q28" s="150"/>
      <c r="R28" s="150"/>
      <c r="S28" s="150"/>
      <c r="T28" s="150"/>
      <c r="U28" s="150"/>
      <c r="V28" s="150"/>
      <c r="W28" s="150"/>
      <c r="X28" s="150"/>
      <c r="Y28" s="150"/>
      <c r="Z28" s="150"/>
      <c r="AA28" s="150"/>
      <c r="AB28" s="150"/>
      <c r="AC28" s="150"/>
      <c r="AD28" s="150"/>
      <c r="AE28" s="150"/>
      <c r="AF28" s="150"/>
      <c r="AG28" s="150"/>
      <c r="AH28" s="150"/>
      <c r="AI28" s="150"/>
      <c r="AJ28" s="150"/>
      <c r="AK28" s="150"/>
      <c r="AL28" s="150"/>
      <c r="AM28" s="150"/>
      <c r="AN28" s="150"/>
      <c r="AO28" s="150"/>
      <c r="AP28" s="150"/>
      <c r="AQ28" s="150"/>
      <c r="AR28" s="150"/>
      <c r="AS28" s="150"/>
      <c r="AT28" s="150"/>
      <c r="AU28" s="150"/>
      <c r="AV28" s="150"/>
      <c r="AW28" s="150"/>
      <c r="AX28" s="150"/>
      <c r="AY28" s="150"/>
      <c r="AZ28" s="150"/>
      <c r="BA28" s="150"/>
      <c r="BB28" s="150"/>
      <c r="BC28" s="150"/>
      <c r="BD28" s="150"/>
      <c r="BE28" s="150"/>
      <c r="BF28" s="150"/>
      <c r="BG28" s="150"/>
      <c r="BH28" s="150"/>
      <c r="BI28" s="150"/>
      <c r="BJ28" s="150"/>
      <c r="BK28" s="150"/>
      <c r="BL28" s="150"/>
      <c r="BM28" s="150"/>
      <c r="BN28" s="150"/>
      <c r="BO28" s="150"/>
      <c r="BP28" s="150"/>
      <c r="BQ28" s="150"/>
      <c r="BR28" s="150"/>
      <c r="BS28" s="150"/>
      <c r="BT28" s="150"/>
      <c r="BU28" s="150"/>
      <c r="BV28" s="150"/>
      <c r="BW28" s="150"/>
      <c r="BX28" s="150"/>
      <c r="BY28" s="150"/>
      <c r="BZ28" s="150"/>
      <c r="CA28" s="150"/>
      <c r="CB28" s="150"/>
      <c r="CC28" s="150"/>
      <c r="CD28" s="150"/>
      <c r="CE28" s="150"/>
      <c r="CF28" s="150"/>
      <c r="CG28" s="150"/>
      <c r="CH28" s="150"/>
      <c r="CI28" s="150"/>
      <c r="CJ28" s="150"/>
      <c r="CK28" s="150"/>
      <c r="CL28" s="150"/>
      <c r="CM28" s="150"/>
      <c r="CN28" s="150"/>
      <c r="CO28" s="150"/>
      <c r="CP28" s="150"/>
      <c r="CQ28" s="150"/>
      <c r="CR28" s="150"/>
      <c r="CS28" s="150"/>
      <c r="CT28" s="150"/>
      <c r="CU28" s="150"/>
      <c r="CV28" s="150"/>
      <c r="CW28" s="150"/>
      <c r="CX28" s="150"/>
      <c r="CY28" s="150"/>
      <c r="CZ28" s="150"/>
      <c r="DA28" s="150"/>
      <c r="DB28" s="150"/>
      <c r="DC28" s="150"/>
      <c r="DD28" s="150"/>
      <c r="DE28" s="150"/>
      <c r="DF28" s="150"/>
      <c r="DG28" s="150"/>
      <c r="DH28" s="150"/>
      <c r="DI28" s="150"/>
    </row>
    <row r="29" spans="1:113" ht="6.75" customHeight="1">
      <c r="A29" s="173"/>
      <c r="B29" s="144"/>
      <c r="C29" s="145"/>
      <c r="D29" s="145"/>
      <c r="E29" s="145"/>
      <c r="F29" s="146"/>
      <c r="G29" s="150"/>
      <c r="H29" s="150"/>
      <c r="I29" s="150"/>
      <c r="J29" s="169"/>
      <c r="K29" s="150"/>
      <c r="L29" s="150"/>
      <c r="M29" s="150"/>
      <c r="N29" s="150"/>
      <c r="O29" s="150"/>
      <c r="P29" s="150"/>
      <c r="Q29" s="150"/>
      <c r="R29" s="150"/>
      <c r="S29" s="150"/>
      <c r="T29" s="150"/>
      <c r="U29" s="150"/>
      <c r="V29" s="150"/>
      <c r="W29" s="150"/>
      <c r="X29" s="150"/>
      <c r="Y29" s="150"/>
      <c r="Z29" s="150"/>
      <c r="AA29" s="150"/>
      <c r="AB29" s="150"/>
      <c r="AC29" s="150"/>
      <c r="AD29" s="150"/>
      <c r="AE29" s="150"/>
      <c r="AF29" s="150"/>
      <c r="AG29" s="150"/>
      <c r="AH29" s="150"/>
      <c r="AI29" s="150"/>
      <c r="AJ29" s="150"/>
      <c r="AK29" s="150"/>
      <c r="AL29" s="150"/>
      <c r="AM29" s="150"/>
      <c r="AN29" s="150"/>
      <c r="AO29" s="150"/>
      <c r="AP29" s="150"/>
      <c r="AQ29" s="150"/>
      <c r="AR29" s="150"/>
      <c r="AS29" s="150"/>
      <c r="AT29" s="150"/>
      <c r="AU29" s="150"/>
      <c r="AV29" s="150"/>
      <c r="AW29" s="150"/>
      <c r="AX29" s="150"/>
      <c r="AY29" s="150"/>
      <c r="AZ29" s="150"/>
      <c r="BA29" s="150"/>
      <c r="BB29" s="150"/>
      <c r="BC29" s="150"/>
      <c r="BD29" s="150"/>
      <c r="BE29" s="150"/>
      <c r="BF29" s="150"/>
      <c r="BG29" s="150"/>
      <c r="BH29" s="150"/>
      <c r="BI29" s="150"/>
      <c r="BJ29" s="150"/>
      <c r="BK29" s="150"/>
      <c r="BL29" s="150"/>
      <c r="BM29" s="150"/>
      <c r="BN29" s="150"/>
      <c r="BO29" s="150"/>
      <c r="BP29" s="150"/>
      <c r="BQ29" s="150"/>
      <c r="BR29" s="150"/>
      <c r="BS29" s="150"/>
      <c r="BT29" s="150"/>
      <c r="BU29" s="150"/>
      <c r="BV29" s="150"/>
      <c r="BW29" s="150"/>
      <c r="BX29" s="150"/>
      <c r="BY29" s="150"/>
      <c r="BZ29" s="150"/>
      <c r="CA29" s="150"/>
      <c r="CB29" s="150"/>
      <c r="CC29" s="150"/>
      <c r="CD29" s="150"/>
      <c r="CE29" s="150"/>
      <c r="CF29" s="150"/>
      <c r="CG29" s="150"/>
      <c r="CH29" s="150"/>
      <c r="CI29" s="150"/>
      <c r="CJ29" s="150"/>
      <c r="CK29" s="150"/>
      <c r="CL29" s="150"/>
      <c r="CM29" s="150"/>
      <c r="CN29" s="150"/>
      <c r="CO29" s="150"/>
      <c r="CP29" s="150"/>
      <c r="CQ29" s="150"/>
      <c r="CR29" s="150"/>
      <c r="CS29" s="150"/>
      <c r="CT29" s="150"/>
      <c r="CU29" s="150"/>
      <c r="CV29" s="150"/>
      <c r="CW29" s="150"/>
      <c r="CX29" s="150"/>
      <c r="CY29" s="150"/>
      <c r="CZ29" s="150"/>
      <c r="DA29" s="150"/>
      <c r="DB29" s="150"/>
      <c r="DC29" s="150"/>
      <c r="DD29" s="150"/>
      <c r="DE29" s="150"/>
      <c r="DF29" s="150"/>
      <c r="DG29" s="150"/>
      <c r="DH29" s="150"/>
      <c r="DI29" s="150"/>
    </row>
    <row r="30" spans="1:113" ht="15.75">
      <c r="A30" s="174"/>
      <c r="B30" s="185"/>
      <c r="C30" s="219"/>
      <c r="D30" s="271"/>
      <c r="E30" s="145"/>
      <c r="F30" s="146"/>
      <c r="G30" s="151"/>
      <c r="H30" s="151"/>
      <c r="I30" s="151"/>
      <c r="J30" s="272"/>
      <c r="K30" s="289"/>
      <c r="L30" s="289"/>
    </row>
    <row r="31" spans="1:113" ht="15.75">
      <c r="A31" s="174"/>
      <c r="B31" s="185" t="s">
        <v>884</v>
      </c>
      <c r="C31" s="219" t="e">
        <f>E28</f>
        <v>#REF!</v>
      </c>
      <c r="D31" s="271"/>
      <c r="E31" s="145"/>
      <c r="F31" s="146"/>
      <c r="G31" s="151"/>
      <c r="H31" s="151"/>
      <c r="I31" s="151"/>
      <c r="J31" s="272"/>
      <c r="K31" s="289"/>
      <c r="L31" s="289"/>
    </row>
    <row r="32" spans="1:113" ht="16.5" thickBot="1">
      <c r="A32" s="174"/>
      <c r="B32" s="185" t="s">
        <v>721</v>
      </c>
      <c r="C32" s="220" t="e">
        <f>C31</f>
        <v>#REF!</v>
      </c>
      <c r="D32" s="145"/>
      <c r="E32" s="145"/>
      <c r="F32" s="146"/>
      <c r="G32" s="151"/>
      <c r="H32" s="151"/>
      <c r="I32" s="273"/>
      <c r="J32" s="272"/>
    </row>
    <row r="33" spans="1:10" ht="18.75" thickBot="1">
      <c r="A33" s="174"/>
      <c r="B33" s="217" t="s">
        <v>885</v>
      </c>
      <c r="C33" s="221" t="e">
        <f>C31</f>
        <v>#REF!</v>
      </c>
      <c r="D33" s="218" t="e">
        <f>C33/C28</f>
        <v>#REF!</v>
      </c>
      <c r="E33" s="145"/>
      <c r="F33" s="146"/>
      <c r="G33" s="151"/>
      <c r="H33" s="151"/>
      <c r="I33" s="151"/>
      <c r="J33" s="272"/>
    </row>
    <row r="34" spans="1:10" ht="15.75">
      <c r="A34" s="174"/>
      <c r="B34" s="185"/>
      <c r="C34" s="184"/>
      <c r="D34" s="145"/>
      <c r="E34" s="145"/>
      <c r="F34" s="146"/>
      <c r="G34" s="151"/>
      <c r="H34" s="151"/>
      <c r="I34" s="151"/>
      <c r="J34" s="272"/>
    </row>
    <row r="35" spans="1:10" ht="18">
      <c r="A35" s="173"/>
      <c r="B35" s="222" t="s">
        <v>886</v>
      </c>
      <c r="C35" s="953" t="e">
        <f ca="1">UPPER(VExtenso(C31))</f>
        <v>#NAME?</v>
      </c>
      <c r="D35" s="953"/>
      <c r="E35" s="953"/>
      <c r="F35" s="953"/>
      <c r="G35" s="953"/>
      <c r="H35" s="953"/>
      <c r="I35" s="953"/>
      <c r="J35" s="954"/>
    </row>
    <row r="36" spans="1:10" ht="18">
      <c r="A36" s="173"/>
      <c r="B36" s="223"/>
      <c r="C36" s="953"/>
      <c r="D36" s="953"/>
      <c r="E36" s="953"/>
      <c r="F36" s="953"/>
      <c r="G36" s="953"/>
      <c r="H36" s="953"/>
      <c r="I36" s="953"/>
      <c r="J36" s="954"/>
    </row>
    <row r="37" spans="1:10" ht="15.75">
      <c r="A37" s="173"/>
      <c r="J37" s="272"/>
    </row>
    <row r="38" spans="1:10" ht="15.75">
      <c r="A38" s="175"/>
      <c r="B38" s="144"/>
      <c r="C38" s="150"/>
      <c r="D38" s="145"/>
      <c r="E38" s="150"/>
      <c r="F38" s="150"/>
      <c r="G38" s="150"/>
      <c r="H38" s="150"/>
      <c r="I38" s="150"/>
      <c r="J38" s="169"/>
    </row>
    <row r="39" spans="1:10" ht="15.75" customHeight="1">
      <c r="A39" s="175"/>
      <c r="B39" s="376" t="s">
        <v>750</v>
      </c>
      <c r="C39" s="150"/>
      <c r="D39" s="959" t="s">
        <v>823</v>
      </c>
      <c r="E39" s="959"/>
      <c r="F39" s="959"/>
      <c r="H39" s="957" t="s">
        <v>822</v>
      </c>
      <c r="I39" s="957"/>
      <c r="J39" s="958"/>
    </row>
    <row r="40" spans="1:10" ht="16.5" thickBot="1">
      <c r="A40" s="176"/>
      <c r="B40" s="177"/>
      <c r="C40" s="178"/>
      <c r="D40" s="178"/>
      <c r="E40" s="179"/>
      <c r="F40" s="179"/>
      <c r="G40" s="179"/>
      <c r="H40" s="179"/>
      <c r="I40" s="179"/>
      <c r="J40" s="180"/>
    </row>
  </sheetData>
  <mergeCells count="38">
    <mergeCell ref="K16:N16"/>
    <mergeCell ref="F17:F19"/>
    <mergeCell ref="G17:G19"/>
    <mergeCell ref="H39:J39"/>
    <mergeCell ref="N17:N19"/>
    <mergeCell ref="K17:K19"/>
    <mergeCell ref="D39:F39"/>
    <mergeCell ref="L17:L19"/>
    <mergeCell ref="M17:M19"/>
    <mergeCell ref="A28:B28"/>
    <mergeCell ref="C35:J36"/>
    <mergeCell ref="H17:H19"/>
    <mergeCell ref="I17:I19"/>
    <mergeCell ref="J17:J19"/>
    <mergeCell ref="A17:A19"/>
    <mergeCell ref="B17:B19"/>
    <mergeCell ref="C17:C19"/>
    <mergeCell ref="D17:D19"/>
    <mergeCell ref="E17:E19"/>
    <mergeCell ref="G13:H13"/>
    <mergeCell ref="I13:J13"/>
    <mergeCell ref="G14:H14"/>
    <mergeCell ref="I14:J14"/>
    <mergeCell ref="G15:H15"/>
    <mergeCell ref="I15:J15"/>
    <mergeCell ref="G10:H10"/>
    <mergeCell ref="I10:J10"/>
    <mergeCell ref="G11:H11"/>
    <mergeCell ref="I11:J11"/>
    <mergeCell ref="G12:H12"/>
    <mergeCell ref="I12:J12"/>
    <mergeCell ref="G9:H9"/>
    <mergeCell ref="I9:J9"/>
    <mergeCell ref="A6:J6"/>
    <mergeCell ref="G7:H7"/>
    <mergeCell ref="I7:J7"/>
    <mergeCell ref="G8:H8"/>
    <mergeCell ref="I8:J8"/>
  </mergeCells>
  <phoneticPr fontId="61" type="noConversion"/>
  <printOptions horizontalCentered="1"/>
  <pageMargins left="0.39370078740157483" right="0.39370078740157483" top="0.59055118110236227" bottom="0.59055118110236227" header="0.39370078740157483" footer="0.39370078740157483"/>
  <pageSetup paperSize="9" scale="55" orientation="landscape" horizontalDpi="150" verticalDpi="150" r:id="rId1"/>
  <headerFooter alignWithMargins="0">
    <oddHeader>Página &amp;P de &amp;N</oddHeader>
    <oddFooter>&amp;C&amp;F</oddFooter>
  </headerFooter>
  <rowBreaks count="1" manualBreakCount="1">
    <brk id="40" max="13" man="1"/>
  </rowBreaks>
  <colBreaks count="1" manualBreakCount="1">
    <brk id="10" max="40" man="1"/>
  </colBreaks>
  <drawing r:id="rId2"/>
</worksheet>
</file>

<file path=xl/worksheets/sheet11.xml><?xml version="1.0" encoding="utf-8"?>
<worksheet xmlns="http://schemas.openxmlformats.org/spreadsheetml/2006/main" xmlns:r="http://schemas.openxmlformats.org/officeDocument/2006/relationships">
  <sheetPr>
    <tabColor rgb="FF008000"/>
  </sheetPr>
  <dimension ref="A1:L88"/>
  <sheetViews>
    <sheetView topLeftCell="A49" workbookViewId="0">
      <selection sqref="A1:G1"/>
    </sheetView>
  </sheetViews>
  <sheetFormatPr defaultRowHeight="12.75"/>
  <cols>
    <col min="1" max="1" width="30.140625" bestFit="1" customWidth="1"/>
    <col min="3" max="3" width="9.5703125" bestFit="1" customWidth="1"/>
    <col min="5" max="5" width="14.7109375" bestFit="1" customWidth="1"/>
    <col min="7" max="7" width="10.5703125" bestFit="1" customWidth="1"/>
    <col min="9" max="9" width="10.28515625" bestFit="1" customWidth="1"/>
    <col min="11" max="11" width="10.28515625" bestFit="1" customWidth="1"/>
  </cols>
  <sheetData>
    <row r="1" spans="1:12" ht="15.75" thickBot="1">
      <c r="A1" s="1151" t="s">
        <v>213</v>
      </c>
      <c r="B1" s="1152"/>
      <c r="C1" s="1152"/>
      <c r="D1" s="1152"/>
      <c r="E1" s="1152"/>
      <c r="F1" s="1152"/>
      <c r="G1" s="1153"/>
      <c r="H1" s="117"/>
      <c r="I1" s="1154" t="s">
        <v>914</v>
      </c>
      <c r="J1" s="1154"/>
      <c r="K1" s="1154"/>
      <c r="L1" s="1154"/>
    </row>
    <row r="2" spans="1:12" ht="15.75" thickBot="1">
      <c r="A2" s="1151" t="s">
        <v>175</v>
      </c>
      <c r="B2" s="1152"/>
      <c r="C2" s="1153"/>
      <c r="D2" s="382"/>
      <c r="E2" s="1151" t="s">
        <v>915</v>
      </c>
      <c r="F2" s="1152"/>
      <c r="G2" s="1153"/>
      <c r="H2" s="117"/>
      <c r="I2" s="383" t="s">
        <v>916</v>
      </c>
      <c r="J2" s="383" t="s">
        <v>724</v>
      </c>
      <c r="K2" s="383" t="s">
        <v>917</v>
      </c>
      <c r="L2" s="383" t="s">
        <v>918</v>
      </c>
    </row>
    <row r="3" spans="1:12" ht="15">
      <c r="A3" s="384" t="s">
        <v>33</v>
      </c>
      <c r="B3" s="385" t="s">
        <v>877</v>
      </c>
      <c r="C3" s="386">
        <f>K17</f>
        <v>117.06</v>
      </c>
      <c r="D3" s="387"/>
      <c r="E3" s="384" t="s">
        <v>176</v>
      </c>
      <c r="F3" s="385" t="s">
        <v>877</v>
      </c>
      <c r="G3" s="386">
        <f>K26</f>
        <v>369.51</v>
      </c>
      <c r="H3" s="117"/>
      <c r="I3" s="388" t="s">
        <v>214</v>
      </c>
      <c r="J3" s="389">
        <v>14</v>
      </c>
      <c r="K3" s="389">
        <f>1.6*1.6</f>
        <v>2.5600000000000005</v>
      </c>
      <c r="L3" s="390">
        <f>J3*K3</f>
        <v>35.840000000000003</v>
      </c>
    </row>
    <row r="4" spans="1:12" ht="15">
      <c r="A4" s="391" t="s">
        <v>843</v>
      </c>
      <c r="B4" s="392" t="s">
        <v>876</v>
      </c>
      <c r="C4" s="393">
        <f>K18</f>
        <v>434.8</v>
      </c>
      <c r="D4" s="394"/>
      <c r="E4" s="391" t="s">
        <v>843</v>
      </c>
      <c r="F4" s="392" t="s">
        <v>876</v>
      </c>
      <c r="G4" s="393">
        <f>K27</f>
        <v>2480.13</v>
      </c>
      <c r="H4" s="117"/>
      <c r="I4" s="395" t="s">
        <v>215</v>
      </c>
      <c r="J4" s="396">
        <v>22</v>
      </c>
      <c r="K4" s="396">
        <f>2*2</f>
        <v>4</v>
      </c>
      <c r="L4" s="397">
        <f t="shared" ref="L4:L10" si="0">J4*K4</f>
        <v>88</v>
      </c>
    </row>
    <row r="5" spans="1:12" ht="15">
      <c r="A5" s="391" t="s">
        <v>919</v>
      </c>
      <c r="B5" s="392" t="s">
        <v>667</v>
      </c>
      <c r="C5" s="386">
        <f>K19</f>
        <v>1268</v>
      </c>
      <c r="D5" s="394"/>
      <c r="E5" s="391" t="s">
        <v>919</v>
      </c>
      <c r="F5" s="392" t="s">
        <v>667</v>
      </c>
      <c r="G5" s="393">
        <f>K28</f>
        <v>17167</v>
      </c>
      <c r="H5" s="117"/>
      <c r="I5" s="395" t="s">
        <v>216</v>
      </c>
      <c r="J5" s="396">
        <v>11</v>
      </c>
      <c r="K5" s="396">
        <f>2.1*2.2</f>
        <v>4.620000000000001</v>
      </c>
      <c r="L5" s="397">
        <f t="shared" si="0"/>
        <v>50.820000000000007</v>
      </c>
    </row>
    <row r="6" spans="1:12" ht="15.75" thickBot="1">
      <c r="A6" s="398" t="s">
        <v>902</v>
      </c>
      <c r="B6" s="399" t="s">
        <v>667</v>
      </c>
      <c r="C6" s="400">
        <f>K20</f>
        <v>573</v>
      </c>
      <c r="D6" s="401"/>
      <c r="E6" s="398" t="s">
        <v>902</v>
      </c>
      <c r="F6" s="399" t="s">
        <v>667</v>
      </c>
      <c r="G6" s="400">
        <f>K29</f>
        <v>2361</v>
      </c>
      <c r="H6" s="117"/>
      <c r="I6" s="395" t="s">
        <v>217</v>
      </c>
      <c r="J6" s="396">
        <v>8</v>
      </c>
      <c r="K6" s="396">
        <f>2*2.2</f>
        <v>4.4000000000000004</v>
      </c>
      <c r="L6" s="397">
        <f t="shared" si="0"/>
        <v>35.200000000000003</v>
      </c>
    </row>
    <row r="7" spans="1:12" ht="76.5">
      <c r="A7" s="431" t="s">
        <v>218</v>
      </c>
      <c r="B7" s="432" t="s">
        <v>877</v>
      </c>
      <c r="C7" s="408">
        <f>(L11*2.5)+(240.4*0.6*0.7)</f>
        <v>693.39299999999992</v>
      </c>
      <c r="D7" s="405"/>
      <c r="E7" s="406"/>
      <c r="F7" s="407"/>
      <c r="G7" s="408"/>
      <c r="H7" s="117"/>
      <c r="I7" s="395" t="s">
        <v>219</v>
      </c>
      <c r="J7" s="396">
        <v>1</v>
      </c>
      <c r="K7" s="396">
        <f>4.5*1.3</f>
        <v>5.8500000000000005</v>
      </c>
      <c r="L7" s="397">
        <f t="shared" si="0"/>
        <v>5.8500000000000005</v>
      </c>
    </row>
    <row r="8" spans="1:12" ht="15">
      <c r="A8" s="406" t="s">
        <v>920</v>
      </c>
      <c r="B8" s="432" t="s">
        <v>876</v>
      </c>
      <c r="C8" s="408">
        <f>L11 + (240.4*0.4)</f>
        <v>333.13</v>
      </c>
      <c r="D8" s="405"/>
      <c r="E8" s="406"/>
      <c r="F8" s="407"/>
      <c r="G8" s="408"/>
      <c r="H8" s="117"/>
      <c r="I8" s="395" t="s">
        <v>220</v>
      </c>
      <c r="J8" s="396">
        <v>1</v>
      </c>
      <c r="K8" s="396">
        <f>2.1*2</f>
        <v>4.2</v>
      </c>
      <c r="L8" s="397">
        <f t="shared" si="0"/>
        <v>4.2</v>
      </c>
    </row>
    <row r="9" spans="1:12" ht="15">
      <c r="A9" s="433"/>
      <c r="B9" s="432"/>
      <c r="C9" s="408"/>
      <c r="D9" s="405"/>
      <c r="E9" s="406"/>
      <c r="F9" s="407"/>
      <c r="G9" s="408"/>
      <c r="H9" s="117"/>
      <c r="I9" s="395" t="s">
        <v>221</v>
      </c>
      <c r="J9" s="396">
        <v>2</v>
      </c>
      <c r="K9" s="396">
        <f>1.8*1.8</f>
        <v>3.24</v>
      </c>
      <c r="L9" s="397">
        <f t="shared" si="0"/>
        <v>6.48</v>
      </c>
    </row>
    <row r="10" spans="1:12" ht="15.75" thickBot="1">
      <c r="A10" s="398"/>
      <c r="B10" s="399"/>
      <c r="C10" s="400"/>
      <c r="D10" s="401"/>
      <c r="E10" s="398"/>
      <c r="F10" s="409"/>
      <c r="G10" s="400"/>
      <c r="H10" s="117"/>
      <c r="I10" s="395" t="s">
        <v>222</v>
      </c>
      <c r="J10" s="396">
        <v>2</v>
      </c>
      <c r="K10" s="396">
        <f>2.3*2.3</f>
        <v>5.2899999999999991</v>
      </c>
      <c r="L10" s="397">
        <f t="shared" si="0"/>
        <v>10.579999999999998</v>
      </c>
    </row>
    <row r="11" spans="1:12" ht="13.5" thickBot="1">
      <c r="A11" s="117"/>
      <c r="B11" s="117"/>
      <c r="C11" s="117"/>
      <c r="D11" s="117"/>
      <c r="E11" s="117"/>
      <c r="F11" s="117"/>
      <c r="G11" s="117"/>
      <c r="H11" s="117"/>
      <c r="I11" s="410" t="s">
        <v>921</v>
      </c>
      <c r="J11" s="411">
        <f>SUM(J3:J10)</f>
        <v>61</v>
      </c>
      <c r="K11" s="411"/>
      <c r="L11" s="412">
        <f>SUM(L3:L10)</f>
        <v>236.96999999999997</v>
      </c>
    </row>
    <row r="12" spans="1:12">
      <c r="A12" s="117"/>
      <c r="B12" s="117"/>
      <c r="C12" s="117"/>
      <c r="D12" s="117"/>
      <c r="E12" s="117"/>
      <c r="F12" s="117"/>
      <c r="G12" s="117"/>
      <c r="H12" s="117"/>
      <c r="I12" s="117"/>
      <c r="J12" s="117"/>
      <c r="K12" s="117"/>
      <c r="L12" s="117"/>
    </row>
    <row r="13" spans="1:12">
      <c r="A13" s="117"/>
      <c r="B13" s="117"/>
      <c r="C13" s="117"/>
      <c r="D13" s="117"/>
      <c r="E13" s="117"/>
      <c r="F13" s="117"/>
      <c r="G13" s="117"/>
      <c r="H13" s="117"/>
      <c r="I13" s="117"/>
      <c r="J13" s="117"/>
      <c r="K13" s="117"/>
      <c r="L13" s="117"/>
    </row>
    <row r="14" spans="1:12">
      <c r="A14" s="117"/>
      <c r="B14" s="117"/>
      <c r="C14" s="117"/>
      <c r="D14" s="117"/>
      <c r="E14" s="117"/>
      <c r="F14" s="117"/>
      <c r="G14" s="117"/>
      <c r="H14" s="117"/>
      <c r="I14" s="117"/>
      <c r="J14" s="117"/>
      <c r="K14" s="117"/>
      <c r="L14" s="117"/>
    </row>
    <row r="15" spans="1:12">
      <c r="A15" s="301" t="s">
        <v>182</v>
      </c>
      <c r="B15" s="117"/>
      <c r="C15" s="117"/>
      <c r="D15" s="117"/>
      <c r="E15" s="117"/>
      <c r="F15" s="117"/>
      <c r="G15" s="117"/>
      <c r="H15" s="117"/>
      <c r="I15" s="117"/>
      <c r="J15" s="117"/>
      <c r="K15" s="117"/>
      <c r="L15" s="117"/>
    </row>
    <row r="16" spans="1:12">
      <c r="A16" s="413" t="s">
        <v>914</v>
      </c>
      <c r="B16" s="117"/>
      <c r="C16" s="117"/>
      <c r="D16" s="117"/>
      <c r="E16" s="117"/>
      <c r="F16" s="117"/>
      <c r="G16" s="117"/>
      <c r="H16" s="117"/>
      <c r="I16" s="1150" t="s">
        <v>175</v>
      </c>
      <c r="J16" s="1150"/>
      <c r="K16" s="1150"/>
      <c r="L16" s="1150"/>
    </row>
    <row r="17" spans="1:12">
      <c r="A17" s="301" t="s">
        <v>183</v>
      </c>
      <c r="B17" s="117"/>
      <c r="C17" s="414">
        <v>99.16</v>
      </c>
      <c r="D17" s="415" t="s">
        <v>184</v>
      </c>
      <c r="E17" s="117"/>
      <c r="F17" s="117"/>
      <c r="G17" s="117"/>
      <c r="H17" s="117"/>
      <c r="I17" s="1149" t="s">
        <v>844</v>
      </c>
      <c r="J17" s="1149"/>
      <c r="K17" s="416">
        <f>C17+C42</f>
        <v>117.06</v>
      </c>
      <c r="L17" s="415" t="s">
        <v>184</v>
      </c>
    </row>
    <row r="18" spans="1:12">
      <c r="A18" s="301" t="s">
        <v>843</v>
      </c>
      <c r="B18" s="117"/>
      <c r="C18" s="414">
        <v>161</v>
      </c>
      <c r="D18" s="415" t="s">
        <v>185</v>
      </c>
      <c r="E18" s="117"/>
      <c r="F18" s="117"/>
      <c r="G18" s="117"/>
      <c r="H18" s="117"/>
      <c r="I18" s="1149" t="s">
        <v>843</v>
      </c>
      <c r="J18" s="1149"/>
      <c r="K18" s="416">
        <f>C18+C43</f>
        <v>434.8</v>
      </c>
      <c r="L18" s="415" t="s">
        <v>185</v>
      </c>
    </row>
    <row r="19" spans="1:12" ht="38.25">
      <c r="A19" s="301" t="s">
        <v>190</v>
      </c>
      <c r="B19" s="417" t="s">
        <v>191</v>
      </c>
      <c r="C19" s="425">
        <v>230</v>
      </c>
      <c r="D19" s="426" t="s">
        <v>187</v>
      </c>
      <c r="E19" s="1156">
        <f>C19+C20+C22+C24</f>
        <v>654</v>
      </c>
      <c r="F19" s="1149" t="s">
        <v>187</v>
      </c>
      <c r="G19" s="1149" t="s">
        <v>223</v>
      </c>
      <c r="H19" s="117"/>
      <c r="I19" s="1149" t="s">
        <v>186</v>
      </c>
      <c r="J19" s="1149"/>
      <c r="K19" s="416">
        <f>E19+E44</f>
        <v>1268</v>
      </c>
      <c r="L19" s="415" t="s">
        <v>187</v>
      </c>
    </row>
    <row r="20" spans="1:12" ht="38.25">
      <c r="A20" s="117"/>
      <c r="B20" s="417" t="s">
        <v>196</v>
      </c>
      <c r="C20" s="425">
        <v>209</v>
      </c>
      <c r="D20" s="426" t="s">
        <v>187</v>
      </c>
      <c r="E20" s="1156"/>
      <c r="F20" s="1149"/>
      <c r="G20" s="1149"/>
      <c r="H20" s="117"/>
      <c r="I20" s="1149" t="s">
        <v>189</v>
      </c>
      <c r="J20" s="1149"/>
      <c r="K20" s="416">
        <f>E22+E46</f>
        <v>573</v>
      </c>
      <c r="L20" s="415" t="s">
        <v>187</v>
      </c>
    </row>
    <row r="21" spans="1:12" ht="38.25">
      <c r="A21" s="117"/>
      <c r="B21" s="417" t="s">
        <v>197</v>
      </c>
      <c r="C21" s="425">
        <v>62</v>
      </c>
      <c r="D21" s="426" t="s">
        <v>187</v>
      </c>
      <c r="E21" s="1156"/>
      <c r="F21" s="1149"/>
      <c r="G21" s="1149"/>
      <c r="H21" s="117"/>
      <c r="I21" s="415"/>
      <c r="J21" s="415"/>
      <c r="K21" s="416"/>
      <c r="L21" s="415"/>
    </row>
    <row r="22" spans="1:12" ht="38.25">
      <c r="A22" s="117"/>
      <c r="B22" s="417" t="s">
        <v>200</v>
      </c>
      <c r="C22" s="425">
        <v>97</v>
      </c>
      <c r="D22" s="426" t="s">
        <v>187</v>
      </c>
      <c r="E22" s="1156">
        <f>C21+C23+C25</f>
        <v>342</v>
      </c>
      <c r="F22" s="1149" t="s">
        <v>187</v>
      </c>
      <c r="G22" s="1149" t="s">
        <v>224</v>
      </c>
      <c r="H22" s="117"/>
      <c r="I22" s="117"/>
      <c r="J22" s="117"/>
      <c r="K22" s="117"/>
      <c r="L22" s="117"/>
    </row>
    <row r="23" spans="1:12" ht="38.25">
      <c r="A23" s="117"/>
      <c r="B23" s="417" t="s">
        <v>201</v>
      </c>
      <c r="C23" s="425">
        <v>197</v>
      </c>
      <c r="D23" s="426" t="s">
        <v>187</v>
      </c>
      <c r="E23" s="1149"/>
      <c r="F23" s="1149"/>
      <c r="G23" s="1149"/>
      <c r="H23" s="117"/>
      <c r="I23" s="117"/>
      <c r="J23" s="117"/>
      <c r="K23" s="117"/>
      <c r="L23" s="117"/>
    </row>
    <row r="24" spans="1:12" ht="38.25">
      <c r="A24" s="117"/>
      <c r="B24" s="417" t="s">
        <v>225</v>
      </c>
      <c r="C24" s="425">
        <v>118</v>
      </c>
      <c r="D24" s="426" t="s">
        <v>187</v>
      </c>
      <c r="E24" s="1149"/>
      <c r="F24" s="1149"/>
      <c r="G24" s="1149"/>
      <c r="H24" s="117"/>
      <c r="I24" s="1157" t="s">
        <v>915</v>
      </c>
      <c r="J24" s="1157"/>
      <c r="K24" s="1157"/>
      <c r="L24" s="1157"/>
    </row>
    <row r="25" spans="1:12" ht="38.25">
      <c r="A25" s="117"/>
      <c r="B25" s="417" t="s">
        <v>226</v>
      </c>
      <c r="C25" s="425">
        <v>83</v>
      </c>
      <c r="D25" s="426" t="s">
        <v>187</v>
      </c>
      <c r="E25" s="1149"/>
      <c r="F25" s="1149"/>
      <c r="G25" s="1149"/>
      <c r="H25" s="117"/>
      <c r="I25" s="434"/>
      <c r="J25" s="434"/>
      <c r="K25" s="434"/>
      <c r="L25" s="434"/>
    </row>
    <row r="26" spans="1:12">
      <c r="A26" s="117"/>
      <c r="B26" s="117"/>
      <c r="C26" s="117"/>
      <c r="D26" s="117"/>
      <c r="E26" s="117"/>
      <c r="F26" s="117"/>
      <c r="G26" s="117"/>
      <c r="H26" s="117"/>
      <c r="I26" s="1155" t="s">
        <v>844</v>
      </c>
      <c r="J26" s="1155"/>
      <c r="K26" s="419">
        <f>C29+C51+C74</f>
        <v>369.51</v>
      </c>
      <c r="L26" s="420" t="s">
        <v>192</v>
      </c>
    </row>
    <row r="27" spans="1:12">
      <c r="A27" s="301" t="s">
        <v>206</v>
      </c>
      <c r="B27" s="117"/>
      <c r="C27" s="117"/>
      <c r="D27" s="117"/>
      <c r="E27" s="117"/>
      <c r="F27" s="117"/>
      <c r="G27" s="117"/>
      <c r="H27" s="117"/>
      <c r="I27" s="1155" t="s">
        <v>843</v>
      </c>
      <c r="J27" s="1155"/>
      <c r="K27" s="419">
        <f>C30+C52+C75</f>
        <v>2480.13</v>
      </c>
      <c r="L27" s="420" t="s">
        <v>194</v>
      </c>
    </row>
    <row r="28" spans="1:12">
      <c r="A28" s="413" t="s">
        <v>227</v>
      </c>
      <c r="B28" s="117"/>
      <c r="C28" s="117"/>
      <c r="D28" s="117"/>
      <c r="E28" s="117"/>
      <c r="F28" s="117"/>
      <c r="G28" s="117"/>
      <c r="H28" s="117"/>
      <c r="I28" s="1155" t="s">
        <v>186</v>
      </c>
      <c r="J28" s="1155"/>
      <c r="K28" s="419">
        <f>E31+E53+E63+E67+E76+E84+E88</f>
        <v>17167</v>
      </c>
      <c r="L28" s="420" t="s">
        <v>187</v>
      </c>
    </row>
    <row r="29" spans="1:12">
      <c r="A29" s="301" t="s">
        <v>183</v>
      </c>
      <c r="B29" s="117"/>
      <c r="C29" s="435">
        <v>39.299999999999997</v>
      </c>
      <c r="D29" s="420" t="s">
        <v>192</v>
      </c>
      <c r="E29" s="117"/>
      <c r="F29" s="117"/>
      <c r="G29" s="117"/>
      <c r="H29" s="117"/>
      <c r="I29" s="1155" t="s">
        <v>189</v>
      </c>
      <c r="J29" s="1155"/>
      <c r="K29" s="419">
        <f>E35+E57+E64+E79+E85</f>
        <v>2361</v>
      </c>
      <c r="L29" s="420" t="s">
        <v>187</v>
      </c>
    </row>
    <row r="30" spans="1:12">
      <c r="A30" s="301" t="s">
        <v>843</v>
      </c>
      <c r="B30" s="117"/>
      <c r="C30" s="435">
        <v>595.84</v>
      </c>
      <c r="D30" s="420" t="s">
        <v>194</v>
      </c>
      <c r="E30" s="117"/>
      <c r="F30" s="117"/>
      <c r="G30" s="117"/>
      <c r="H30" s="117"/>
      <c r="I30" s="117"/>
      <c r="J30" s="117"/>
      <c r="K30" s="117"/>
      <c r="L30" s="117"/>
    </row>
    <row r="31" spans="1:12" ht="38.25">
      <c r="A31" s="301" t="s">
        <v>190</v>
      </c>
      <c r="B31" s="417" t="s">
        <v>210</v>
      </c>
      <c r="C31" s="425">
        <v>620</v>
      </c>
      <c r="D31" s="426" t="s">
        <v>187</v>
      </c>
      <c r="E31" s="1158">
        <f>C31+C33+C35+C37</f>
        <v>2771</v>
      </c>
      <c r="F31" s="1155" t="s">
        <v>187</v>
      </c>
      <c r="G31" s="1155" t="s">
        <v>223</v>
      </c>
      <c r="H31" s="117"/>
      <c r="I31" s="117"/>
      <c r="J31" s="117"/>
      <c r="K31" s="117"/>
      <c r="L31" s="117"/>
    </row>
    <row r="32" spans="1:12" ht="38.25">
      <c r="A32" s="117"/>
      <c r="B32" s="417" t="s">
        <v>211</v>
      </c>
      <c r="C32" s="425">
        <v>215</v>
      </c>
      <c r="D32" s="426" t="s">
        <v>187</v>
      </c>
      <c r="E32" s="1155"/>
      <c r="F32" s="1155"/>
      <c r="G32" s="1155"/>
      <c r="H32" s="117"/>
      <c r="I32" s="117"/>
      <c r="J32" s="117"/>
      <c r="K32" s="117"/>
      <c r="L32" s="117"/>
    </row>
    <row r="33" spans="1:12" ht="38.25">
      <c r="A33" s="117"/>
      <c r="B33" s="417" t="s">
        <v>228</v>
      </c>
      <c r="C33" s="425">
        <v>795</v>
      </c>
      <c r="D33" s="426" t="s">
        <v>187</v>
      </c>
      <c r="E33" s="1155"/>
      <c r="F33" s="1155"/>
      <c r="G33" s="1155"/>
      <c r="H33" s="117"/>
      <c r="I33" s="117"/>
      <c r="J33" s="117"/>
      <c r="K33" s="117"/>
      <c r="L33" s="117"/>
    </row>
    <row r="34" spans="1:12" ht="38.25">
      <c r="A34" s="117"/>
      <c r="B34" s="417" t="s">
        <v>229</v>
      </c>
      <c r="C34" s="425">
        <v>315</v>
      </c>
      <c r="D34" s="426" t="s">
        <v>187</v>
      </c>
      <c r="E34" s="1155"/>
      <c r="F34" s="1155"/>
      <c r="G34" s="1155"/>
      <c r="H34" s="117"/>
      <c r="I34" s="117"/>
      <c r="J34" s="117"/>
      <c r="K34" s="117"/>
      <c r="L34" s="117"/>
    </row>
    <row r="35" spans="1:12" ht="38.25">
      <c r="A35" s="117"/>
      <c r="B35" s="417" t="s">
        <v>230</v>
      </c>
      <c r="C35" s="425">
        <v>521</v>
      </c>
      <c r="D35" s="426" t="s">
        <v>187</v>
      </c>
      <c r="E35" s="1158">
        <f>C32+C34+C36+C38</f>
        <v>923</v>
      </c>
      <c r="F35" s="1155" t="s">
        <v>187</v>
      </c>
      <c r="G35" s="1155" t="s">
        <v>224</v>
      </c>
      <c r="H35" s="117"/>
      <c r="I35" s="117"/>
      <c r="J35" s="117"/>
      <c r="K35" s="117"/>
      <c r="L35" s="117"/>
    </row>
    <row r="36" spans="1:12" ht="38.25">
      <c r="A36" s="117"/>
      <c r="B36" s="417" t="s">
        <v>231</v>
      </c>
      <c r="C36" s="425">
        <v>216</v>
      </c>
      <c r="D36" s="426" t="s">
        <v>187</v>
      </c>
      <c r="E36" s="1155"/>
      <c r="F36" s="1155"/>
      <c r="G36" s="1155"/>
      <c r="H36" s="117"/>
      <c r="I36" s="117"/>
      <c r="J36" s="117"/>
      <c r="K36" s="117"/>
      <c r="L36" s="117"/>
    </row>
    <row r="37" spans="1:12" ht="38.25">
      <c r="A37" s="117"/>
      <c r="B37" s="417" t="s">
        <v>232</v>
      </c>
      <c r="C37" s="425">
        <v>835</v>
      </c>
      <c r="D37" s="426" t="s">
        <v>187</v>
      </c>
      <c r="E37" s="1155"/>
      <c r="F37" s="1155"/>
      <c r="G37" s="1155"/>
      <c r="H37" s="117"/>
      <c r="I37" s="117"/>
      <c r="J37" s="117"/>
      <c r="K37" s="117"/>
      <c r="L37" s="117"/>
    </row>
    <row r="38" spans="1:12" ht="38.25">
      <c r="A38" s="117"/>
      <c r="B38" s="417" t="s">
        <v>233</v>
      </c>
      <c r="C38" s="425">
        <v>177</v>
      </c>
      <c r="D38" s="426" t="s">
        <v>187</v>
      </c>
      <c r="E38" s="1155"/>
      <c r="F38" s="1155"/>
      <c r="G38" s="1155"/>
      <c r="H38" s="117"/>
      <c r="I38" s="117"/>
      <c r="J38" s="117"/>
      <c r="K38" s="117"/>
      <c r="L38" s="117"/>
    </row>
    <row r="39" spans="1:12">
      <c r="A39" s="117"/>
      <c r="B39" s="117"/>
      <c r="C39" s="117"/>
      <c r="D39" s="117"/>
      <c r="E39" s="117"/>
      <c r="F39" s="117"/>
      <c r="G39" s="117"/>
      <c r="H39" s="117"/>
      <c r="I39" s="117"/>
      <c r="J39" s="117"/>
      <c r="K39" s="117"/>
      <c r="L39" s="117"/>
    </row>
    <row r="40" spans="1:12">
      <c r="A40" s="301" t="s">
        <v>234</v>
      </c>
      <c r="B40" s="117"/>
      <c r="C40" s="117"/>
      <c r="D40" s="117"/>
      <c r="E40" s="117"/>
      <c r="F40" s="117"/>
      <c r="G40" s="117"/>
      <c r="H40" s="117"/>
      <c r="I40" s="117"/>
      <c r="J40" s="117"/>
      <c r="K40" s="117"/>
      <c r="L40" s="117"/>
    </row>
    <row r="41" spans="1:12">
      <c r="A41" s="413" t="s">
        <v>235</v>
      </c>
      <c r="B41" s="117"/>
      <c r="C41" s="117"/>
      <c r="D41" s="117"/>
      <c r="E41" s="117"/>
      <c r="F41" s="117"/>
      <c r="G41" s="117"/>
      <c r="H41" s="117"/>
      <c r="I41" s="117"/>
      <c r="J41" s="117"/>
      <c r="K41" s="117"/>
      <c r="L41" s="117"/>
    </row>
    <row r="42" spans="1:12">
      <c r="A42" s="301" t="s">
        <v>183</v>
      </c>
      <c r="B42" s="117"/>
      <c r="C42" s="414">
        <v>17.899999999999999</v>
      </c>
      <c r="D42" s="415" t="s">
        <v>184</v>
      </c>
      <c r="E42" s="117"/>
      <c r="F42" s="117"/>
      <c r="G42" s="117"/>
      <c r="H42" s="117"/>
      <c r="I42" s="117"/>
      <c r="J42" s="117"/>
      <c r="K42" s="117"/>
      <c r="L42" s="117"/>
    </row>
    <row r="43" spans="1:12">
      <c r="A43" s="301" t="s">
        <v>843</v>
      </c>
      <c r="B43" s="117"/>
      <c r="C43" s="414">
        <v>273.8</v>
      </c>
      <c r="D43" s="415" t="s">
        <v>185</v>
      </c>
      <c r="E43" s="117"/>
      <c r="F43" s="117"/>
      <c r="G43" s="117"/>
      <c r="H43" s="117"/>
      <c r="I43" s="117"/>
      <c r="J43" s="117"/>
      <c r="K43" s="117"/>
      <c r="L43" s="117"/>
    </row>
    <row r="44" spans="1:12" ht="38.25">
      <c r="A44" s="301" t="s">
        <v>190</v>
      </c>
      <c r="B44" s="417" t="s">
        <v>236</v>
      </c>
      <c r="C44" s="425">
        <v>123</v>
      </c>
      <c r="D44" s="426" t="s">
        <v>187</v>
      </c>
      <c r="E44" s="1156">
        <f>C44+C46</f>
        <v>614</v>
      </c>
      <c r="F44" s="1149" t="s">
        <v>187</v>
      </c>
      <c r="G44" s="1149" t="s">
        <v>223</v>
      </c>
      <c r="H44" s="117"/>
      <c r="I44" s="117"/>
      <c r="J44" s="117"/>
      <c r="K44" s="117"/>
      <c r="L44" s="117"/>
    </row>
    <row r="45" spans="1:12" ht="38.25">
      <c r="A45" s="117"/>
      <c r="B45" s="417" t="s">
        <v>237</v>
      </c>
      <c r="C45" s="425">
        <v>50</v>
      </c>
      <c r="D45" s="426" t="s">
        <v>187</v>
      </c>
      <c r="E45" s="1149"/>
      <c r="F45" s="1149"/>
      <c r="G45" s="1149"/>
      <c r="H45" s="117"/>
      <c r="I45" s="117"/>
      <c r="J45" s="117"/>
      <c r="K45" s="117"/>
      <c r="L45" s="117"/>
    </row>
    <row r="46" spans="1:12" ht="38.25">
      <c r="A46" s="117"/>
      <c r="B46" s="417" t="s">
        <v>238</v>
      </c>
      <c r="C46" s="425">
        <v>491</v>
      </c>
      <c r="D46" s="426" t="s">
        <v>187</v>
      </c>
      <c r="E46" s="1156">
        <f>C45+C47</f>
        <v>231</v>
      </c>
      <c r="F46" s="1149" t="s">
        <v>187</v>
      </c>
      <c r="G46" s="1149" t="s">
        <v>224</v>
      </c>
      <c r="H46" s="117"/>
      <c r="I46" s="117"/>
      <c r="J46" s="117"/>
      <c r="K46" s="117"/>
      <c r="L46" s="117"/>
    </row>
    <row r="47" spans="1:12" ht="38.25">
      <c r="A47" s="117"/>
      <c r="B47" s="417" t="s">
        <v>239</v>
      </c>
      <c r="C47" s="425">
        <v>181</v>
      </c>
      <c r="D47" s="426" t="s">
        <v>187</v>
      </c>
      <c r="E47" s="1149"/>
      <c r="F47" s="1149"/>
      <c r="G47" s="1149"/>
      <c r="H47" s="117"/>
      <c r="I47" s="117"/>
      <c r="J47" s="117"/>
      <c r="K47" s="117"/>
      <c r="L47" s="117"/>
    </row>
    <row r="48" spans="1:12">
      <c r="A48" s="117"/>
      <c r="B48" s="417"/>
      <c r="C48" s="425"/>
      <c r="D48" s="426"/>
      <c r="E48" s="117"/>
      <c r="F48" s="117"/>
      <c r="G48" s="117"/>
      <c r="H48" s="117"/>
      <c r="I48" s="117"/>
      <c r="J48" s="117"/>
      <c r="K48" s="117"/>
      <c r="L48" s="117"/>
    </row>
    <row r="49" spans="1:12">
      <c r="A49" s="301" t="s">
        <v>240</v>
      </c>
      <c r="B49" s="117"/>
      <c r="C49" s="117"/>
      <c r="D49" s="117"/>
      <c r="E49" s="117"/>
      <c r="F49" s="117"/>
      <c r="G49" s="117"/>
      <c r="H49" s="117"/>
      <c r="I49" s="117"/>
      <c r="J49" s="117"/>
      <c r="K49" s="117"/>
      <c r="L49" s="117"/>
    </row>
    <row r="50" spans="1:12">
      <c r="A50" s="413" t="s">
        <v>241</v>
      </c>
      <c r="B50" s="117"/>
      <c r="C50" s="117"/>
      <c r="D50" s="117"/>
      <c r="E50" s="117"/>
      <c r="F50" s="117"/>
      <c r="G50" s="117"/>
      <c r="H50" s="117"/>
      <c r="I50" s="117"/>
      <c r="J50" s="117"/>
      <c r="K50" s="117"/>
      <c r="L50" s="117"/>
    </row>
    <row r="51" spans="1:12">
      <c r="A51" s="301" t="s">
        <v>183</v>
      </c>
      <c r="B51" s="117"/>
      <c r="C51" s="435">
        <v>186.88</v>
      </c>
      <c r="D51" s="420" t="s">
        <v>192</v>
      </c>
      <c r="E51" s="117"/>
      <c r="F51" s="117"/>
      <c r="G51" s="117"/>
      <c r="H51" s="117"/>
      <c r="I51" s="117"/>
      <c r="J51" s="117"/>
      <c r="K51" s="117"/>
      <c r="L51" s="117"/>
    </row>
    <row r="52" spans="1:12">
      <c r="A52" s="301" t="s">
        <v>843</v>
      </c>
      <c r="B52" s="117"/>
      <c r="C52" s="435">
        <v>766</v>
      </c>
      <c r="D52" s="420" t="s">
        <v>194</v>
      </c>
      <c r="E52" s="117"/>
      <c r="F52" s="117"/>
      <c r="G52" s="117"/>
      <c r="H52" s="117"/>
      <c r="I52" s="117"/>
      <c r="J52" s="117"/>
      <c r="K52" s="117"/>
      <c r="L52" s="117"/>
    </row>
    <row r="53" spans="1:12" ht="38.25">
      <c r="A53" s="301" t="s">
        <v>190</v>
      </c>
      <c r="B53" s="417" t="s">
        <v>242</v>
      </c>
      <c r="C53" s="425">
        <v>757</v>
      </c>
      <c r="D53" s="426" t="s">
        <v>187</v>
      </c>
      <c r="E53" s="1158">
        <f>C53+C55+C57+C59</f>
        <v>2479</v>
      </c>
      <c r="F53" s="1155" t="s">
        <v>187</v>
      </c>
      <c r="G53" s="1155" t="s">
        <v>223</v>
      </c>
      <c r="H53" s="117"/>
      <c r="I53" s="117"/>
      <c r="J53" s="117"/>
      <c r="K53" s="117"/>
      <c r="L53" s="117"/>
    </row>
    <row r="54" spans="1:12" ht="38.25">
      <c r="A54" s="117"/>
      <c r="B54" s="417" t="s">
        <v>243</v>
      </c>
      <c r="C54" s="425">
        <v>166</v>
      </c>
      <c r="D54" s="426" t="s">
        <v>187</v>
      </c>
      <c r="E54" s="1155"/>
      <c r="F54" s="1155"/>
      <c r="G54" s="1155"/>
      <c r="H54" s="117"/>
      <c r="I54" s="117"/>
      <c r="J54" s="117"/>
      <c r="K54" s="117"/>
      <c r="L54" s="117"/>
    </row>
    <row r="55" spans="1:12" ht="38.25">
      <c r="A55" s="117"/>
      <c r="B55" s="417" t="s">
        <v>244</v>
      </c>
      <c r="C55" s="425">
        <v>490</v>
      </c>
      <c r="D55" s="426" t="s">
        <v>187</v>
      </c>
      <c r="E55" s="1155"/>
      <c r="F55" s="1155"/>
      <c r="G55" s="1155"/>
      <c r="H55" s="117"/>
      <c r="I55" s="117"/>
      <c r="J55" s="117"/>
      <c r="K55" s="117"/>
      <c r="L55" s="117"/>
    </row>
    <row r="56" spans="1:12" ht="38.25">
      <c r="A56" s="117"/>
      <c r="B56" s="417" t="s">
        <v>245</v>
      </c>
      <c r="C56" s="425">
        <v>67</v>
      </c>
      <c r="D56" s="426" t="s">
        <v>187</v>
      </c>
      <c r="E56" s="1155"/>
      <c r="F56" s="1155"/>
      <c r="G56" s="1155"/>
      <c r="H56" s="117"/>
      <c r="I56" s="117"/>
      <c r="J56" s="117"/>
      <c r="K56" s="117"/>
      <c r="L56" s="117"/>
    </row>
    <row r="57" spans="1:12" ht="38.25">
      <c r="A57" s="117"/>
      <c r="B57" s="417" t="s">
        <v>246</v>
      </c>
      <c r="C57" s="425">
        <v>453</v>
      </c>
      <c r="D57" s="426" t="s">
        <v>187</v>
      </c>
      <c r="E57" s="1158">
        <f>C54+C56+C58+C60</f>
        <v>425</v>
      </c>
      <c r="F57" s="1155" t="s">
        <v>187</v>
      </c>
      <c r="G57" s="1155" t="s">
        <v>224</v>
      </c>
      <c r="H57" s="117"/>
      <c r="I57" s="117"/>
      <c r="J57" s="117"/>
      <c r="K57" s="117"/>
      <c r="L57" s="117"/>
    </row>
    <row r="58" spans="1:12" ht="38.25">
      <c r="A58" s="117"/>
      <c r="B58" s="417" t="s">
        <v>247</v>
      </c>
      <c r="C58" s="425">
        <v>48</v>
      </c>
      <c r="D58" s="426" t="s">
        <v>187</v>
      </c>
      <c r="E58" s="1155"/>
      <c r="F58" s="1155"/>
      <c r="G58" s="1155"/>
      <c r="H58" s="117"/>
      <c r="I58" s="117"/>
      <c r="J58" s="117"/>
      <c r="K58" s="117"/>
      <c r="L58" s="117"/>
    </row>
    <row r="59" spans="1:12" ht="38.25">
      <c r="A59" s="117"/>
      <c r="B59" s="417" t="s">
        <v>248</v>
      </c>
      <c r="C59" s="425">
        <v>779</v>
      </c>
      <c r="D59" s="426" t="s">
        <v>187</v>
      </c>
      <c r="E59" s="1155"/>
      <c r="F59" s="1155"/>
      <c r="G59" s="1155"/>
      <c r="H59" s="117"/>
      <c r="I59" s="117"/>
      <c r="J59" s="117"/>
      <c r="K59" s="117"/>
      <c r="L59" s="117"/>
    </row>
    <row r="60" spans="1:12" ht="38.25">
      <c r="A60" s="117"/>
      <c r="B60" s="417" t="s">
        <v>249</v>
      </c>
      <c r="C60" s="425">
        <v>144</v>
      </c>
      <c r="D60" s="426" t="s">
        <v>187</v>
      </c>
      <c r="E60" s="1155"/>
      <c r="F60" s="1155"/>
      <c r="G60" s="1155"/>
      <c r="H60" s="117"/>
      <c r="I60" s="117"/>
      <c r="J60" s="117"/>
      <c r="K60" s="117"/>
      <c r="L60" s="117"/>
    </row>
    <row r="61" spans="1:12">
      <c r="A61" s="117"/>
      <c r="B61" s="417"/>
      <c r="C61" s="425"/>
      <c r="D61" s="426"/>
      <c r="E61" s="117"/>
      <c r="F61" s="117"/>
      <c r="G61" s="117"/>
      <c r="H61" s="117"/>
      <c r="I61" s="117"/>
      <c r="J61" s="117"/>
      <c r="K61" s="117"/>
      <c r="L61" s="117"/>
    </row>
    <row r="62" spans="1:12">
      <c r="A62" s="301" t="s">
        <v>250</v>
      </c>
      <c r="B62" s="117"/>
      <c r="C62" s="117"/>
      <c r="D62" s="117"/>
      <c r="E62" s="117"/>
      <c r="F62" s="117"/>
      <c r="G62" s="117"/>
      <c r="H62" s="117"/>
      <c r="I62" s="117"/>
      <c r="J62" s="117"/>
      <c r="K62" s="117"/>
      <c r="L62" s="117"/>
    </row>
    <row r="63" spans="1:12">
      <c r="A63" s="117" t="s">
        <v>251</v>
      </c>
      <c r="B63" s="417" t="s">
        <v>204</v>
      </c>
      <c r="C63" s="425">
        <v>1821</v>
      </c>
      <c r="D63" s="426" t="s">
        <v>187</v>
      </c>
      <c r="E63" s="435">
        <f>C63</f>
        <v>1821</v>
      </c>
      <c r="F63" s="420" t="s">
        <v>187</v>
      </c>
      <c r="G63" s="436" t="s">
        <v>223</v>
      </c>
      <c r="H63" s="117"/>
      <c r="I63" s="117"/>
      <c r="J63" s="117"/>
      <c r="K63" s="117"/>
      <c r="L63" s="117"/>
    </row>
    <row r="64" spans="1:12">
      <c r="A64" s="117"/>
      <c r="B64" s="417" t="s">
        <v>205</v>
      </c>
      <c r="C64" s="425">
        <v>275</v>
      </c>
      <c r="D64" s="426" t="s">
        <v>187</v>
      </c>
      <c r="E64" s="435">
        <f>C64</f>
        <v>275</v>
      </c>
      <c r="F64" s="420" t="s">
        <v>187</v>
      </c>
      <c r="G64" s="436" t="s">
        <v>224</v>
      </c>
      <c r="H64" s="117"/>
      <c r="I64" s="117"/>
      <c r="J64" s="117"/>
      <c r="K64" s="117"/>
      <c r="L64" s="117"/>
    </row>
    <row r="65" spans="1:12">
      <c r="A65" s="117"/>
      <c r="B65" s="417"/>
      <c r="C65" s="425"/>
      <c r="D65" s="426"/>
      <c r="E65" s="117"/>
      <c r="F65" s="117"/>
      <c r="G65" s="117"/>
      <c r="H65" s="117"/>
      <c r="I65" s="117"/>
      <c r="J65" s="117"/>
      <c r="K65" s="117"/>
      <c r="L65" s="117"/>
    </row>
    <row r="66" spans="1:12">
      <c r="A66" s="301" t="s">
        <v>252</v>
      </c>
      <c r="B66" s="117"/>
      <c r="C66" s="117"/>
      <c r="D66" s="117"/>
      <c r="E66" s="117"/>
      <c r="F66" s="117"/>
      <c r="G66" s="117"/>
      <c r="H66" s="117"/>
      <c r="I66" s="117"/>
      <c r="J66" s="117"/>
      <c r="K66" s="117"/>
      <c r="L66" s="117"/>
    </row>
    <row r="67" spans="1:12">
      <c r="A67" s="117" t="s">
        <v>253</v>
      </c>
      <c r="B67" s="417" t="s">
        <v>204</v>
      </c>
      <c r="C67" s="425">
        <v>2995</v>
      </c>
      <c r="D67" s="426" t="s">
        <v>187</v>
      </c>
      <c r="E67" s="435">
        <f>C67</f>
        <v>2995</v>
      </c>
      <c r="F67" s="420" t="s">
        <v>187</v>
      </c>
      <c r="G67" s="436" t="s">
        <v>223</v>
      </c>
      <c r="H67" s="117"/>
      <c r="I67" s="117"/>
      <c r="J67" s="117"/>
      <c r="K67" s="117"/>
      <c r="L67" s="117"/>
    </row>
    <row r="68" spans="1:12">
      <c r="A68" s="117"/>
      <c r="B68" s="417"/>
      <c r="C68" s="425"/>
      <c r="D68" s="426"/>
      <c r="E68" s="117"/>
      <c r="F68" s="117"/>
      <c r="G68" s="117"/>
      <c r="H68" s="117"/>
      <c r="I68" s="117"/>
      <c r="J68" s="117"/>
      <c r="K68" s="117"/>
      <c r="L68" s="117"/>
    </row>
    <row r="69" spans="1:12">
      <c r="A69" s="301" t="s">
        <v>254</v>
      </c>
      <c r="B69" s="117"/>
      <c r="C69" s="117"/>
      <c r="D69" s="117"/>
      <c r="E69" s="117"/>
      <c r="F69" s="117"/>
      <c r="G69" s="117"/>
      <c r="H69" s="117"/>
      <c r="I69" s="117"/>
      <c r="J69" s="117"/>
      <c r="K69" s="117"/>
      <c r="L69" s="117"/>
    </row>
    <row r="70" spans="1:12">
      <c r="A70" s="117" t="s">
        <v>255</v>
      </c>
      <c r="B70" s="417"/>
      <c r="C70" s="425">
        <v>0</v>
      </c>
      <c r="D70" s="426" t="s">
        <v>187</v>
      </c>
      <c r="E70" s="117"/>
      <c r="F70" s="117"/>
      <c r="G70" s="117"/>
      <c r="H70" s="117"/>
      <c r="I70" s="117"/>
      <c r="J70" s="117"/>
      <c r="K70" s="117"/>
      <c r="L70" s="117"/>
    </row>
    <row r="71" spans="1:12">
      <c r="A71" s="117"/>
      <c r="B71" s="117"/>
      <c r="C71" s="117"/>
      <c r="D71" s="117"/>
      <c r="E71" s="117"/>
      <c r="F71" s="117"/>
      <c r="G71" s="117"/>
      <c r="H71" s="117"/>
      <c r="I71" s="117"/>
      <c r="J71" s="117"/>
      <c r="K71" s="117"/>
      <c r="L71" s="117"/>
    </row>
    <row r="72" spans="1:12">
      <c r="A72" s="301" t="s">
        <v>256</v>
      </c>
      <c r="B72" s="117"/>
      <c r="C72" s="117"/>
      <c r="D72" s="117"/>
      <c r="E72" s="117"/>
      <c r="F72" s="117"/>
      <c r="G72" s="117"/>
      <c r="H72" s="117"/>
      <c r="I72" s="117"/>
      <c r="J72" s="117"/>
      <c r="K72" s="117"/>
      <c r="L72" s="117"/>
    </row>
    <row r="73" spans="1:12">
      <c r="A73" s="413" t="s">
        <v>207</v>
      </c>
      <c r="B73" s="117"/>
      <c r="C73" s="117"/>
      <c r="D73" s="117"/>
      <c r="E73" s="117"/>
      <c r="F73" s="117"/>
      <c r="G73" s="117"/>
      <c r="H73" s="117"/>
      <c r="I73" s="117"/>
      <c r="J73" s="117"/>
      <c r="K73" s="117"/>
      <c r="L73" s="117"/>
    </row>
    <row r="74" spans="1:12">
      <c r="A74" s="301" t="s">
        <v>183</v>
      </c>
      <c r="B74" s="117"/>
      <c r="C74" s="435">
        <v>143.33000000000001</v>
      </c>
      <c r="D74" s="420" t="s">
        <v>192</v>
      </c>
      <c r="E74" s="117"/>
      <c r="F74" s="117"/>
      <c r="G74" s="117"/>
      <c r="H74" s="117"/>
      <c r="I74" s="117"/>
      <c r="J74" s="117"/>
      <c r="K74" s="117"/>
      <c r="L74" s="117"/>
    </row>
    <row r="75" spans="1:12">
      <c r="A75" s="301" t="s">
        <v>843</v>
      </c>
      <c r="B75" s="117"/>
      <c r="C75" s="435">
        <v>1118.29</v>
      </c>
      <c r="D75" s="420" t="s">
        <v>194</v>
      </c>
      <c r="E75" s="117"/>
      <c r="F75" s="117"/>
      <c r="G75" s="117"/>
      <c r="H75" s="117"/>
      <c r="I75" s="117"/>
      <c r="J75" s="117"/>
      <c r="K75" s="117"/>
      <c r="L75" s="117"/>
    </row>
    <row r="76" spans="1:12" ht="38.25">
      <c r="A76" s="301" t="s">
        <v>190</v>
      </c>
      <c r="B76" s="417" t="s">
        <v>257</v>
      </c>
      <c r="C76" s="425">
        <v>580</v>
      </c>
      <c r="D76" s="426" t="s">
        <v>187</v>
      </c>
      <c r="E76" s="1159">
        <f>C76+C78+C80</f>
        <v>1727</v>
      </c>
      <c r="F76" s="1160" t="s">
        <v>187</v>
      </c>
      <c r="G76" s="1160" t="s">
        <v>223</v>
      </c>
      <c r="H76" s="117"/>
      <c r="I76" s="117"/>
      <c r="J76" s="117"/>
      <c r="K76" s="117"/>
      <c r="L76" s="117"/>
    </row>
    <row r="77" spans="1:12" ht="38.25">
      <c r="A77" s="117"/>
      <c r="B77" s="417" t="s">
        <v>258</v>
      </c>
      <c r="C77" s="425">
        <v>135</v>
      </c>
      <c r="D77" s="426" t="s">
        <v>187</v>
      </c>
      <c r="E77" s="1160"/>
      <c r="F77" s="1160"/>
      <c r="G77" s="1160"/>
      <c r="H77" s="117"/>
      <c r="I77" s="117"/>
      <c r="J77" s="117"/>
      <c r="K77" s="117"/>
      <c r="L77" s="117"/>
    </row>
    <row r="78" spans="1:12" ht="38.25">
      <c r="A78" s="117"/>
      <c r="B78" s="417" t="s">
        <v>259</v>
      </c>
      <c r="C78" s="425">
        <v>566</v>
      </c>
      <c r="D78" s="426" t="s">
        <v>187</v>
      </c>
      <c r="E78" s="1160"/>
      <c r="F78" s="1160"/>
      <c r="G78" s="1160"/>
      <c r="H78" s="117"/>
      <c r="I78" s="117"/>
      <c r="J78" s="117"/>
      <c r="K78" s="117"/>
      <c r="L78" s="117"/>
    </row>
    <row r="79" spans="1:12" ht="38.25">
      <c r="A79" s="117"/>
      <c r="B79" s="417" t="s">
        <v>260</v>
      </c>
      <c r="C79" s="425">
        <v>132</v>
      </c>
      <c r="D79" s="426" t="s">
        <v>187</v>
      </c>
      <c r="E79" s="1159">
        <f>C77+C79+C81</f>
        <v>365</v>
      </c>
      <c r="F79" s="1160" t="s">
        <v>187</v>
      </c>
      <c r="G79" s="1160" t="s">
        <v>224</v>
      </c>
      <c r="H79" s="117"/>
      <c r="I79" s="117"/>
      <c r="J79" s="117"/>
      <c r="K79" s="117"/>
      <c r="L79" s="117"/>
    </row>
    <row r="80" spans="1:12" ht="38.25">
      <c r="A80" s="117"/>
      <c r="B80" s="417" t="s">
        <v>261</v>
      </c>
      <c r="C80" s="425">
        <v>581</v>
      </c>
      <c r="D80" s="426" t="s">
        <v>187</v>
      </c>
      <c r="E80" s="1160"/>
      <c r="F80" s="1160"/>
      <c r="G80" s="1160"/>
      <c r="H80" s="117"/>
      <c r="I80" s="117"/>
      <c r="J80" s="117"/>
      <c r="K80" s="117"/>
      <c r="L80" s="117"/>
    </row>
    <row r="81" spans="1:12" ht="38.25">
      <c r="A81" s="117"/>
      <c r="B81" s="417" t="s">
        <v>262</v>
      </c>
      <c r="C81" s="425">
        <v>98</v>
      </c>
      <c r="D81" s="426" t="s">
        <v>187</v>
      </c>
      <c r="E81" s="1160"/>
      <c r="F81" s="1160"/>
      <c r="G81" s="1160"/>
      <c r="H81" s="117"/>
      <c r="I81" s="117"/>
      <c r="J81" s="117"/>
      <c r="K81" s="117"/>
      <c r="L81" s="117"/>
    </row>
    <row r="82" spans="1:12">
      <c r="A82" s="117"/>
      <c r="B82" s="417"/>
      <c r="C82" s="425"/>
      <c r="D82" s="426"/>
      <c r="E82" s="117"/>
      <c r="F82" s="117"/>
      <c r="G82" s="117"/>
      <c r="H82" s="117"/>
      <c r="I82" s="117"/>
      <c r="J82" s="117"/>
      <c r="K82" s="117"/>
      <c r="L82" s="117"/>
    </row>
    <row r="83" spans="1:12">
      <c r="A83" s="301" t="s">
        <v>263</v>
      </c>
      <c r="B83" s="117"/>
      <c r="C83" s="117"/>
      <c r="D83" s="117"/>
      <c r="E83" s="117"/>
      <c r="F83" s="117"/>
      <c r="G83" s="117"/>
      <c r="H83" s="117"/>
      <c r="I83" s="117"/>
      <c r="J83" s="117"/>
      <c r="K83" s="117"/>
      <c r="L83" s="117"/>
    </row>
    <row r="84" spans="1:12" ht="25.5">
      <c r="A84" s="437" t="s">
        <v>264</v>
      </c>
      <c r="B84" s="417" t="s">
        <v>204</v>
      </c>
      <c r="C84" s="425">
        <v>2123</v>
      </c>
      <c r="D84" s="426" t="s">
        <v>187</v>
      </c>
      <c r="E84" s="435">
        <f>C84</f>
        <v>2123</v>
      </c>
      <c r="F84" s="420" t="s">
        <v>187</v>
      </c>
      <c r="G84" s="436" t="s">
        <v>223</v>
      </c>
      <c r="H84" s="117"/>
      <c r="I84" s="117"/>
      <c r="J84" s="117"/>
      <c r="K84" s="117"/>
      <c r="L84" s="117"/>
    </row>
    <row r="85" spans="1:12">
      <c r="A85" s="117"/>
      <c r="B85" s="417" t="s">
        <v>205</v>
      </c>
      <c r="C85" s="425">
        <v>373</v>
      </c>
      <c r="D85" s="426" t="s">
        <v>187</v>
      </c>
      <c r="E85" s="435">
        <f>C85</f>
        <v>373</v>
      </c>
      <c r="F85" s="420" t="s">
        <v>187</v>
      </c>
      <c r="G85" s="436" t="s">
        <v>224</v>
      </c>
      <c r="H85" s="117"/>
      <c r="I85" s="117"/>
      <c r="J85" s="117"/>
      <c r="K85" s="117"/>
      <c r="L85" s="117"/>
    </row>
    <row r="86" spans="1:12">
      <c r="A86" s="117"/>
      <c r="B86" s="417"/>
      <c r="C86" s="425"/>
      <c r="D86" s="426"/>
      <c r="E86" s="117"/>
      <c r="F86" s="117"/>
      <c r="G86" s="117"/>
      <c r="H86" s="117"/>
      <c r="I86" s="117"/>
      <c r="J86" s="117"/>
      <c r="K86" s="117"/>
      <c r="L86" s="117"/>
    </row>
    <row r="87" spans="1:12">
      <c r="A87" s="301" t="s">
        <v>265</v>
      </c>
      <c r="B87" s="117"/>
      <c r="C87" s="117"/>
      <c r="D87" s="117"/>
      <c r="E87" s="117"/>
      <c r="F87" s="117"/>
      <c r="G87" s="117"/>
      <c r="H87" s="117"/>
      <c r="I87" s="117"/>
      <c r="J87" s="117"/>
      <c r="K87" s="117"/>
      <c r="L87" s="117"/>
    </row>
    <row r="88" spans="1:12" ht="25.5">
      <c r="A88" s="417" t="s">
        <v>266</v>
      </c>
      <c r="B88" s="417" t="s">
        <v>204</v>
      </c>
      <c r="C88" s="425">
        <v>3251</v>
      </c>
      <c r="D88" s="426" t="s">
        <v>187</v>
      </c>
      <c r="E88" s="435">
        <f>C88</f>
        <v>3251</v>
      </c>
      <c r="F88" s="420" t="s">
        <v>187</v>
      </c>
      <c r="G88" s="436" t="s">
        <v>223</v>
      </c>
      <c r="H88" s="117"/>
      <c r="I88" s="117"/>
      <c r="J88" s="117"/>
      <c r="K88" s="117"/>
      <c r="L88" s="117"/>
    </row>
  </sheetData>
  <mergeCells count="44">
    <mergeCell ref="G46:G47"/>
    <mergeCell ref="E79:E81"/>
    <mergeCell ref="F79:F81"/>
    <mergeCell ref="G79:G81"/>
    <mergeCell ref="E57:E60"/>
    <mergeCell ref="F57:F60"/>
    <mergeCell ref="G57:G60"/>
    <mergeCell ref="E76:E78"/>
    <mergeCell ref="F76:F78"/>
    <mergeCell ref="G76:G78"/>
    <mergeCell ref="I28:J28"/>
    <mergeCell ref="I29:J29"/>
    <mergeCell ref="E53:E56"/>
    <mergeCell ref="F53:F56"/>
    <mergeCell ref="G53:G56"/>
    <mergeCell ref="E31:E34"/>
    <mergeCell ref="F31:F34"/>
    <mergeCell ref="G31:G34"/>
    <mergeCell ref="E35:E38"/>
    <mergeCell ref="F35:F38"/>
    <mergeCell ref="G35:G38"/>
    <mergeCell ref="E44:E45"/>
    <mergeCell ref="F44:F45"/>
    <mergeCell ref="G44:G45"/>
    <mergeCell ref="E46:E47"/>
    <mergeCell ref="F46:F47"/>
    <mergeCell ref="I27:J27"/>
    <mergeCell ref="I18:J18"/>
    <mergeCell ref="E19:E21"/>
    <mergeCell ref="F19:F21"/>
    <mergeCell ref="G19:G21"/>
    <mergeCell ref="I19:J19"/>
    <mergeCell ref="I20:J20"/>
    <mergeCell ref="E22:E25"/>
    <mergeCell ref="F22:F25"/>
    <mergeCell ref="G22:G25"/>
    <mergeCell ref="I24:L24"/>
    <mergeCell ref="I26:J26"/>
    <mergeCell ref="I17:J17"/>
    <mergeCell ref="I16:L16"/>
    <mergeCell ref="A1:G1"/>
    <mergeCell ref="I1:L1"/>
    <mergeCell ref="A2:C2"/>
    <mergeCell ref="E2:G2"/>
  </mergeCells>
  <phoneticPr fontId="61" type="noConversion"/>
  <printOptions horizontalCentered="1" verticalCentered="1"/>
  <pageMargins left="0" right="0" top="0.78740157480314965" bottom="0.78740157480314965" header="0.31496062992125984" footer="0.31496062992125984"/>
  <pageSetup paperSize="11" scale="60" orientation="landscape" r:id="rId1"/>
</worksheet>
</file>

<file path=xl/worksheets/sheet12.xml><?xml version="1.0" encoding="utf-8"?>
<worksheet xmlns="http://schemas.openxmlformats.org/spreadsheetml/2006/main" xmlns:r="http://schemas.openxmlformats.org/officeDocument/2006/relationships">
  <sheetPr>
    <tabColor rgb="FF008000"/>
  </sheetPr>
  <dimension ref="A1:L47"/>
  <sheetViews>
    <sheetView workbookViewId="0">
      <selection sqref="A1:G1"/>
    </sheetView>
  </sheetViews>
  <sheetFormatPr defaultRowHeight="12.75"/>
  <cols>
    <col min="1" max="1" width="20.85546875" bestFit="1" customWidth="1"/>
    <col min="5" max="5" width="14.7109375" bestFit="1" customWidth="1"/>
    <col min="7" max="7" width="9.5703125" bestFit="1" customWidth="1"/>
    <col min="9" max="9" width="10.28515625" bestFit="1" customWidth="1"/>
  </cols>
  <sheetData>
    <row r="1" spans="1:12" ht="15.75" thickBot="1">
      <c r="A1" s="1151" t="s">
        <v>174</v>
      </c>
      <c r="B1" s="1152"/>
      <c r="C1" s="1152"/>
      <c r="D1" s="1152"/>
      <c r="E1" s="1152"/>
      <c r="F1" s="1152"/>
      <c r="G1" s="1153"/>
      <c r="H1" s="117"/>
      <c r="I1" s="1154" t="s">
        <v>914</v>
      </c>
      <c r="J1" s="1154"/>
      <c r="K1" s="1154"/>
      <c r="L1" s="1154"/>
    </row>
    <row r="2" spans="1:12" ht="15.75" thickBot="1">
      <c r="A2" s="1151" t="s">
        <v>175</v>
      </c>
      <c r="B2" s="1152"/>
      <c r="C2" s="1153"/>
      <c r="D2" s="382"/>
      <c r="E2" s="1151" t="s">
        <v>915</v>
      </c>
      <c r="F2" s="1152"/>
      <c r="G2" s="1153"/>
      <c r="H2" s="117"/>
      <c r="I2" s="383" t="s">
        <v>916</v>
      </c>
      <c r="J2" s="383" t="s">
        <v>724</v>
      </c>
      <c r="K2" s="383" t="s">
        <v>917</v>
      </c>
      <c r="L2" s="383" t="s">
        <v>918</v>
      </c>
    </row>
    <row r="3" spans="1:12" ht="15">
      <c r="A3" s="384" t="s">
        <v>176</v>
      </c>
      <c r="B3" s="385" t="s">
        <v>877</v>
      </c>
      <c r="C3" s="386">
        <v>20.8</v>
      </c>
      <c r="D3" s="387"/>
      <c r="E3" s="384" t="s">
        <v>176</v>
      </c>
      <c r="F3" s="385" t="s">
        <v>877</v>
      </c>
      <c r="G3" s="386">
        <v>13.2</v>
      </c>
      <c r="H3" s="117"/>
      <c r="I3" s="388" t="s">
        <v>177</v>
      </c>
      <c r="J3" s="389">
        <v>7</v>
      </c>
      <c r="K3" s="389">
        <f>1.2*1.2</f>
        <v>1.44</v>
      </c>
      <c r="L3" s="390">
        <f>J3*K3</f>
        <v>10.08</v>
      </c>
    </row>
    <row r="4" spans="1:12" ht="15">
      <c r="A4" s="391" t="s">
        <v>843</v>
      </c>
      <c r="B4" s="392" t="s">
        <v>876</v>
      </c>
      <c r="C4" s="393">
        <v>167.8</v>
      </c>
      <c r="D4" s="394"/>
      <c r="E4" s="391" t="s">
        <v>843</v>
      </c>
      <c r="F4" s="392" t="s">
        <v>876</v>
      </c>
      <c r="G4" s="393">
        <v>175</v>
      </c>
      <c r="H4" s="117"/>
      <c r="I4" s="395" t="s">
        <v>178</v>
      </c>
      <c r="J4" s="396">
        <v>2</v>
      </c>
      <c r="K4" s="396">
        <f>1.3*1.3</f>
        <v>1.6900000000000002</v>
      </c>
      <c r="L4" s="397">
        <f>J4*K4</f>
        <v>3.3800000000000003</v>
      </c>
    </row>
    <row r="5" spans="1:12" ht="15">
      <c r="A5" s="391" t="s">
        <v>919</v>
      </c>
      <c r="B5" s="392" t="s">
        <v>667</v>
      </c>
      <c r="C5" s="386">
        <v>266</v>
      </c>
      <c r="D5" s="394"/>
      <c r="E5" s="391" t="s">
        <v>919</v>
      </c>
      <c r="F5" s="392" t="s">
        <v>667</v>
      </c>
      <c r="G5" s="393">
        <v>1117</v>
      </c>
      <c r="H5" s="117"/>
      <c r="I5" s="395" t="s">
        <v>179</v>
      </c>
      <c r="J5" s="396">
        <v>1</v>
      </c>
      <c r="K5" s="396">
        <f>1.4*1.4</f>
        <v>1.9599999999999997</v>
      </c>
      <c r="L5" s="397">
        <f>J5*K5</f>
        <v>1.9599999999999997</v>
      </c>
    </row>
    <row r="6" spans="1:12" ht="15.75" thickBot="1">
      <c r="A6" s="398" t="s">
        <v>902</v>
      </c>
      <c r="B6" s="399" t="s">
        <v>667</v>
      </c>
      <c r="C6" s="400">
        <v>22</v>
      </c>
      <c r="D6" s="401"/>
      <c r="E6" s="398" t="s">
        <v>902</v>
      </c>
      <c r="F6" s="399" t="s">
        <v>667</v>
      </c>
      <c r="G6" s="400">
        <v>177</v>
      </c>
      <c r="H6" s="117"/>
      <c r="I6" s="395" t="s">
        <v>180</v>
      </c>
      <c r="J6" s="396">
        <v>4</v>
      </c>
      <c r="K6" s="396">
        <f>0.8*0.8</f>
        <v>0.64000000000000012</v>
      </c>
      <c r="L6" s="397">
        <f>J6*K6</f>
        <v>2.5600000000000005</v>
      </c>
    </row>
    <row r="7" spans="1:12" ht="102">
      <c r="A7" s="402" t="s">
        <v>181</v>
      </c>
      <c r="B7" s="403" t="s">
        <v>877</v>
      </c>
      <c r="C7" s="404">
        <f>(L9*2)+(122.55*0.5*0.5)</f>
        <v>66.597499999999997</v>
      </c>
      <c r="D7" s="405"/>
      <c r="E7" s="406"/>
      <c r="F7" s="407"/>
      <c r="G7" s="408"/>
      <c r="H7" s="117"/>
      <c r="I7" s="395"/>
      <c r="J7" s="396"/>
      <c r="K7" s="396"/>
      <c r="L7" s="397"/>
    </row>
    <row r="8" spans="1:12" ht="15.75" thickBot="1">
      <c r="A8" s="398" t="s">
        <v>920</v>
      </c>
      <c r="B8" s="399" t="s">
        <v>876</v>
      </c>
      <c r="C8" s="400">
        <f>L9 + (122.55*0.25)</f>
        <v>48.6175</v>
      </c>
      <c r="D8" s="401"/>
      <c r="E8" s="398"/>
      <c r="F8" s="409"/>
      <c r="G8" s="400"/>
      <c r="H8" s="117"/>
      <c r="I8" s="395"/>
      <c r="J8" s="396"/>
      <c r="K8" s="396"/>
      <c r="L8" s="397"/>
    </row>
    <row r="9" spans="1:12" ht="13.5" thickBot="1">
      <c r="A9" s="117"/>
      <c r="B9" s="117"/>
      <c r="C9" s="117"/>
      <c r="D9" s="117"/>
      <c r="E9" s="117"/>
      <c r="F9" s="117"/>
      <c r="G9" s="117"/>
      <c r="H9" s="117"/>
      <c r="I9" s="410" t="s">
        <v>921</v>
      </c>
      <c r="J9" s="411">
        <f>SUM(J3:J8)</f>
        <v>14</v>
      </c>
      <c r="K9" s="411"/>
      <c r="L9" s="412">
        <f>SUM(L3:L8)</f>
        <v>17.98</v>
      </c>
    </row>
    <row r="10" spans="1:12">
      <c r="A10" s="117"/>
      <c r="B10" s="117"/>
      <c r="C10" s="117"/>
      <c r="D10" s="117"/>
      <c r="E10" s="117"/>
      <c r="F10" s="117"/>
      <c r="G10" s="117"/>
      <c r="H10" s="117"/>
      <c r="I10" s="117"/>
      <c r="J10" s="117"/>
      <c r="K10" s="117"/>
      <c r="L10" s="117"/>
    </row>
    <row r="11" spans="1:12">
      <c r="A11" s="117"/>
      <c r="B11" s="117"/>
      <c r="C11" s="117"/>
      <c r="D11" s="117"/>
      <c r="E11" s="117"/>
      <c r="F11" s="117"/>
      <c r="G11" s="117"/>
      <c r="H11" s="117"/>
      <c r="I11" s="117"/>
      <c r="J11" s="117"/>
      <c r="K11" s="117"/>
      <c r="L11" s="117"/>
    </row>
    <row r="12" spans="1:12">
      <c r="A12" s="301" t="s">
        <v>182</v>
      </c>
      <c r="B12" s="117"/>
      <c r="C12" s="117"/>
      <c r="D12" s="117"/>
      <c r="E12" s="117"/>
      <c r="F12" s="117"/>
      <c r="G12" s="117"/>
      <c r="H12" s="117"/>
      <c r="I12" s="117"/>
      <c r="J12" s="117"/>
      <c r="K12" s="117"/>
      <c r="L12" s="117"/>
    </row>
    <row r="13" spans="1:12">
      <c r="A13" s="413" t="s">
        <v>914</v>
      </c>
      <c r="B13" s="117"/>
      <c r="C13" s="117"/>
      <c r="D13" s="117"/>
      <c r="E13" s="117"/>
      <c r="F13" s="117"/>
      <c r="G13" s="117"/>
      <c r="H13" s="117"/>
      <c r="I13" s="1150" t="s">
        <v>175</v>
      </c>
      <c r="J13" s="1150"/>
      <c r="K13" s="1150"/>
      <c r="L13" s="1150"/>
    </row>
    <row r="14" spans="1:12">
      <c r="A14" s="301" t="s">
        <v>183</v>
      </c>
      <c r="B14" s="117"/>
      <c r="C14" s="414">
        <v>9.9499999999999993</v>
      </c>
      <c r="D14" s="415" t="s">
        <v>184</v>
      </c>
      <c r="E14" s="117"/>
      <c r="F14" s="117"/>
      <c r="G14" s="117"/>
      <c r="H14" s="117"/>
      <c r="I14" s="1149" t="s">
        <v>844</v>
      </c>
      <c r="J14" s="1149"/>
      <c r="K14" s="416">
        <f>C14+C28</f>
        <v>20.799999999999997</v>
      </c>
      <c r="L14" s="415" t="s">
        <v>184</v>
      </c>
    </row>
    <row r="15" spans="1:12">
      <c r="A15" s="301" t="s">
        <v>843</v>
      </c>
      <c r="B15" s="117"/>
      <c r="C15" s="414">
        <v>17.8</v>
      </c>
      <c r="D15" s="415" t="s">
        <v>185</v>
      </c>
      <c r="E15" s="117"/>
      <c r="F15" s="117"/>
      <c r="G15" s="117"/>
      <c r="H15" s="117"/>
      <c r="I15" s="1149" t="s">
        <v>843</v>
      </c>
      <c r="J15" s="1149"/>
      <c r="K15" s="416">
        <f>C15+C29</f>
        <v>167.8</v>
      </c>
      <c r="L15" s="415" t="s">
        <v>185</v>
      </c>
    </row>
    <row r="16" spans="1:12">
      <c r="A16" s="117"/>
      <c r="B16" s="117"/>
      <c r="C16" s="117"/>
      <c r="D16" s="117"/>
      <c r="E16" s="117"/>
      <c r="F16" s="117"/>
      <c r="G16" s="117"/>
      <c r="H16" s="117"/>
      <c r="I16" s="1149" t="s">
        <v>186</v>
      </c>
      <c r="J16" s="1149"/>
      <c r="K16" s="416">
        <f>C19+C30</f>
        <v>266</v>
      </c>
      <c r="L16" s="415" t="s">
        <v>187</v>
      </c>
    </row>
    <row r="17" spans="1:12">
      <c r="A17" s="301" t="s">
        <v>188</v>
      </c>
      <c r="B17" s="117"/>
      <c r="C17" s="117"/>
      <c r="D17" s="117"/>
      <c r="E17" s="117"/>
      <c r="F17" s="117"/>
      <c r="G17" s="117"/>
      <c r="H17" s="117"/>
      <c r="I17" s="1149" t="s">
        <v>189</v>
      </c>
      <c r="J17" s="1149"/>
      <c r="K17" s="416">
        <f>C31</f>
        <v>22</v>
      </c>
      <c r="L17" s="415" t="s">
        <v>187</v>
      </c>
    </row>
    <row r="18" spans="1:12">
      <c r="A18" s="413" t="s">
        <v>914</v>
      </c>
      <c r="B18" s="117"/>
      <c r="C18" s="117"/>
      <c r="D18" s="117"/>
      <c r="E18" s="117"/>
      <c r="F18" s="117"/>
      <c r="G18" s="117"/>
      <c r="H18" s="117"/>
      <c r="I18" s="117"/>
      <c r="J18" s="117"/>
      <c r="K18" s="117"/>
      <c r="L18" s="117"/>
    </row>
    <row r="19" spans="1:12" ht="38.25">
      <c r="A19" s="301" t="s">
        <v>190</v>
      </c>
      <c r="B19" s="417" t="s">
        <v>191</v>
      </c>
      <c r="C19" s="414">
        <v>204</v>
      </c>
      <c r="D19" s="415" t="s">
        <v>187</v>
      </c>
      <c r="E19" s="418"/>
      <c r="F19" s="415"/>
      <c r="G19" s="415"/>
      <c r="H19" s="117"/>
      <c r="I19" s="1157" t="s">
        <v>915</v>
      </c>
      <c r="J19" s="1157"/>
      <c r="K19" s="1157"/>
      <c r="L19" s="1157"/>
    </row>
    <row r="20" spans="1:12">
      <c r="A20" s="117"/>
      <c r="B20" s="117"/>
      <c r="C20" s="117"/>
      <c r="D20" s="117"/>
      <c r="E20" s="117"/>
      <c r="F20" s="117"/>
      <c r="G20" s="117"/>
      <c r="H20" s="117"/>
      <c r="I20" s="1155" t="s">
        <v>844</v>
      </c>
      <c r="J20" s="1155"/>
      <c r="K20" s="419">
        <f>C39</f>
        <v>13.2</v>
      </c>
      <c r="L20" s="420" t="s">
        <v>192</v>
      </c>
    </row>
    <row r="21" spans="1:12">
      <c r="A21" s="301" t="s">
        <v>193</v>
      </c>
      <c r="B21" s="117"/>
      <c r="C21" s="117"/>
      <c r="D21" s="117"/>
      <c r="E21" s="117"/>
      <c r="F21" s="117"/>
      <c r="G21" s="117"/>
      <c r="H21" s="117"/>
      <c r="I21" s="1155" t="s">
        <v>843</v>
      </c>
      <c r="J21" s="1155"/>
      <c r="K21" s="419">
        <f>C40</f>
        <v>175</v>
      </c>
      <c r="L21" s="420" t="s">
        <v>194</v>
      </c>
    </row>
    <row r="22" spans="1:12">
      <c r="A22" s="413" t="s">
        <v>195</v>
      </c>
      <c r="B22" s="117"/>
      <c r="C22" s="117"/>
      <c r="D22" s="117"/>
      <c r="E22" s="117"/>
      <c r="F22" s="117"/>
      <c r="G22" s="117"/>
      <c r="H22" s="117"/>
      <c r="I22" s="1155" t="s">
        <v>186</v>
      </c>
      <c r="J22" s="1155"/>
      <c r="K22" s="419">
        <f>C23+C34+C41+C45</f>
        <v>1117</v>
      </c>
      <c r="L22" s="420" t="s">
        <v>187</v>
      </c>
    </row>
    <row r="23" spans="1:12" ht="38.25">
      <c r="A23" s="301" t="s">
        <v>190</v>
      </c>
      <c r="B23" s="417" t="s">
        <v>196</v>
      </c>
      <c r="C23" s="421">
        <v>685</v>
      </c>
      <c r="D23" s="422" t="s">
        <v>187</v>
      </c>
      <c r="E23" s="423"/>
      <c r="F23" s="424"/>
      <c r="G23" s="424"/>
      <c r="H23" s="117"/>
      <c r="I23" s="1155" t="s">
        <v>189</v>
      </c>
      <c r="J23" s="1155"/>
      <c r="K23" s="419">
        <f>C24+C35+C42+C46</f>
        <v>177</v>
      </c>
      <c r="L23" s="420" t="s">
        <v>187</v>
      </c>
    </row>
    <row r="24" spans="1:12" ht="38.25">
      <c r="A24" s="117"/>
      <c r="B24" s="417" t="s">
        <v>197</v>
      </c>
      <c r="C24" s="421">
        <v>35</v>
      </c>
      <c r="D24" s="422" t="s">
        <v>187</v>
      </c>
      <c r="E24" s="424"/>
      <c r="F24" s="424"/>
      <c r="G24" s="424"/>
      <c r="H24" s="117"/>
      <c r="I24" s="117"/>
      <c r="J24" s="117"/>
      <c r="K24" s="117"/>
      <c r="L24" s="117"/>
    </row>
    <row r="25" spans="1:12">
      <c r="A25" s="117"/>
      <c r="B25" s="417"/>
      <c r="C25" s="425"/>
      <c r="D25" s="426"/>
      <c r="E25" s="117"/>
      <c r="F25" s="117"/>
      <c r="G25" s="117"/>
      <c r="H25" s="117"/>
      <c r="I25" s="117"/>
      <c r="J25" s="117"/>
      <c r="K25" s="117"/>
      <c r="L25" s="117"/>
    </row>
    <row r="26" spans="1:12">
      <c r="A26" s="301" t="s">
        <v>198</v>
      </c>
      <c r="B26" s="117"/>
      <c r="C26" s="117"/>
      <c r="D26" s="117"/>
      <c r="E26" s="117"/>
      <c r="F26" s="117"/>
      <c r="G26" s="117"/>
      <c r="H26" s="117"/>
      <c r="I26" s="117"/>
      <c r="J26" s="117"/>
      <c r="K26" s="117"/>
      <c r="L26" s="117"/>
    </row>
    <row r="27" spans="1:12">
      <c r="A27" s="413" t="s">
        <v>199</v>
      </c>
      <c r="B27" s="117"/>
      <c r="C27" s="117"/>
      <c r="D27" s="117"/>
      <c r="E27" s="117"/>
      <c r="F27" s="117"/>
      <c r="G27" s="117"/>
      <c r="H27" s="117"/>
      <c r="I27" s="117"/>
      <c r="J27" s="117"/>
      <c r="K27" s="117"/>
      <c r="L27" s="117"/>
    </row>
    <row r="28" spans="1:12">
      <c r="A28" s="301" t="s">
        <v>183</v>
      </c>
      <c r="B28" s="117"/>
      <c r="C28" s="414">
        <v>10.85</v>
      </c>
      <c r="D28" s="415" t="s">
        <v>184</v>
      </c>
      <c r="E28" s="427"/>
      <c r="F28" s="427"/>
      <c r="G28" s="427"/>
      <c r="H28" s="117"/>
      <c r="I28" s="117"/>
      <c r="J28" s="117"/>
      <c r="K28" s="117"/>
      <c r="L28" s="117"/>
    </row>
    <row r="29" spans="1:12">
      <c r="A29" s="301" t="s">
        <v>843</v>
      </c>
      <c r="B29" s="117"/>
      <c r="C29" s="414">
        <v>150</v>
      </c>
      <c r="D29" s="415" t="s">
        <v>185</v>
      </c>
      <c r="E29" s="427"/>
      <c r="F29" s="427"/>
      <c r="G29" s="427"/>
      <c r="H29" s="117"/>
      <c r="I29" s="117"/>
      <c r="J29" s="117"/>
      <c r="K29" s="117"/>
      <c r="L29" s="117"/>
    </row>
    <row r="30" spans="1:12" ht="38.25">
      <c r="A30" s="301" t="s">
        <v>190</v>
      </c>
      <c r="B30" s="417" t="s">
        <v>200</v>
      </c>
      <c r="C30" s="414">
        <v>62</v>
      </c>
      <c r="D30" s="415" t="s">
        <v>187</v>
      </c>
      <c r="E30" s="416"/>
      <c r="F30" s="427"/>
      <c r="G30" s="427"/>
      <c r="H30" s="117"/>
      <c r="I30" s="117"/>
      <c r="J30" s="117"/>
      <c r="K30" s="117"/>
      <c r="L30" s="117"/>
    </row>
    <row r="31" spans="1:12" ht="38.25">
      <c r="A31" s="117"/>
      <c r="B31" s="417" t="s">
        <v>201</v>
      </c>
      <c r="C31" s="414">
        <v>22</v>
      </c>
      <c r="D31" s="415" t="s">
        <v>187</v>
      </c>
      <c r="E31" s="427"/>
      <c r="F31" s="427"/>
      <c r="G31" s="427"/>
      <c r="H31" s="117"/>
      <c r="I31" s="117"/>
      <c r="J31" s="117"/>
      <c r="K31" s="117"/>
      <c r="L31" s="117"/>
    </row>
    <row r="32" spans="1:12">
      <c r="A32" s="117"/>
      <c r="B32" s="417"/>
      <c r="C32" s="425"/>
      <c r="D32" s="426"/>
      <c r="E32" s="301"/>
      <c r="F32" s="301"/>
      <c r="G32" s="301"/>
      <c r="H32" s="117"/>
      <c r="I32" s="117"/>
      <c r="J32" s="117"/>
      <c r="K32" s="117"/>
      <c r="L32" s="117"/>
    </row>
    <row r="33" spans="1:12">
      <c r="A33" s="301" t="s">
        <v>202</v>
      </c>
      <c r="B33" s="117"/>
      <c r="C33" s="117"/>
      <c r="D33" s="117"/>
      <c r="E33" s="301"/>
      <c r="F33" s="301"/>
      <c r="G33" s="301"/>
      <c r="H33" s="117"/>
      <c r="I33" s="117"/>
      <c r="J33" s="117"/>
      <c r="K33" s="117"/>
      <c r="L33" s="117"/>
    </row>
    <row r="34" spans="1:12">
      <c r="A34" s="413" t="s">
        <v>203</v>
      </c>
      <c r="B34" s="417" t="s">
        <v>204</v>
      </c>
      <c r="C34" s="421">
        <v>245</v>
      </c>
      <c r="D34" s="422" t="s">
        <v>187</v>
      </c>
      <c r="E34" s="421"/>
      <c r="F34" s="422"/>
      <c r="G34" s="428"/>
      <c r="H34" s="117"/>
      <c r="I34" s="117"/>
      <c r="J34" s="117"/>
      <c r="K34" s="117"/>
      <c r="L34" s="117"/>
    </row>
    <row r="35" spans="1:12">
      <c r="A35" s="117"/>
      <c r="B35" s="417" t="s">
        <v>205</v>
      </c>
      <c r="C35" s="421">
        <v>75</v>
      </c>
      <c r="D35" s="422" t="s">
        <v>187</v>
      </c>
      <c r="E35" s="421"/>
      <c r="F35" s="422"/>
      <c r="G35" s="428"/>
      <c r="H35" s="117"/>
      <c r="I35" s="117"/>
      <c r="J35" s="117"/>
      <c r="K35" s="117"/>
      <c r="L35" s="117"/>
    </row>
    <row r="36" spans="1:12">
      <c r="A36" s="117"/>
      <c r="B36" s="117"/>
      <c r="C36" s="117"/>
      <c r="D36" s="117"/>
      <c r="E36" s="117"/>
      <c r="F36" s="117"/>
      <c r="G36" s="117"/>
      <c r="H36" s="117"/>
      <c r="I36" s="117"/>
      <c r="J36" s="117"/>
      <c r="K36" s="117"/>
      <c r="L36" s="117"/>
    </row>
    <row r="37" spans="1:12">
      <c r="A37" s="301" t="s">
        <v>206</v>
      </c>
      <c r="B37" s="117"/>
      <c r="C37" s="117"/>
      <c r="D37" s="117"/>
      <c r="E37" s="117"/>
      <c r="F37" s="117"/>
      <c r="G37" s="117"/>
      <c r="H37" s="117"/>
      <c r="I37" s="117"/>
      <c r="J37" s="117"/>
      <c r="K37" s="117"/>
      <c r="L37" s="117"/>
    </row>
    <row r="38" spans="1:12">
      <c r="A38" s="413" t="s">
        <v>207</v>
      </c>
      <c r="B38" s="117"/>
      <c r="C38" s="117"/>
      <c r="D38" s="117"/>
      <c r="E38" s="117"/>
      <c r="F38" s="117"/>
      <c r="G38" s="117"/>
      <c r="H38" s="117"/>
      <c r="I38" s="117"/>
      <c r="J38" s="117"/>
      <c r="K38" s="117"/>
      <c r="L38" s="117"/>
    </row>
    <row r="39" spans="1:12">
      <c r="A39" s="301" t="s">
        <v>183</v>
      </c>
      <c r="B39" s="117"/>
      <c r="C39" s="421">
        <v>13.2</v>
      </c>
      <c r="D39" s="422" t="s">
        <v>208</v>
      </c>
      <c r="E39" s="424"/>
      <c r="F39" s="424"/>
      <c r="G39" s="424"/>
      <c r="H39" s="117"/>
      <c r="I39" s="117"/>
      <c r="J39" s="117"/>
      <c r="K39" s="117"/>
      <c r="L39" s="117"/>
    </row>
    <row r="40" spans="1:12">
      <c r="A40" s="301" t="s">
        <v>843</v>
      </c>
      <c r="B40" s="117"/>
      <c r="C40" s="421">
        <v>175</v>
      </c>
      <c r="D40" s="422" t="s">
        <v>209</v>
      </c>
      <c r="E40" s="424"/>
      <c r="F40" s="424"/>
      <c r="G40" s="424"/>
      <c r="H40" s="117"/>
      <c r="I40" s="117"/>
      <c r="J40" s="117"/>
      <c r="K40" s="117"/>
      <c r="L40" s="117"/>
    </row>
    <row r="41" spans="1:12" ht="38.25">
      <c r="A41" s="301" t="s">
        <v>190</v>
      </c>
      <c r="B41" s="417" t="s">
        <v>210</v>
      </c>
      <c r="C41" s="421">
        <v>37</v>
      </c>
      <c r="D41" s="422" t="s">
        <v>187</v>
      </c>
      <c r="E41" s="429"/>
      <c r="F41" s="430"/>
      <c r="G41" s="430"/>
      <c r="H41" s="117"/>
      <c r="I41" s="117"/>
      <c r="J41" s="117"/>
      <c r="K41" s="117"/>
      <c r="L41" s="117"/>
    </row>
    <row r="42" spans="1:12" ht="38.25">
      <c r="A42" s="117"/>
      <c r="B42" s="417" t="s">
        <v>211</v>
      </c>
      <c r="C42" s="421">
        <v>15</v>
      </c>
      <c r="D42" s="422" t="s">
        <v>187</v>
      </c>
      <c r="E42" s="430"/>
      <c r="F42" s="430"/>
      <c r="G42" s="430"/>
      <c r="H42" s="117"/>
      <c r="I42" s="117"/>
      <c r="J42" s="117"/>
      <c r="K42" s="117"/>
      <c r="L42" s="117"/>
    </row>
    <row r="43" spans="1:12">
      <c r="A43" s="117"/>
      <c r="B43" s="417"/>
      <c r="C43" s="421"/>
      <c r="D43" s="422"/>
      <c r="E43" s="424"/>
      <c r="F43" s="424"/>
      <c r="G43" s="424"/>
      <c r="H43" s="117"/>
      <c r="I43" s="117"/>
      <c r="J43" s="117"/>
      <c r="K43" s="117"/>
      <c r="L43" s="117"/>
    </row>
    <row r="44" spans="1:12">
      <c r="A44" s="301" t="s">
        <v>212</v>
      </c>
      <c r="B44" s="117"/>
      <c r="C44" s="424"/>
      <c r="D44" s="424"/>
      <c r="E44" s="424"/>
      <c r="F44" s="424"/>
      <c r="G44" s="424"/>
      <c r="H44" s="117"/>
      <c r="I44" s="117"/>
      <c r="J44" s="117"/>
      <c r="K44" s="117"/>
      <c r="L44" s="117"/>
    </row>
    <row r="45" spans="1:12">
      <c r="A45" s="413" t="s">
        <v>203</v>
      </c>
      <c r="B45" s="417" t="s">
        <v>204</v>
      </c>
      <c r="C45" s="421">
        <v>150</v>
      </c>
      <c r="D45" s="422" t="s">
        <v>187</v>
      </c>
      <c r="E45" s="421"/>
      <c r="F45" s="422"/>
      <c r="G45" s="428"/>
      <c r="H45" s="117"/>
      <c r="I45" s="117"/>
      <c r="J45" s="117"/>
      <c r="K45" s="117"/>
      <c r="L45" s="117"/>
    </row>
    <row r="46" spans="1:12">
      <c r="A46" s="117"/>
      <c r="B46" s="417" t="s">
        <v>205</v>
      </c>
      <c r="C46" s="421">
        <v>52</v>
      </c>
      <c r="D46" s="422" t="s">
        <v>187</v>
      </c>
      <c r="E46" s="421"/>
      <c r="F46" s="422"/>
      <c r="G46" s="428"/>
      <c r="H46" s="117"/>
      <c r="I46" s="117"/>
      <c r="J46" s="117"/>
      <c r="K46" s="117"/>
      <c r="L46" s="117"/>
    </row>
    <row r="47" spans="1:12">
      <c r="A47" s="117"/>
      <c r="B47" s="417"/>
      <c r="C47" s="425"/>
      <c r="D47" s="426"/>
      <c r="E47" s="117"/>
      <c r="F47" s="117"/>
      <c r="G47" s="117"/>
      <c r="H47" s="117"/>
      <c r="I47" s="117"/>
      <c r="J47" s="117"/>
      <c r="K47" s="117"/>
      <c r="L47" s="117"/>
    </row>
  </sheetData>
  <mergeCells count="14">
    <mergeCell ref="I22:J22"/>
    <mergeCell ref="I23:J23"/>
    <mergeCell ref="I15:J15"/>
    <mergeCell ref="I16:J16"/>
    <mergeCell ref="I17:J17"/>
    <mergeCell ref="I19:L19"/>
    <mergeCell ref="I20:J20"/>
    <mergeCell ref="I21:J21"/>
    <mergeCell ref="I14:J14"/>
    <mergeCell ref="I13:L13"/>
    <mergeCell ref="A1:G1"/>
    <mergeCell ref="I1:L1"/>
    <mergeCell ref="A2:C2"/>
    <mergeCell ref="E2:G2"/>
  </mergeCells>
  <phoneticPr fontId="61" type="noConversion"/>
  <printOptions horizontalCentered="1" verticalCentered="1"/>
  <pageMargins left="0" right="0" top="0.78740157480314965" bottom="0.78740157480314965" header="0.31496062992125984" footer="0.31496062992125984"/>
  <pageSetup paperSize="10" scale="70" orientation="landscape" r:id="rId1"/>
</worksheet>
</file>

<file path=xl/worksheets/sheet13.xml><?xml version="1.0" encoding="utf-8"?>
<worksheet xmlns="http://schemas.openxmlformats.org/spreadsheetml/2006/main" xmlns:r="http://schemas.openxmlformats.org/officeDocument/2006/relationships">
  <sheetPr>
    <tabColor rgb="FF008000"/>
  </sheetPr>
  <dimension ref="A1:G14"/>
  <sheetViews>
    <sheetView workbookViewId="0"/>
  </sheetViews>
  <sheetFormatPr defaultColWidth="9.140625" defaultRowHeight="12.75"/>
  <cols>
    <col min="1" max="1" width="5.28515625" style="452" customWidth="1"/>
    <col min="2" max="2" width="24.5703125" style="441" customWidth="1"/>
    <col min="3" max="3" width="57.42578125" style="441" customWidth="1"/>
    <col min="4" max="4" width="7.140625" style="441" customWidth="1"/>
    <col min="5" max="5" width="11.5703125" style="441" customWidth="1"/>
    <col min="6" max="6" width="11.42578125" style="441" customWidth="1"/>
    <col min="7" max="7" width="6.7109375" style="441" customWidth="1"/>
    <col min="8" max="16384" width="9.140625" style="441"/>
  </cols>
  <sheetData>
    <row r="1" spans="1:7">
      <c r="A1" s="438" t="s">
        <v>761</v>
      </c>
      <c r="B1" s="438" t="s">
        <v>703</v>
      </c>
      <c r="C1" s="439" t="s">
        <v>722</v>
      </c>
      <c r="D1" s="438" t="s">
        <v>723</v>
      </c>
      <c r="E1" s="438" t="s">
        <v>724</v>
      </c>
      <c r="F1" s="440"/>
    </row>
    <row r="2" spans="1:7">
      <c r="A2" s="442" t="s">
        <v>720</v>
      </c>
      <c r="B2" s="443" t="s">
        <v>267</v>
      </c>
      <c r="C2" s="444" t="s">
        <v>268</v>
      </c>
      <c r="D2" s="442" t="s">
        <v>876</v>
      </c>
      <c r="E2" s="445">
        <f>E4+E5</f>
        <v>1139.1199999999999</v>
      </c>
      <c r="F2" s="446">
        <f t="shared" ref="F2:F10" si="0">ROUND(E2,2)</f>
        <v>1139.1199999999999</v>
      </c>
      <c r="G2" s="447" t="s">
        <v>676</v>
      </c>
    </row>
    <row r="3" spans="1:7" ht="38.25">
      <c r="A3" s="442" t="s">
        <v>671</v>
      </c>
      <c r="B3" s="443" t="s">
        <v>269</v>
      </c>
      <c r="C3" s="444" t="s">
        <v>270</v>
      </c>
      <c r="D3" s="442" t="s">
        <v>796</v>
      </c>
      <c r="E3" s="445">
        <f>141.12+94</f>
        <v>235.12</v>
      </c>
      <c r="F3" s="446">
        <f t="shared" si="0"/>
        <v>235.12</v>
      </c>
      <c r="G3" s="447" t="s">
        <v>676</v>
      </c>
    </row>
    <row r="4" spans="1:7" ht="38.25">
      <c r="A4" s="442" t="s">
        <v>873</v>
      </c>
      <c r="B4" s="443" t="s">
        <v>271</v>
      </c>
      <c r="C4" s="444" t="s">
        <v>272</v>
      </c>
      <c r="D4" s="442" t="s">
        <v>876</v>
      </c>
      <c r="E4" s="445">
        <f>385.6+22+172.74</f>
        <v>580.34</v>
      </c>
      <c r="F4" s="446">
        <f t="shared" si="0"/>
        <v>580.34</v>
      </c>
      <c r="G4" s="447" t="s">
        <v>676</v>
      </c>
    </row>
    <row r="5" spans="1:7" ht="76.5">
      <c r="A5" s="442" t="s">
        <v>735</v>
      </c>
      <c r="B5" s="443" t="s">
        <v>273</v>
      </c>
      <c r="C5" s="444" t="s">
        <v>274</v>
      </c>
      <c r="D5" s="442" t="s">
        <v>876</v>
      </c>
      <c r="E5" s="445">
        <f>219.36+272.6+66.82</f>
        <v>558.78</v>
      </c>
      <c r="F5" s="446">
        <f t="shared" si="0"/>
        <v>558.78</v>
      </c>
      <c r="G5" s="447" t="s">
        <v>676</v>
      </c>
    </row>
    <row r="6" spans="1:7">
      <c r="A6" s="442" t="s">
        <v>846</v>
      </c>
      <c r="B6" s="443" t="s">
        <v>275</v>
      </c>
      <c r="C6" s="444" t="s">
        <v>276</v>
      </c>
      <c r="D6" s="442" t="s">
        <v>876</v>
      </c>
      <c r="E6" s="445">
        <f>E14*0.025</f>
        <v>19.423250000000003</v>
      </c>
      <c r="F6" s="446">
        <f t="shared" si="0"/>
        <v>19.420000000000002</v>
      </c>
      <c r="G6" s="447" t="s">
        <v>676</v>
      </c>
    </row>
    <row r="7" spans="1:7">
      <c r="A7" s="442" t="s">
        <v>847</v>
      </c>
      <c r="B7" s="443" t="s">
        <v>277</v>
      </c>
      <c r="C7" s="443" t="s">
        <v>277</v>
      </c>
      <c r="D7" s="448" t="s">
        <v>665</v>
      </c>
      <c r="E7" s="445">
        <v>60</v>
      </c>
      <c r="F7" s="446">
        <f t="shared" si="0"/>
        <v>60</v>
      </c>
      <c r="G7" s="447" t="s">
        <v>676</v>
      </c>
    </row>
    <row r="8" spans="1:7">
      <c r="A8" s="442" t="s">
        <v>848</v>
      </c>
      <c r="B8" s="449" t="s">
        <v>278</v>
      </c>
      <c r="C8" s="449" t="s">
        <v>278</v>
      </c>
      <c r="D8" s="448" t="s">
        <v>665</v>
      </c>
      <c r="E8" s="445">
        <v>57</v>
      </c>
      <c r="F8" s="450">
        <f t="shared" si="0"/>
        <v>57</v>
      </c>
      <c r="G8" s="451" t="s">
        <v>676</v>
      </c>
    </row>
    <row r="9" spans="1:7">
      <c r="A9" s="442" t="s">
        <v>849</v>
      </c>
      <c r="B9" s="443" t="s">
        <v>279</v>
      </c>
      <c r="C9" s="443" t="s">
        <v>279</v>
      </c>
      <c r="D9" s="448" t="s">
        <v>665</v>
      </c>
      <c r="E9" s="445">
        <v>60</v>
      </c>
      <c r="F9" s="446">
        <f t="shared" si="0"/>
        <v>60</v>
      </c>
      <c r="G9" s="451" t="s">
        <v>676</v>
      </c>
    </row>
    <row r="10" spans="1:7">
      <c r="A10" s="442" t="s">
        <v>850</v>
      </c>
      <c r="B10" s="443" t="s">
        <v>280</v>
      </c>
      <c r="C10" s="443" t="s">
        <v>280</v>
      </c>
      <c r="D10" s="448" t="s">
        <v>665</v>
      </c>
      <c r="E10" s="445">
        <v>20</v>
      </c>
      <c r="F10" s="446">
        <f t="shared" si="0"/>
        <v>20</v>
      </c>
      <c r="G10" s="451" t="s">
        <v>676</v>
      </c>
    </row>
    <row r="11" spans="1:7">
      <c r="A11" s="442" t="s">
        <v>851</v>
      </c>
      <c r="B11" s="443" t="s">
        <v>281</v>
      </c>
      <c r="C11" s="443" t="s">
        <v>281</v>
      </c>
      <c r="D11" s="448" t="s">
        <v>665</v>
      </c>
      <c r="E11" s="445">
        <v>70</v>
      </c>
      <c r="F11" s="446">
        <f>ROUND(E11,2)</f>
        <v>70</v>
      </c>
      <c r="G11" s="451" t="s">
        <v>676</v>
      </c>
    </row>
    <row r="12" spans="1:7">
      <c r="A12" s="442" t="s">
        <v>852</v>
      </c>
      <c r="B12" s="443" t="s">
        <v>282</v>
      </c>
      <c r="C12" s="443" t="s">
        <v>282</v>
      </c>
      <c r="D12" s="448" t="s">
        <v>665</v>
      </c>
      <c r="E12" s="445">
        <v>6</v>
      </c>
      <c r="F12" s="446">
        <f>ROUND(E12,2)</f>
        <v>6</v>
      </c>
      <c r="G12" s="451" t="s">
        <v>676</v>
      </c>
    </row>
    <row r="13" spans="1:7">
      <c r="A13" s="442" t="s">
        <v>853</v>
      </c>
      <c r="B13" s="443" t="s">
        <v>283</v>
      </c>
      <c r="C13" s="444" t="s">
        <v>284</v>
      </c>
      <c r="D13" s="448" t="s">
        <v>665</v>
      </c>
      <c r="E13" s="445">
        <v>4</v>
      </c>
      <c r="F13" s="446">
        <f>ROUND(E13,2)</f>
        <v>4</v>
      </c>
      <c r="G13" s="451" t="s">
        <v>676</v>
      </c>
    </row>
    <row r="14" spans="1:7" ht="38.25">
      <c r="A14" s="442" t="s">
        <v>854</v>
      </c>
      <c r="B14" s="443" t="s">
        <v>285</v>
      </c>
      <c r="C14" s="444" t="s">
        <v>286</v>
      </c>
      <c r="D14" s="442" t="s">
        <v>876</v>
      </c>
      <c r="E14" s="445">
        <f>132.84+644.09</f>
        <v>776.93000000000006</v>
      </c>
      <c r="F14" s="446">
        <f>ROUND(E14,2)</f>
        <v>776.93</v>
      </c>
      <c r="G14" s="451" t="s">
        <v>676</v>
      </c>
    </row>
  </sheetData>
  <phoneticPr fontId="61" type="noConversion"/>
  <pageMargins left="0.511811024" right="0.511811024" top="0.78740157499999996" bottom="0.78740157499999996" header="0.31496062000000002" footer="0.31496062000000002"/>
  <pageSetup paperSize="9" orientation="portrait" r:id="rId1"/>
</worksheet>
</file>

<file path=xl/worksheets/sheet14.xml><?xml version="1.0" encoding="utf-8"?>
<worksheet xmlns="http://schemas.openxmlformats.org/spreadsheetml/2006/main" xmlns:r="http://schemas.openxmlformats.org/officeDocument/2006/relationships">
  <sheetPr codeName="Plan31"/>
  <dimension ref="A1:DA565"/>
  <sheetViews>
    <sheetView workbookViewId="0"/>
  </sheetViews>
  <sheetFormatPr defaultColWidth="9.140625" defaultRowHeight="14.25" customHeight="1"/>
  <cols>
    <col min="1" max="1" width="8.28515625" style="15" customWidth="1"/>
    <col min="2" max="3" width="19.42578125" style="19" customWidth="1"/>
    <col min="4" max="4" width="92.140625" style="15" customWidth="1"/>
    <col min="5" max="5" width="6.28515625" style="15" customWidth="1"/>
    <col min="6" max="6" width="19" style="242" hidden="1" customWidth="1"/>
    <col min="7" max="7" width="13.85546875" style="15" customWidth="1"/>
    <col min="8" max="8" width="13.85546875" style="278" hidden="1" customWidth="1"/>
    <col min="9" max="9" width="13.85546875" style="368" hidden="1" customWidth="1"/>
    <col min="10" max="11" width="13" style="15" hidden="1" customWidth="1"/>
    <col min="12" max="13" width="13.140625" style="15" customWidth="1"/>
    <col min="14" max="15" width="13" style="15" hidden="1" customWidth="1"/>
    <col min="16" max="16" width="11.28515625" style="55" customWidth="1"/>
    <col min="17" max="17" width="11.28515625" style="16" customWidth="1"/>
    <col min="18" max="19" width="11.28515625" style="55" customWidth="1"/>
    <col min="20" max="20" width="11.28515625" style="16" customWidth="1"/>
    <col min="21" max="21" width="11.28515625" style="55" customWidth="1"/>
    <col min="22" max="22" width="11.28515625" style="55" hidden="1" customWidth="1"/>
    <col min="23" max="23" width="11.28515625" style="16" hidden="1" customWidth="1"/>
    <col min="24" max="25" width="11.28515625" style="55" hidden="1" customWidth="1"/>
    <col min="26" max="26" width="11.28515625" style="16" hidden="1" customWidth="1"/>
    <col min="27" max="28" width="11.28515625" style="55" hidden="1" customWidth="1"/>
    <col min="29" max="29" width="11.28515625" style="16" hidden="1" customWidth="1"/>
    <col min="30" max="31" width="11.28515625" style="55" hidden="1" customWidth="1"/>
    <col min="32" max="32" width="11.28515625" style="16" hidden="1" customWidth="1"/>
    <col min="33" max="34" width="11.28515625" style="55" hidden="1" customWidth="1"/>
    <col min="35" max="35" width="11.28515625" style="16" hidden="1" customWidth="1"/>
    <col min="36" max="37" width="11.28515625" style="55" hidden="1" customWidth="1"/>
    <col min="38" max="38" width="11.28515625" style="16" hidden="1" customWidth="1"/>
    <col min="39" max="40" width="11.28515625" style="55" hidden="1" customWidth="1"/>
    <col min="41" max="41" width="11.28515625" style="16" hidden="1" customWidth="1"/>
    <col min="42" max="43" width="11.28515625" style="55" hidden="1" customWidth="1"/>
    <col min="44" max="44" width="11.28515625" style="16" hidden="1" customWidth="1"/>
    <col min="45" max="46" width="11.28515625" style="55" hidden="1" customWidth="1"/>
    <col min="47" max="47" width="11.28515625" style="16" hidden="1" customWidth="1"/>
    <col min="48" max="49" width="11.28515625" style="55" hidden="1" customWidth="1"/>
    <col min="50" max="50" width="11.28515625" style="16" hidden="1" customWidth="1"/>
    <col min="51" max="52" width="11.28515625" style="55" hidden="1" customWidth="1"/>
    <col min="53" max="53" width="11.28515625" style="16" hidden="1" customWidth="1"/>
    <col min="54" max="55" width="11.28515625" style="55" hidden="1" customWidth="1"/>
    <col min="56" max="56" width="11.28515625" style="16" hidden="1" customWidth="1"/>
    <col min="57" max="58" width="11.28515625" style="55" hidden="1" customWidth="1"/>
    <col min="59" max="59" width="11.28515625" style="16" hidden="1" customWidth="1"/>
    <col min="60" max="61" width="11.28515625" style="55" hidden="1" customWidth="1"/>
    <col min="62" max="62" width="11.28515625" style="16" hidden="1" customWidth="1"/>
    <col min="63" max="64" width="11.28515625" style="55" hidden="1" customWidth="1"/>
    <col min="65" max="65" width="11.28515625" style="16" hidden="1" customWidth="1"/>
    <col min="66" max="67" width="11.28515625" style="55" hidden="1" customWidth="1"/>
    <col min="68" max="68" width="11.28515625" style="16" hidden="1" customWidth="1"/>
    <col min="69" max="70" width="11.28515625" style="55" hidden="1" customWidth="1"/>
    <col min="71" max="71" width="11.28515625" style="16" hidden="1" customWidth="1"/>
    <col min="72" max="73" width="11.28515625" style="55" hidden="1" customWidth="1"/>
    <col min="74" max="74" width="11.28515625" style="16" hidden="1" customWidth="1"/>
    <col min="75" max="76" width="11.28515625" style="55" hidden="1" customWidth="1"/>
    <col min="77" max="77" width="11.28515625" style="16" hidden="1" customWidth="1"/>
    <col min="78" max="79" width="11.28515625" style="55" hidden="1" customWidth="1"/>
    <col min="80" max="80" width="11.28515625" style="16" hidden="1" customWidth="1"/>
    <col min="81" max="82" width="11.28515625" style="55" hidden="1" customWidth="1"/>
    <col min="83" max="83" width="11.28515625" style="16" hidden="1" customWidth="1"/>
    <col min="84" max="85" width="11.28515625" style="55" hidden="1" customWidth="1"/>
    <col min="86" max="86" width="11.28515625" style="16" hidden="1" customWidth="1"/>
    <col min="87" max="87" width="11.28515625" style="55" hidden="1" customWidth="1"/>
    <col min="88" max="105" width="14.42578125" style="55" customWidth="1"/>
    <col min="106" max="16384" width="9.140625" style="16"/>
  </cols>
  <sheetData>
    <row r="1" spans="1:105" s="14" customFormat="1" ht="19.5" customHeight="1">
      <c r="A1" s="1" t="s">
        <v>675</v>
      </c>
      <c r="B1" s="12"/>
      <c r="C1" s="12"/>
      <c r="D1" s="13"/>
      <c r="F1" s="241"/>
      <c r="P1" s="55"/>
      <c r="R1" s="55"/>
      <c r="S1" s="55"/>
      <c r="U1" s="55"/>
      <c r="V1" s="55"/>
      <c r="X1" s="55"/>
      <c r="Y1" s="55"/>
      <c r="AA1" s="55"/>
      <c r="AB1" s="55"/>
      <c r="AD1" s="55"/>
      <c r="AE1" s="55"/>
      <c r="AG1" s="55"/>
      <c r="AH1" s="55"/>
      <c r="AJ1" s="55"/>
      <c r="AK1" s="55"/>
      <c r="AM1" s="55"/>
      <c r="AN1" s="55"/>
      <c r="AP1" s="55"/>
      <c r="AQ1" s="55"/>
      <c r="AS1" s="55"/>
      <c r="AT1" s="55"/>
      <c r="AV1" s="55"/>
      <c r="AW1" s="55"/>
      <c r="AY1" s="55"/>
      <c r="AZ1" s="55"/>
      <c r="BB1" s="55"/>
      <c r="BC1" s="55"/>
      <c r="BE1" s="55"/>
      <c r="BF1" s="55"/>
      <c r="BH1" s="55"/>
      <c r="BI1" s="55"/>
      <c r="BK1" s="55"/>
      <c r="BL1" s="55"/>
      <c r="BN1" s="55"/>
      <c r="BO1" s="55"/>
      <c r="BQ1" s="55"/>
      <c r="BR1" s="55"/>
      <c r="BT1" s="55"/>
      <c r="BU1" s="55"/>
      <c r="BW1" s="55"/>
      <c r="BX1" s="55"/>
      <c r="BZ1" s="55"/>
      <c r="CA1" s="55"/>
      <c r="CC1" s="55"/>
      <c r="CD1" s="55"/>
      <c r="CF1" s="55"/>
      <c r="CG1" s="55"/>
      <c r="CI1" s="55"/>
      <c r="CJ1" s="55"/>
      <c r="CK1" s="55"/>
      <c r="CL1" s="55"/>
      <c r="CM1" s="55"/>
      <c r="CN1" s="55"/>
      <c r="CO1" s="55"/>
      <c r="CP1" s="55"/>
      <c r="CQ1" s="55"/>
      <c r="CR1" s="55"/>
      <c r="CS1" s="55"/>
      <c r="CT1" s="55"/>
      <c r="CU1" s="55"/>
      <c r="CV1" s="55"/>
      <c r="CW1" s="55"/>
      <c r="CX1" s="55"/>
      <c r="CY1" s="55"/>
      <c r="CZ1" s="55"/>
      <c r="DA1" s="55"/>
    </row>
    <row r="2" spans="1:105" ht="19.5" customHeight="1">
      <c r="A2" s="2" t="s">
        <v>718</v>
      </c>
      <c r="B2" s="13"/>
      <c r="C2" s="13"/>
      <c r="D2" s="13"/>
      <c r="E2" s="14"/>
      <c r="F2" s="241"/>
      <c r="G2" s="14"/>
      <c r="H2" s="14"/>
      <c r="I2" s="14"/>
      <c r="J2" s="14"/>
      <c r="K2" s="14"/>
      <c r="L2" s="14"/>
      <c r="M2" s="14"/>
      <c r="N2" s="14"/>
      <c r="O2" s="14"/>
    </row>
    <row r="3" spans="1:105" s="14" customFormat="1" ht="19.5" customHeight="1">
      <c r="A3" s="2" t="s">
        <v>880</v>
      </c>
      <c r="B3" s="13"/>
      <c r="C3" s="13"/>
      <c r="D3" s="13"/>
      <c r="F3" s="241"/>
      <c r="P3" s="55"/>
      <c r="R3" s="55"/>
      <c r="S3" s="55"/>
      <c r="U3" s="55"/>
      <c r="V3" s="55"/>
      <c r="X3" s="55"/>
      <c r="Y3" s="55"/>
      <c r="AA3" s="55"/>
      <c r="AB3" s="55"/>
      <c r="AD3" s="55"/>
      <c r="AE3" s="55"/>
      <c r="AG3" s="55"/>
      <c r="AH3" s="55"/>
      <c r="AJ3" s="55"/>
      <c r="AK3" s="55"/>
      <c r="AM3" s="55"/>
      <c r="AN3" s="55"/>
      <c r="AP3" s="55"/>
      <c r="AQ3" s="55"/>
      <c r="AS3" s="55"/>
      <c r="AT3" s="55"/>
      <c r="AV3" s="55"/>
      <c r="AW3" s="55"/>
      <c r="AY3" s="55"/>
      <c r="AZ3" s="55"/>
      <c r="BB3" s="55"/>
      <c r="BC3" s="55"/>
      <c r="BE3" s="55"/>
      <c r="BF3" s="55"/>
      <c r="BH3" s="55"/>
      <c r="BI3" s="55"/>
      <c r="BK3" s="55"/>
      <c r="BL3" s="55"/>
      <c r="BN3" s="55"/>
      <c r="BO3" s="55"/>
      <c r="BQ3" s="55"/>
      <c r="BR3" s="55"/>
      <c r="BT3" s="55"/>
      <c r="BU3" s="55"/>
      <c r="BW3" s="55"/>
      <c r="BX3" s="55"/>
      <c r="BZ3" s="55"/>
      <c r="CA3" s="55"/>
      <c r="CC3" s="55"/>
      <c r="CD3" s="55"/>
      <c r="CF3" s="55"/>
      <c r="CG3" s="55"/>
      <c r="CI3" s="55"/>
      <c r="CJ3" s="55"/>
      <c r="CK3" s="55"/>
      <c r="CL3" s="55"/>
      <c r="CM3" s="55"/>
      <c r="CN3" s="55"/>
      <c r="CO3" s="55"/>
      <c r="CP3" s="55"/>
      <c r="CQ3" s="55"/>
      <c r="CR3" s="55"/>
      <c r="CS3" s="55"/>
      <c r="CT3" s="55"/>
      <c r="CU3" s="55"/>
      <c r="CV3" s="55"/>
      <c r="CW3" s="55"/>
      <c r="CX3" s="55"/>
      <c r="CY3" s="55"/>
      <c r="CZ3" s="55"/>
      <c r="DA3" s="55"/>
    </row>
    <row r="4" spans="1:105" ht="19.5" customHeight="1">
      <c r="A4" s="1" t="str">
        <f>CONSOLIDADA!A4</f>
        <v>SUPERINTENDENCIA DE PROJETOS -SMS</v>
      </c>
      <c r="B4" s="12"/>
      <c r="C4" s="12"/>
      <c r="D4" s="13"/>
      <c r="E4" s="14"/>
      <c r="F4" s="241"/>
      <c r="G4" s="14"/>
      <c r="H4" s="14"/>
      <c r="I4" s="14"/>
      <c r="J4" s="14"/>
      <c r="K4" s="14"/>
      <c r="L4" s="14"/>
      <c r="M4" s="14"/>
      <c r="N4" s="14"/>
      <c r="O4" s="14"/>
    </row>
    <row r="5" spans="1:105" ht="18" customHeight="1">
      <c r="A5" s="1" t="s">
        <v>656</v>
      </c>
      <c r="B5" s="12"/>
      <c r="C5" s="12"/>
      <c r="D5" s="13"/>
      <c r="E5" s="1186" t="e">
        <f>CONSOLIDADA!#REF!</f>
        <v>#REF!</v>
      </c>
      <c r="F5" s="1186"/>
      <c r="G5" s="1186"/>
      <c r="H5" s="1186"/>
      <c r="I5" s="1186"/>
      <c r="J5" s="1186"/>
      <c r="K5" s="1186"/>
      <c r="L5" s="1186"/>
      <c r="M5" s="1186"/>
      <c r="N5" s="181"/>
      <c r="O5" s="181"/>
    </row>
    <row r="6" spans="1:105" ht="19.5" customHeight="1">
      <c r="A6" s="1" t="str">
        <f>CONSOLIDADA!A5</f>
        <v>POLICLINICA JARDIM GLÓRIA II</v>
      </c>
      <c r="B6" s="12"/>
      <c r="C6" s="12"/>
      <c r="D6" s="12"/>
      <c r="E6" s="1186"/>
      <c r="F6" s="1186"/>
      <c r="G6" s="1186"/>
      <c r="H6" s="1186"/>
      <c r="I6" s="1186"/>
      <c r="J6" s="1186"/>
      <c r="K6" s="1186"/>
      <c r="L6" s="1186"/>
      <c r="M6" s="1186"/>
      <c r="N6" s="181"/>
      <c r="O6" s="181"/>
      <c r="CJ6" s="14"/>
      <c r="CK6" s="14"/>
      <c r="CL6" s="14"/>
      <c r="CP6" s="14"/>
      <c r="CQ6" s="14"/>
      <c r="CR6" s="14"/>
      <c r="CV6" s="14"/>
      <c r="CW6" s="14"/>
      <c r="CX6" s="14"/>
    </row>
    <row r="7" spans="1:105" ht="18">
      <c r="A7" s="1" t="str">
        <f>CONSOLIDADA!A6</f>
        <v>ENDEREÇO: RUA HARMONIA ESQUINA COM RUA DO AMOR, BAIRRO JARDIM GLORIA II, VARZEA GRANDE-MT</v>
      </c>
      <c r="B7" s="12"/>
      <c r="C7" s="12"/>
      <c r="D7" s="12"/>
      <c r="E7" s="1186"/>
      <c r="F7" s="1186"/>
      <c r="G7" s="1186"/>
      <c r="H7" s="1186"/>
      <c r="I7" s="1186"/>
      <c r="J7" s="1186"/>
      <c r="K7" s="1186"/>
      <c r="L7" s="1186"/>
      <c r="M7" s="1186"/>
      <c r="N7" s="181"/>
      <c r="O7" s="181"/>
      <c r="Q7" s="191"/>
      <c r="T7" s="191"/>
      <c r="CJ7" s="14"/>
      <c r="CK7" s="14"/>
      <c r="CL7" s="14"/>
      <c r="CP7" s="14"/>
      <c r="CQ7" s="14"/>
      <c r="CR7" s="14"/>
      <c r="CV7" s="14"/>
      <c r="CW7" s="14"/>
      <c r="CX7" s="14"/>
    </row>
    <row r="8" spans="1:105" ht="18.75" thickBot="1">
      <c r="A8" s="1" t="str">
        <f>CONSOLIDADA!A7</f>
        <v>MUNICÍPIO:  VARZEA GRANDE- MT</v>
      </c>
      <c r="B8" s="17"/>
      <c r="C8" s="17"/>
      <c r="D8" s="18"/>
      <c r="E8" s="226" t="s">
        <v>657</v>
      </c>
      <c r="F8" s="241"/>
      <c r="G8" s="1187" t="str">
        <f>PLANILHA!E7</f>
        <v>DESONERADO</v>
      </c>
      <c r="H8" s="1187"/>
      <c r="I8" s="1187"/>
      <c r="J8" s="227"/>
      <c r="K8" s="227"/>
      <c r="L8" s="226" t="s">
        <v>831</v>
      </c>
      <c r="M8" s="319">
        <f>PLANILHA!H7</f>
        <v>0</v>
      </c>
      <c r="N8" s="27"/>
      <c r="O8" s="27"/>
    </row>
    <row r="9" spans="1:105" ht="16.5" customHeight="1" thickBot="1">
      <c r="A9" s="1088" t="s">
        <v>659</v>
      </c>
      <c r="B9" s="1176" t="e">
        <f>PLANILHA!#REF!</f>
        <v>#REF!</v>
      </c>
      <c r="C9" s="1176" t="e">
        <f>PLANILHA!#REF!</f>
        <v>#REF!</v>
      </c>
      <c r="D9" s="1179" t="s">
        <v>660</v>
      </c>
      <c r="E9" s="1179" t="s">
        <v>658</v>
      </c>
      <c r="F9" s="1180" t="e">
        <f>PLANILHA!#REF!</f>
        <v>#REF!</v>
      </c>
      <c r="G9" s="1188" t="s">
        <v>872</v>
      </c>
      <c r="H9" s="1189"/>
      <c r="I9" s="1189"/>
      <c r="J9" s="1189"/>
      <c r="K9" s="1190"/>
      <c r="L9" s="1188" t="s">
        <v>813</v>
      </c>
      <c r="M9" s="1189"/>
      <c r="N9" s="1189"/>
      <c r="O9" s="1190"/>
      <c r="P9" s="1091" t="s">
        <v>128</v>
      </c>
      <c r="Q9" s="1091"/>
      <c r="R9" s="1091"/>
      <c r="S9" s="1161" t="s">
        <v>116</v>
      </c>
      <c r="T9" s="1161"/>
      <c r="U9" s="1161"/>
      <c r="V9" s="1091" t="s">
        <v>129</v>
      </c>
      <c r="W9" s="1091"/>
      <c r="X9" s="1091"/>
      <c r="Y9" s="1183" t="s">
        <v>117</v>
      </c>
      <c r="Z9" s="1184"/>
      <c r="AA9" s="1185"/>
      <c r="AB9" s="1091" t="s">
        <v>130</v>
      </c>
      <c r="AC9" s="1091"/>
      <c r="AD9" s="1091"/>
      <c r="AE9" s="1161" t="s">
        <v>118</v>
      </c>
      <c r="AF9" s="1161"/>
      <c r="AG9" s="1161"/>
      <c r="AH9" s="1091" t="s">
        <v>131</v>
      </c>
      <c r="AI9" s="1091"/>
      <c r="AJ9" s="1091"/>
      <c r="AK9" s="1183" t="s">
        <v>119</v>
      </c>
      <c r="AL9" s="1184"/>
      <c r="AM9" s="1185"/>
      <c r="AN9" s="1091" t="s">
        <v>132</v>
      </c>
      <c r="AO9" s="1091"/>
      <c r="AP9" s="1091"/>
      <c r="AQ9" s="1161" t="s">
        <v>120</v>
      </c>
      <c r="AR9" s="1161"/>
      <c r="AS9" s="1161"/>
      <c r="AT9" s="1091" t="s">
        <v>133</v>
      </c>
      <c r="AU9" s="1091"/>
      <c r="AV9" s="1091"/>
      <c r="AW9" s="1161" t="s">
        <v>121</v>
      </c>
      <c r="AX9" s="1161"/>
      <c r="AY9" s="1161"/>
      <c r="AZ9" s="1091" t="s">
        <v>134</v>
      </c>
      <c r="BA9" s="1091"/>
      <c r="BB9" s="1091"/>
      <c r="BC9" s="1161" t="s">
        <v>122</v>
      </c>
      <c r="BD9" s="1161"/>
      <c r="BE9" s="1161"/>
      <c r="BF9" s="1091" t="s">
        <v>135</v>
      </c>
      <c r="BG9" s="1091"/>
      <c r="BH9" s="1091"/>
      <c r="BI9" s="1161" t="s">
        <v>123</v>
      </c>
      <c r="BJ9" s="1161"/>
      <c r="BK9" s="1161"/>
      <c r="BL9" s="1091" t="s">
        <v>136</v>
      </c>
      <c r="BM9" s="1091"/>
      <c r="BN9" s="1091"/>
      <c r="BO9" s="1161" t="s">
        <v>124</v>
      </c>
      <c r="BP9" s="1161"/>
      <c r="BQ9" s="1161"/>
      <c r="BR9" s="1091" t="s">
        <v>137</v>
      </c>
      <c r="BS9" s="1091"/>
      <c r="BT9" s="1091"/>
      <c r="BU9" s="1161" t="s">
        <v>125</v>
      </c>
      <c r="BV9" s="1161"/>
      <c r="BW9" s="1161"/>
      <c r="BX9" s="1091" t="s">
        <v>138</v>
      </c>
      <c r="BY9" s="1091"/>
      <c r="BZ9" s="1091"/>
      <c r="CA9" s="1161" t="s">
        <v>126</v>
      </c>
      <c r="CB9" s="1161"/>
      <c r="CC9" s="1161"/>
      <c r="CD9" s="1091" t="s">
        <v>139</v>
      </c>
      <c r="CE9" s="1091"/>
      <c r="CF9" s="1091"/>
      <c r="CG9" s="1161" t="s">
        <v>127</v>
      </c>
      <c r="CH9" s="1161"/>
      <c r="CI9" s="1161"/>
      <c r="CJ9" s="1091" t="s">
        <v>112</v>
      </c>
      <c r="CK9" s="1091"/>
      <c r="CL9" s="1091"/>
      <c r="CM9" s="1161" t="s">
        <v>113</v>
      </c>
      <c r="CN9" s="1161"/>
      <c r="CO9" s="1161"/>
      <c r="CP9" s="1091" t="s">
        <v>754</v>
      </c>
      <c r="CQ9" s="1091"/>
      <c r="CR9" s="1091"/>
      <c r="CS9" s="1161" t="s">
        <v>114</v>
      </c>
      <c r="CT9" s="1161"/>
      <c r="CU9" s="1161"/>
      <c r="CV9" s="1167" t="s">
        <v>748</v>
      </c>
      <c r="CW9" s="1167"/>
      <c r="CX9" s="1167"/>
      <c r="CY9" s="1167" t="s">
        <v>115</v>
      </c>
      <c r="CZ9" s="1167"/>
      <c r="DA9" s="1167"/>
    </row>
    <row r="10" spans="1:105" ht="15.75" customHeight="1" thickBot="1">
      <c r="A10" s="1089"/>
      <c r="B10" s="1177"/>
      <c r="C10" s="1177"/>
      <c r="D10" s="1179"/>
      <c r="E10" s="1179"/>
      <c r="F10" s="1181"/>
      <c r="G10" s="1191"/>
      <c r="H10" s="1192"/>
      <c r="I10" s="1192"/>
      <c r="J10" s="1192"/>
      <c r="K10" s="1193"/>
      <c r="L10" s="1191"/>
      <c r="M10" s="1192"/>
      <c r="N10" s="1192"/>
      <c r="O10" s="1193"/>
      <c r="P10" s="1168" t="s">
        <v>758</v>
      </c>
      <c r="Q10" s="1164" t="s">
        <v>755</v>
      </c>
      <c r="R10" s="107" t="s">
        <v>756</v>
      </c>
      <c r="S10" s="1162" t="s">
        <v>758</v>
      </c>
      <c r="T10" s="1164" t="s">
        <v>755</v>
      </c>
      <c r="U10" s="107" t="s">
        <v>756</v>
      </c>
      <c r="V10" s="1168" t="s">
        <v>758</v>
      </c>
      <c r="W10" s="1164" t="s">
        <v>755</v>
      </c>
      <c r="X10" s="107" t="s">
        <v>756</v>
      </c>
      <c r="Y10" s="1162" t="s">
        <v>758</v>
      </c>
      <c r="Z10" s="1164" t="s">
        <v>755</v>
      </c>
      <c r="AA10" s="107" t="s">
        <v>756</v>
      </c>
      <c r="AB10" s="1168" t="s">
        <v>758</v>
      </c>
      <c r="AC10" s="1164" t="s">
        <v>755</v>
      </c>
      <c r="AD10" s="107" t="s">
        <v>756</v>
      </c>
      <c r="AE10" s="1162" t="s">
        <v>758</v>
      </c>
      <c r="AF10" s="1164" t="s">
        <v>755</v>
      </c>
      <c r="AG10" s="107" t="s">
        <v>756</v>
      </c>
      <c r="AH10" s="1168" t="s">
        <v>758</v>
      </c>
      <c r="AI10" s="1164" t="s">
        <v>755</v>
      </c>
      <c r="AJ10" s="107" t="s">
        <v>756</v>
      </c>
      <c r="AK10" s="1162" t="s">
        <v>758</v>
      </c>
      <c r="AL10" s="1164" t="s">
        <v>755</v>
      </c>
      <c r="AM10" s="107" t="s">
        <v>756</v>
      </c>
      <c r="AN10" s="1168" t="s">
        <v>758</v>
      </c>
      <c r="AO10" s="1164" t="s">
        <v>755</v>
      </c>
      <c r="AP10" s="107" t="s">
        <v>756</v>
      </c>
      <c r="AQ10" s="1162" t="s">
        <v>758</v>
      </c>
      <c r="AR10" s="1164" t="s">
        <v>755</v>
      </c>
      <c r="AS10" s="107" t="s">
        <v>756</v>
      </c>
      <c r="AT10" s="1168" t="s">
        <v>758</v>
      </c>
      <c r="AU10" s="1164" t="s">
        <v>755</v>
      </c>
      <c r="AV10" s="107" t="s">
        <v>756</v>
      </c>
      <c r="AW10" s="1162" t="s">
        <v>758</v>
      </c>
      <c r="AX10" s="1164" t="s">
        <v>755</v>
      </c>
      <c r="AY10" s="107" t="s">
        <v>756</v>
      </c>
      <c r="AZ10" s="1168" t="s">
        <v>758</v>
      </c>
      <c r="BA10" s="1164" t="s">
        <v>755</v>
      </c>
      <c r="BB10" s="107" t="s">
        <v>756</v>
      </c>
      <c r="BC10" s="1162" t="s">
        <v>758</v>
      </c>
      <c r="BD10" s="1164" t="s">
        <v>755</v>
      </c>
      <c r="BE10" s="107" t="s">
        <v>756</v>
      </c>
      <c r="BF10" s="1168" t="s">
        <v>758</v>
      </c>
      <c r="BG10" s="1164" t="s">
        <v>755</v>
      </c>
      <c r="BH10" s="107" t="s">
        <v>756</v>
      </c>
      <c r="BI10" s="1162" t="s">
        <v>758</v>
      </c>
      <c r="BJ10" s="1164" t="s">
        <v>755</v>
      </c>
      <c r="BK10" s="107" t="s">
        <v>756</v>
      </c>
      <c r="BL10" s="1168" t="s">
        <v>758</v>
      </c>
      <c r="BM10" s="1164" t="s">
        <v>755</v>
      </c>
      <c r="BN10" s="107" t="s">
        <v>756</v>
      </c>
      <c r="BO10" s="1162" t="s">
        <v>758</v>
      </c>
      <c r="BP10" s="1164" t="s">
        <v>755</v>
      </c>
      <c r="BQ10" s="107" t="s">
        <v>756</v>
      </c>
      <c r="BR10" s="1168" t="s">
        <v>758</v>
      </c>
      <c r="BS10" s="1164" t="s">
        <v>755</v>
      </c>
      <c r="BT10" s="107" t="s">
        <v>756</v>
      </c>
      <c r="BU10" s="1162" t="s">
        <v>758</v>
      </c>
      <c r="BV10" s="1164" t="s">
        <v>755</v>
      </c>
      <c r="BW10" s="107" t="s">
        <v>756</v>
      </c>
      <c r="BX10" s="1168" t="s">
        <v>758</v>
      </c>
      <c r="BY10" s="1164" t="s">
        <v>755</v>
      </c>
      <c r="BZ10" s="107" t="s">
        <v>756</v>
      </c>
      <c r="CA10" s="1162" t="s">
        <v>758</v>
      </c>
      <c r="CB10" s="1164" t="s">
        <v>755</v>
      </c>
      <c r="CC10" s="107" t="s">
        <v>756</v>
      </c>
      <c r="CD10" s="1168" t="s">
        <v>758</v>
      </c>
      <c r="CE10" s="1164" t="s">
        <v>755</v>
      </c>
      <c r="CF10" s="107" t="s">
        <v>756</v>
      </c>
      <c r="CG10" s="1162" t="s">
        <v>758</v>
      </c>
      <c r="CH10" s="1164" t="s">
        <v>755</v>
      </c>
      <c r="CI10" s="107" t="s">
        <v>756</v>
      </c>
      <c r="CJ10" s="1168" t="s">
        <v>758</v>
      </c>
      <c r="CK10" s="1164" t="s">
        <v>755</v>
      </c>
      <c r="CL10" s="107" t="s">
        <v>756</v>
      </c>
      <c r="CM10" s="1168" t="s">
        <v>758</v>
      </c>
      <c r="CN10" s="1164" t="s">
        <v>755</v>
      </c>
      <c r="CO10" s="107" t="s">
        <v>756</v>
      </c>
      <c r="CP10" s="1168" t="s">
        <v>758</v>
      </c>
      <c r="CQ10" s="1164" t="s">
        <v>755</v>
      </c>
      <c r="CR10" s="107" t="s">
        <v>756</v>
      </c>
      <c r="CS10" s="1168" t="s">
        <v>758</v>
      </c>
      <c r="CT10" s="1164" t="s">
        <v>755</v>
      </c>
      <c r="CU10" s="107" t="s">
        <v>756</v>
      </c>
      <c r="CV10" s="1168" t="s">
        <v>758</v>
      </c>
      <c r="CW10" s="1164" t="s">
        <v>755</v>
      </c>
      <c r="CX10" s="107" t="s">
        <v>756</v>
      </c>
      <c r="CY10" s="1168" t="s">
        <v>758</v>
      </c>
      <c r="CZ10" s="1164" t="s">
        <v>755</v>
      </c>
      <c r="DA10" s="107" t="s">
        <v>756</v>
      </c>
    </row>
    <row r="11" spans="1:105" ht="32.25" thickBot="1">
      <c r="A11" s="1175"/>
      <c r="B11" s="1178"/>
      <c r="C11" s="1178"/>
      <c r="D11" s="1176"/>
      <c r="E11" s="1176"/>
      <c r="F11" s="1182"/>
      <c r="G11" s="183" t="s">
        <v>812</v>
      </c>
      <c r="H11" s="274" t="s">
        <v>887</v>
      </c>
      <c r="I11" s="365" t="s">
        <v>888</v>
      </c>
      <c r="J11" s="183" t="s">
        <v>889</v>
      </c>
      <c r="K11" s="183" t="s">
        <v>890</v>
      </c>
      <c r="L11" s="34" t="s">
        <v>661</v>
      </c>
      <c r="M11" s="182" t="s">
        <v>812</v>
      </c>
      <c r="N11" s="34" t="s">
        <v>889</v>
      </c>
      <c r="O11" s="34" t="s">
        <v>890</v>
      </c>
      <c r="P11" s="1168"/>
      <c r="Q11" s="1164"/>
      <c r="R11" s="107" t="s">
        <v>757</v>
      </c>
      <c r="S11" s="1163"/>
      <c r="T11" s="1164"/>
      <c r="U11" s="107" t="s">
        <v>757</v>
      </c>
      <c r="V11" s="1168"/>
      <c r="W11" s="1164"/>
      <c r="X11" s="107" t="s">
        <v>757</v>
      </c>
      <c r="Y11" s="1163"/>
      <c r="Z11" s="1164"/>
      <c r="AA11" s="107" t="s">
        <v>757</v>
      </c>
      <c r="AB11" s="1168"/>
      <c r="AC11" s="1164"/>
      <c r="AD11" s="107" t="s">
        <v>757</v>
      </c>
      <c r="AE11" s="1163"/>
      <c r="AF11" s="1164"/>
      <c r="AG11" s="107" t="s">
        <v>757</v>
      </c>
      <c r="AH11" s="1168"/>
      <c r="AI11" s="1164"/>
      <c r="AJ11" s="107" t="s">
        <v>757</v>
      </c>
      <c r="AK11" s="1163"/>
      <c r="AL11" s="1164"/>
      <c r="AM11" s="107" t="s">
        <v>757</v>
      </c>
      <c r="AN11" s="1168"/>
      <c r="AO11" s="1164"/>
      <c r="AP11" s="107" t="s">
        <v>757</v>
      </c>
      <c r="AQ11" s="1163"/>
      <c r="AR11" s="1164"/>
      <c r="AS11" s="107" t="s">
        <v>757</v>
      </c>
      <c r="AT11" s="1168"/>
      <c r="AU11" s="1164"/>
      <c r="AV11" s="107" t="s">
        <v>757</v>
      </c>
      <c r="AW11" s="1163"/>
      <c r="AX11" s="1164"/>
      <c r="AY11" s="107" t="s">
        <v>757</v>
      </c>
      <c r="AZ11" s="1168"/>
      <c r="BA11" s="1164"/>
      <c r="BB11" s="107" t="s">
        <v>757</v>
      </c>
      <c r="BC11" s="1163"/>
      <c r="BD11" s="1164"/>
      <c r="BE11" s="107" t="s">
        <v>757</v>
      </c>
      <c r="BF11" s="1168"/>
      <c r="BG11" s="1164"/>
      <c r="BH11" s="107" t="s">
        <v>757</v>
      </c>
      <c r="BI11" s="1163"/>
      <c r="BJ11" s="1164"/>
      <c r="BK11" s="107" t="s">
        <v>757</v>
      </c>
      <c r="BL11" s="1168"/>
      <c r="BM11" s="1164"/>
      <c r="BN11" s="107" t="s">
        <v>757</v>
      </c>
      <c r="BO11" s="1163"/>
      <c r="BP11" s="1164"/>
      <c r="BQ11" s="107" t="s">
        <v>757</v>
      </c>
      <c r="BR11" s="1168"/>
      <c r="BS11" s="1164"/>
      <c r="BT11" s="107" t="s">
        <v>757</v>
      </c>
      <c r="BU11" s="1163"/>
      <c r="BV11" s="1164"/>
      <c r="BW11" s="107" t="s">
        <v>757</v>
      </c>
      <c r="BX11" s="1168"/>
      <c r="BY11" s="1164"/>
      <c r="BZ11" s="107" t="s">
        <v>757</v>
      </c>
      <c r="CA11" s="1163"/>
      <c r="CB11" s="1164"/>
      <c r="CC11" s="107" t="s">
        <v>757</v>
      </c>
      <c r="CD11" s="1168"/>
      <c r="CE11" s="1164"/>
      <c r="CF11" s="107" t="s">
        <v>757</v>
      </c>
      <c r="CG11" s="1163"/>
      <c r="CH11" s="1164"/>
      <c r="CI11" s="107" t="s">
        <v>757</v>
      </c>
      <c r="CJ11" s="1168"/>
      <c r="CK11" s="1164"/>
      <c r="CL11" s="107" t="s">
        <v>757</v>
      </c>
      <c r="CM11" s="1168"/>
      <c r="CN11" s="1164"/>
      <c r="CO11" s="107" t="s">
        <v>757</v>
      </c>
      <c r="CP11" s="1168"/>
      <c r="CQ11" s="1164"/>
      <c r="CR11" s="107" t="s">
        <v>757</v>
      </c>
      <c r="CS11" s="1168"/>
      <c r="CT11" s="1164"/>
      <c r="CU11" s="107" t="s">
        <v>757</v>
      </c>
      <c r="CV11" s="1168"/>
      <c r="CW11" s="1164"/>
      <c r="CX11" s="107" t="s">
        <v>757</v>
      </c>
      <c r="CY11" s="1168"/>
      <c r="CZ11" s="1164"/>
      <c r="DA11" s="107" t="s">
        <v>757</v>
      </c>
    </row>
    <row r="12" spans="1:105" ht="15">
      <c r="A12" s="71" t="s">
        <v>719</v>
      </c>
      <c r="B12" s="453"/>
      <c r="C12" s="453"/>
      <c r="D12" s="454" t="s">
        <v>288</v>
      </c>
      <c r="E12" s="455"/>
      <c r="F12" s="456"/>
      <c r="G12" s="190"/>
      <c r="H12" s="276"/>
      <c r="I12" s="367"/>
      <c r="J12" s="132"/>
      <c r="K12" s="132"/>
      <c r="L12" s="299"/>
      <c r="M12" s="40"/>
      <c r="N12" s="193"/>
      <c r="O12" s="193"/>
      <c r="P12" s="246"/>
      <c r="Q12" s="245"/>
      <c r="R12" s="248"/>
      <c r="S12" s="467"/>
      <c r="T12" s="468"/>
      <c r="U12" s="469"/>
      <c r="V12" s="246"/>
      <c r="W12" s="245"/>
      <c r="X12" s="248"/>
      <c r="Y12" s="467"/>
      <c r="Z12" s="468"/>
      <c r="AA12" s="469"/>
      <c r="AB12" s="246"/>
      <c r="AC12" s="245"/>
      <c r="AD12" s="248"/>
      <c r="AE12" s="467"/>
      <c r="AF12" s="468"/>
      <c r="AG12" s="469"/>
      <c r="AH12" s="246"/>
      <c r="AI12" s="245"/>
      <c r="AJ12" s="248"/>
      <c r="AK12" s="467"/>
      <c r="AL12" s="468"/>
      <c r="AM12" s="469"/>
      <c r="AN12" s="246"/>
      <c r="AO12" s="245"/>
      <c r="AP12" s="248"/>
      <c r="AQ12" s="467"/>
      <c r="AR12" s="468"/>
      <c r="AS12" s="469"/>
      <c r="AT12" s="246"/>
      <c r="AU12" s="245"/>
      <c r="AV12" s="248"/>
      <c r="AW12" s="467"/>
      <c r="AX12" s="468"/>
      <c r="AY12" s="469"/>
      <c r="AZ12" s="246"/>
      <c r="BA12" s="245"/>
      <c r="BB12" s="248"/>
      <c r="BC12" s="467"/>
      <c r="BD12" s="468"/>
      <c r="BE12" s="469"/>
      <c r="BF12" s="246"/>
      <c r="BG12" s="245"/>
      <c r="BH12" s="248"/>
      <c r="BI12" s="467"/>
      <c r="BJ12" s="468"/>
      <c r="BK12" s="469"/>
      <c r="BL12" s="246"/>
      <c r="BM12" s="245"/>
      <c r="BN12" s="248"/>
      <c r="BO12" s="467"/>
      <c r="BP12" s="468"/>
      <c r="BQ12" s="469"/>
      <c r="BR12" s="246"/>
      <c r="BS12" s="245"/>
      <c r="BT12" s="248"/>
      <c r="BU12" s="467"/>
      <c r="BV12" s="468"/>
      <c r="BW12" s="469"/>
      <c r="BX12" s="246"/>
      <c r="BY12" s="245"/>
      <c r="BZ12" s="248"/>
      <c r="CA12" s="467"/>
      <c r="CB12" s="468"/>
      <c r="CC12" s="469"/>
      <c r="CD12" s="246"/>
      <c r="CE12" s="245"/>
      <c r="CF12" s="248"/>
      <c r="CG12" s="467"/>
      <c r="CH12" s="468"/>
      <c r="CI12" s="469"/>
      <c r="CJ12" s="247"/>
      <c r="CK12" s="245"/>
      <c r="CL12" s="249"/>
      <c r="CM12" s="247"/>
      <c r="CN12" s="245"/>
      <c r="CO12" s="249"/>
      <c r="CP12" s="247"/>
      <c r="CQ12" s="245"/>
      <c r="CR12" s="249"/>
      <c r="CS12" s="247"/>
      <c r="CT12" s="245"/>
      <c r="CU12" s="249"/>
      <c r="CV12" s="247"/>
      <c r="CW12" s="245"/>
      <c r="CX12" s="249"/>
      <c r="CY12" s="247"/>
      <c r="CZ12" s="245"/>
      <c r="DA12" s="249"/>
    </row>
    <row r="13" spans="1:105" ht="42.75" customHeight="1">
      <c r="A13" s="41" t="s">
        <v>720</v>
      </c>
      <c r="B13" s="315" t="s">
        <v>922</v>
      </c>
      <c r="C13" s="315" t="s">
        <v>923</v>
      </c>
      <c r="D13" s="312" t="s">
        <v>289</v>
      </c>
      <c r="E13" s="306" t="s">
        <v>665</v>
      </c>
      <c r="F13" s="503">
        <v>271.51</v>
      </c>
      <c r="G13" s="457">
        <v>6</v>
      </c>
      <c r="H13" s="276">
        <f t="shared" ref="H13:I24" si="0">G13</f>
        <v>6</v>
      </c>
      <c r="I13" s="367">
        <f t="shared" si="0"/>
        <v>6</v>
      </c>
      <c r="J13" s="132">
        <f t="shared" ref="J13:K17" si="1">H13-G13</f>
        <v>0</v>
      </c>
      <c r="K13" s="132">
        <f t="shared" si="1"/>
        <v>0</v>
      </c>
      <c r="L13" s="39" t="e">
        <f t="shared" ref="L13:L76" si="2">ROUND((F13*(1+$M$8))*(1+$G$8),2)</f>
        <v>#VALUE!</v>
      </c>
      <c r="M13" s="40" t="e">
        <f t="shared" ref="M13:M24" si="3">TRUNC(L13*G13,2)</f>
        <v>#VALUE!</v>
      </c>
      <c r="N13" s="193" t="e">
        <f t="shared" ref="N13:N24" si="4">TRUNC(L13*J13,2)</f>
        <v>#VALUE!</v>
      </c>
      <c r="O13" s="193" t="e">
        <f t="shared" ref="O13:O24" si="5">TRUNC(L13*K13,2)</f>
        <v>#VALUE!</v>
      </c>
      <c r="P13" s="207">
        <f t="shared" ref="P13:P24" si="6">Q13/$G13*100</f>
        <v>0</v>
      </c>
      <c r="Q13" s="70"/>
      <c r="R13" s="208" t="e">
        <f t="shared" ref="R13:R24" si="7">TRUNC(Q13*$L13,2)</f>
        <v>#VALUE!</v>
      </c>
      <c r="S13" s="207" t="e">
        <f t="shared" ref="S13:S24" si="8">T13/(IF($I13&lt;&gt;$H13,($J13+$K13),$J13))*100</f>
        <v>#DIV/0!</v>
      </c>
      <c r="T13" s="70"/>
      <c r="U13" s="192" t="e">
        <f t="shared" ref="U13:U24" si="9">TRUNC(T13*$L13,2)</f>
        <v>#VALUE!</v>
      </c>
      <c r="V13" s="206">
        <f t="shared" ref="V13:V24" si="10">W13/$G13*100</f>
        <v>0</v>
      </c>
      <c r="W13" s="70"/>
      <c r="X13" s="208" t="e">
        <f t="shared" ref="X13:X24" si="11">TRUNC(W13*$L13,2)</f>
        <v>#VALUE!</v>
      </c>
      <c r="Y13" s="207" t="e">
        <f t="shared" ref="Y13:Y24" si="12">Z13/(IF($I13&lt;&gt;$H13,($J13+$K13),$J13))*100</f>
        <v>#DIV/0!</v>
      </c>
      <c r="Z13" s="70"/>
      <c r="AA13" s="192" t="e">
        <f t="shared" ref="AA13:AA24" si="13">TRUNC(Z13*$L13,2)</f>
        <v>#VALUE!</v>
      </c>
      <c r="AB13" s="206">
        <f t="shared" ref="AB13:AB24" si="14">AC13/$G13*100</f>
        <v>0</v>
      </c>
      <c r="AC13" s="70"/>
      <c r="AD13" s="208" t="e">
        <f t="shared" ref="AD13:AD24" si="15">TRUNC(AC13*$L13,2)</f>
        <v>#VALUE!</v>
      </c>
      <c r="AE13" s="207" t="e">
        <f t="shared" ref="AE13:AE24" si="16">AF13/(IF($I13&lt;&gt;$H13,($J13+$K13),$J13))*100</f>
        <v>#DIV/0!</v>
      </c>
      <c r="AF13" s="70"/>
      <c r="AG13" s="192" t="e">
        <f t="shared" ref="AG13:AG24" si="17">TRUNC(AF13*$L13,2)</f>
        <v>#VALUE!</v>
      </c>
      <c r="AH13" s="206">
        <f t="shared" ref="AH13:AH24" si="18">AI13/$G13*100</f>
        <v>0</v>
      </c>
      <c r="AI13" s="70"/>
      <c r="AJ13" s="208" t="e">
        <f t="shared" ref="AJ13:AJ24" si="19">TRUNC(AI13*$L13,2)</f>
        <v>#VALUE!</v>
      </c>
      <c r="AK13" s="207" t="e">
        <f t="shared" ref="AK13:AK24" si="20">AL13/(IF($I13&lt;&gt;$H13,($J13+$K13),$J13))*100</f>
        <v>#DIV/0!</v>
      </c>
      <c r="AL13" s="70"/>
      <c r="AM13" s="192" t="e">
        <f t="shared" ref="AM13:AM24" si="21">TRUNC(AL13*$L13,2)</f>
        <v>#VALUE!</v>
      </c>
      <c r="AN13" s="206">
        <f t="shared" ref="AN13:AN24" si="22">AO13/$G13*100</f>
        <v>0</v>
      </c>
      <c r="AO13" s="70"/>
      <c r="AP13" s="208" t="e">
        <f t="shared" ref="AP13:AP24" si="23">TRUNC(AO13*$L13,2)</f>
        <v>#VALUE!</v>
      </c>
      <c r="AQ13" s="207" t="e">
        <f t="shared" ref="AQ13:AQ24" si="24">AR13/(IF($I13&lt;&gt;$H13,($J13+$K13),$J13))*100</f>
        <v>#DIV/0!</v>
      </c>
      <c r="AR13" s="70"/>
      <c r="AS13" s="192" t="e">
        <f t="shared" ref="AS13:AS24" si="25">TRUNC(AR13*$L13,2)</f>
        <v>#VALUE!</v>
      </c>
      <c r="AT13" s="206">
        <f t="shared" ref="AT13:AT24" si="26">AU13/$G13*100</f>
        <v>0</v>
      </c>
      <c r="AU13" s="70"/>
      <c r="AV13" s="208" t="e">
        <f t="shared" ref="AV13:AV24" si="27">TRUNC(AU13*$L13,2)</f>
        <v>#VALUE!</v>
      </c>
      <c r="AW13" s="207" t="e">
        <f t="shared" ref="AW13:AW24" si="28">AX13/(IF($I13&lt;&gt;$H13,($J13+$K13),$J13))*100</f>
        <v>#DIV/0!</v>
      </c>
      <c r="AX13" s="70"/>
      <c r="AY13" s="192" t="e">
        <f t="shared" ref="AY13:AY24" si="29">TRUNC(AX13*$L13,2)</f>
        <v>#VALUE!</v>
      </c>
      <c r="AZ13" s="206">
        <f t="shared" ref="AZ13:AZ24" si="30">BA13/$G13*100</f>
        <v>0</v>
      </c>
      <c r="BA13" s="70"/>
      <c r="BB13" s="208" t="e">
        <f t="shared" ref="BB13:BB24" si="31">TRUNC(BA13*$L13,2)</f>
        <v>#VALUE!</v>
      </c>
      <c r="BC13" s="207" t="e">
        <f t="shared" ref="BC13:BC24" si="32">BD13/(IF($I13&lt;&gt;$H13,($J13+$K13),$J13))*100</f>
        <v>#DIV/0!</v>
      </c>
      <c r="BD13" s="70"/>
      <c r="BE13" s="192" t="e">
        <f t="shared" ref="BE13:BE24" si="33">TRUNC(BD13*$L13,2)</f>
        <v>#VALUE!</v>
      </c>
      <c r="BF13" s="206">
        <f t="shared" ref="BF13:BF24" si="34">BG13/$G13*100</f>
        <v>0</v>
      </c>
      <c r="BG13" s="70"/>
      <c r="BH13" s="208" t="e">
        <f t="shared" ref="BH13:BH24" si="35">TRUNC(BG13*$L13,2)</f>
        <v>#VALUE!</v>
      </c>
      <c r="BI13" s="207" t="e">
        <f t="shared" ref="BI13:BI24" si="36">BJ13/(IF($I13&lt;&gt;$H13,($J13+$K13),$J13))*100</f>
        <v>#DIV/0!</v>
      </c>
      <c r="BJ13" s="70"/>
      <c r="BK13" s="192" t="e">
        <f t="shared" ref="BK13:BK24" si="37">TRUNC(BJ13*$L13,2)</f>
        <v>#VALUE!</v>
      </c>
      <c r="BL13" s="206">
        <f t="shared" ref="BL13:BL24" si="38">BM13/$G13*100</f>
        <v>0</v>
      </c>
      <c r="BM13" s="70"/>
      <c r="BN13" s="208" t="e">
        <f t="shared" ref="BN13:BN24" si="39">TRUNC(BM13*$L13,2)</f>
        <v>#VALUE!</v>
      </c>
      <c r="BO13" s="207" t="e">
        <f t="shared" ref="BO13:BO24" si="40">BP13/(IF($I13&lt;&gt;$H13,($J13+$K13),$J13))*100</f>
        <v>#DIV/0!</v>
      </c>
      <c r="BP13" s="70"/>
      <c r="BQ13" s="192" t="e">
        <f t="shared" ref="BQ13:BQ24" si="41">TRUNC(BP13*$L13,2)</f>
        <v>#VALUE!</v>
      </c>
      <c r="BR13" s="206">
        <f t="shared" ref="BR13:BR24" si="42">BS13/$G13*100</f>
        <v>0</v>
      </c>
      <c r="BS13" s="70"/>
      <c r="BT13" s="208" t="e">
        <f t="shared" ref="BT13:BT24" si="43">TRUNC(BS13*$L13,2)</f>
        <v>#VALUE!</v>
      </c>
      <c r="BU13" s="207" t="e">
        <f t="shared" ref="BU13:BU24" si="44">BV13/(IF($I13&lt;&gt;$H13,($J13+$K13),$J13))*100</f>
        <v>#DIV/0!</v>
      </c>
      <c r="BV13" s="70"/>
      <c r="BW13" s="192" t="e">
        <f t="shared" ref="BW13:BW24" si="45">TRUNC(BV13*$L13,2)</f>
        <v>#VALUE!</v>
      </c>
      <c r="BX13" s="206">
        <f t="shared" ref="BX13:BX24" si="46">BY13/$G13*100</f>
        <v>0</v>
      </c>
      <c r="BY13" s="70"/>
      <c r="BZ13" s="208" t="e">
        <f t="shared" ref="BZ13:BZ24" si="47">TRUNC(BY13*$L13,2)</f>
        <v>#VALUE!</v>
      </c>
      <c r="CA13" s="207" t="e">
        <f t="shared" ref="CA13:CA24" si="48">CB13/(IF($I13&lt;&gt;$H13,($J13+$K13),$J13))*100</f>
        <v>#DIV/0!</v>
      </c>
      <c r="CB13" s="70"/>
      <c r="CC13" s="192" t="e">
        <f t="shared" ref="CC13:CC24" si="49">TRUNC(CB13*$L13,2)</f>
        <v>#VALUE!</v>
      </c>
      <c r="CD13" s="206">
        <f t="shared" ref="CD13:CD24" si="50">CE13/$G13*100</f>
        <v>0</v>
      </c>
      <c r="CE13" s="70"/>
      <c r="CF13" s="208" t="e">
        <f t="shared" ref="CF13:CF24" si="51">TRUNC(CE13*$L13,2)</f>
        <v>#VALUE!</v>
      </c>
      <c r="CG13" s="207" t="e">
        <f t="shared" ref="CG13:CG24" si="52">CH13/(IF($I13&lt;&gt;$H13,($J13+$K13),$J13))*100</f>
        <v>#DIV/0!</v>
      </c>
      <c r="CH13" s="70"/>
      <c r="CI13" s="192" t="e">
        <f t="shared" ref="CI13:CI24" si="53">TRUNC(CH13*$L13,2)</f>
        <v>#VALUE!</v>
      </c>
      <c r="CJ13" s="207">
        <f t="shared" ref="CJ13:CJ24" si="54">CK13/$G13*100</f>
        <v>0</v>
      </c>
      <c r="CK13" s="70">
        <f t="shared" ref="CK13:CK24" si="55">W13+Q13+AC13+AI13+AO13+AU13+BA13+BG13+BM13+BS13+BY13+CE13</f>
        <v>0</v>
      </c>
      <c r="CL13" s="192" t="e">
        <f t="shared" ref="CL13:CL24" si="56">TRUNC(CK13*$L13,2)</f>
        <v>#VALUE!</v>
      </c>
      <c r="CM13" s="207" t="e">
        <f t="shared" ref="CM13:CM24" si="57">CN13/(IF($K13&lt;&gt;0,($I13-$G13),($H13-$G13)))*100</f>
        <v>#DIV/0!</v>
      </c>
      <c r="CN13" s="70">
        <f t="shared" ref="CN13:CN24" si="58">T13+Z13+AF13+AL13+AR13+AX13+BD13+BJ13+BP13+BV13+CB13+CH13</f>
        <v>0</v>
      </c>
      <c r="CO13" s="192" t="e">
        <f t="shared" ref="CO13:CO24" si="59">TRUNC(CN13*$L13,2)</f>
        <v>#VALUE!</v>
      </c>
      <c r="CP13" s="207">
        <f t="shared" ref="CP13:CP24" si="60">CQ13/$G13*100</f>
        <v>100</v>
      </c>
      <c r="CQ13" s="70">
        <f t="shared" ref="CQ13:CQ24" si="61">G13-CK13</f>
        <v>6</v>
      </c>
      <c r="CR13" s="192" t="e">
        <f t="shared" ref="CR13:CR24" si="62">TRUNC(CQ13*$L13,2)</f>
        <v>#VALUE!</v>
      </c>
      <c r="CS13" s="207" t="e">
        <f t="shared" ref="CS13:CS24" si="63">CT13/(IF(I13&lt;&gt;H13,(I13-G13),(H13-G13)))*100</f>
        <v>#DIV/0!</v>
      </c>
      <c r="CT13" s="70">
        <f t="shared" ref="CT13:CT24" si="64">(IF(I13&lt;&gt;H13,(I13-G13),(H13-G13)))-CN13</f>
        <v>0</v>
      </c>
      <c r="CU13" s="192" t="e">
        <f t="shared" ref="CU13:CU24" si="65">TRUNC(CT13*$L13,2)</f>
        <v>#VALUE!</v>
      </c>
      <c r="CV13" s="202">
        <f t="shared" ref="CV13:CV55" si="66">$CW13/$I13</f>
        <v>0</v>
      </c>
      <c r="CW13" s="70">
        <f t="shared" ref="CW13:CW24" si="67">CK13+CN13</f>
        <v>0</v>
      </c>
      <c r="CX13" s="192" t="e">
        <f t="shared" ref="CX13:CX24" si="68">TRUNC(CW13*$L13,2)</f>
        <v>#VALUE!</v>
      </c>
      <c r="CY13" s="202">
        <f t="shared" ref="CY13:CY55" si="69">$CZ13/($G13+IF($K13&lt;&gt;0,$K13,$J13))</f>
        <v>1</v>
      </c>
      <c r="CZ13" s="70">
        <f t="shared" ref="CZ13:CZ24" si="70">CQ13+CT13</f>
        <v>6</v>
      </c>
      <c r="DA13" s="192" t="e">
        <f t="shared" ref="DA13:DA24" si="71">TRUNC(CZ13*$L13,2)</f>
        <v>#VALUE!</v>
      </c>
    </row>
    <row r="14" spans="1:105" ht="15">
      <c r="A14" s="41" t="s">
        <v>671</v>
      </c>
      <c r="B14" s="315" t="s">
        <v>290</v>
      </c>
      <c r="C14" s="315" t="s">
        <v>291</v>
      </c>
      <c r="D14" s="312" t="s">
        <v>292</v>
      </c>
      <c r="E14" s="306" t="s">
        <v>665</v>
      </c>
      <c r="F14" s="503">
        <v>82.43</v>
      </c>
      <c r="G14" s="457">
        <v>6</v>
      </c>
      <c r="H14" s="276">
        <f t="shared" si="0"/>
        <v>6</v>
      </c>
      <c r="I14" s="367">
        <f t="shared" si="0"/>
        <v>6</v>
      </c>
      <c r="J14" s="132">
        <f t="shared" si="1"/>
        <v>0</v>
      </c>
      <c r="K14" s="132">
        <f t="shared" si="1"/>
        <v>0</v>
      </c>
      <c r="L14" s="39" t="e">
        <f t="shared" si="2"/>
        <v>#VALUE!</v>
      </c>
      <c r="M14" s="40" t="e">
        <f t="shared" si="3"/>
        <v>#VALUE!</v>
      </c>
      <c r="N14" s="193" t="e">
        <f t="shared" si="4"/>
        <v>#VALUE!</v>
      </c>
      <c r="O14" s="193" t="e">
        <f t="shared" si="5"/>
        <v>#VALUE!</v>
      </c>
      <c r="P14" s="207">
        <f t="shared" si="6"/>
        <v>0</v>
      </c>
      <c r="Q14" s="70"/>
      <c r="R14" s="208" t="e">
        <f t="shared" si="7"/>
        <v>#VALUE!</v>
      </c>
      <c r="S14" s="207" t="e">
        <f t="shared" si="8"/>
        <v>#DIV/0!</v>
      </c>
      <c r="T14" s="70"/>
      <c r="U14" s="192" t="e">
        <f t="shared" si="9"/>
        <v>#VALUE!</v>
      </c>
      <c r="V14" s="206">
        <f t="shared" si="10"/>
        <v>0</v>
      </c>
      <c r="W14" s="70"/>
      <c r="X14" s="208" t="e">
        <f t="shared" si="11"/>
        <v>#VALUE!</v>
      </c>
      <c r="Y14" s="207" t="e">
        <f t="shared" si="12"/>
        <v>#DIV/0!</v>
      </c>
      <c r="Z14" s="70"/>
      <c r="AA14" s="192" t="e">
        <f t="shared" si="13"/>
        <v>#VALUE!</v>
      </c>
      <c r="AB14" s="206">
        <f t="shared" si="14"/>
        <v>0</v>
      </c>
      <c r="AC14" s="70"/>
      <c r="AD14" s="208" t="e">
        <f t="shared" si="15"/>
        <v>#VALUE!</v>
      </c>
      <c r="AE14" s="207" t="e">
        <f t="shared" si="16"/>
        <v>#DIV/0!</v>
      </c>
      <c r="AF14" s="70"/>
      <c r="AG14" s="192" t="e">
        <f t="shared" si="17"/>
        <v>#VALUE!</v>
      </c>
      <c r="AH14" s="206">
        <f t="shared" si="18"/>
        <v>0</v>
      </c>
      <c r="AI14" s="70"/>
      <c r="AJ14" s="208" t="e">
        <f t="shared" si="19"/>
        <v>#VALUE!</v>
      </c>
      <c r="AK14" s="207" t="e">
        <f t="shared" si="20"/>
        <v>#DIV/0!</v>
      </c>
      <c r="AL14" s="70"/>
      <c r="AM14" s="192" t="e">
        <f t="shared" si="21"/>
        <v>#VALUE!</v>
      </c>
      <c r="AN14" s="206">
        <f t="shared" si="22"/>
        <v>0</v>
      </c>
      <c r="AO14" s="70"/>
      <c r="AP14" s="208" t="e">
        <f t="shared" si="23"/>
        <v>#VALUE!</v>
      </c>
      <c r="AQ14" s="207" t="e">
        <f t="shared" si="24"/>
        <v>#DIV/0!</v>
      </c>
      <c r="AR14" s="70"/>
      <c r="AS14" s="192" t="e">
        <f t="shared" si="25"/>
        <v>#VALUE!</v>
      </c>
      <c r="AT14" s="206">
        <f t="shared" si="26"/>
        <v>0</v>
      </c>
      <c r="AU14" s="70"/>
      <c r="AV14" s="208" t="e">
        <f t="shared" si="27"/>
        <v>#VALUE!</v>
      </c>
      <c r="AW14" s="207" t="e">
        <f t="shared" si="28"/>
        <v>#DIV/0!</v>
      </c>
      <c r="AX14" s="70"/>
      <c r="AY14" s="192" t="e">
        <f t="shared" si="29"/>
        <v>#VALUE!</v>
      </c>
      <c r="AZ14" s="206">
        <f t="shared" si="30"/>
        <v>0</v>
      </c>
      <c r="BA14" s="70"/>
      <c r="BB14" s="208" t="e">
        <f t="shared" si="31"/>
        <v>#VALUE!</v>
      </c>
      <c r="BC14" s="207" t="e">
        <f t="shared" si="32"/>
        <v>#DIV/0!</v>
      </c>
      <c r="BD14" s="70"/>
      <c r="BE14" s="192" t="e">
        <f t="shared" si="33"/>
        <v>#VALUE!</v>
      </c>
      <c r="BF14" s="206">
        <f t="shared" si="34"/>
        <v>0</v>
      </c>
      <c r="BG14" s="70"/>
      <c r="BH14" s="208" t="e">
        <f t="shared" si="35"/>
        <v>#VALUE!</v>
      </c>
      <c r="BI14" s="207" t="e">
        <f t="shared" si="36"/>
        <v>#DIV/0!</v>
      </c>
      <c r="BJ14" s="70"/>
      <c r="BK14" s="192" t="e">
        <f t="shared" si="37"/>
        <v>#VALUE!</v>
      </c>
      <c r="BL14" s="206">
        <f t="shared" si="38"/>
        <v>0</v>
      </c>
      <c r="BM14" s="70"/>
      <c r="BN14" s="208" t="e">
        <f t="shared" si="39"/>
        <v>#VALUE!</v>
      </c>
      <c r="BO14" s="207" t="e">
        <f t="shared" si="40"/>
        <v>#DIV/0!</v>
      </c>
      <c r="BP14" s="70"/>
      <c r="BQ14" s="192" t="e">
        <f t="shared" si="41"/>
        <v>#VALUE!</v>
      </c>
      <c r="BR14" s="206">
        <f t="shared" si="42"/>
        <v>0</v>
      </c>
      <c r="BS14" s="70"/>
      <c r="BT14" s="208" t="e">
        <f t="shared" si="43"/>
        <v>#VALUE!</v>
      </c>
      <c r="BU14" s="207" t="e">
        <f t="shared" si="44"/>
        <v>#DIV/0!</v>
      </c>
      <c r="BV14" s="70"/>
      <c r="BW14" s="192" t="e">
        <f t="shared" si="45"/>
        <v>#VALUE!</v>
      </c>
      <c r="BX14" s="206">
        <f t="shared" si="46"/>
        <v>0</v>
      </c>
      <c r="BY14" s="70"/>
      <c r="BZ14" s="208" t="e">
        <f t="shared" si="47"/>
        <v>#VALUE!</v>
      </c>
      <c r="CA14" s="207" t="e">
        <f t="shared" si="48"/>
        <v>#DIV/0!</v>
      </c>
      <c r="CB14" s="70"/>
      <c r="CC14" s="192" t="e">
        <f t="shared" si="49"/>
        <v>#VALUE!</v>
      </c>
      <c r="CD14" s="206">
        <f t="shared" si="50"/>
        <v>0</v>
      </c>
      <c r="CE14" s="70"/>
      <c r="CF14" s="208" t="e">
        <f t="shared" si="51"/>
        <v>#VALUE!</v>
      </c>
      <c r="CG14" s="207" t="e">
        <f t="shared" si="52"/>
        <v>#DIV/0!</v>
      </c>
      <c r="CH14" s="70"/>
      <c r="CI14" s="192" t="e">
        <f t="shared" si="53"/>
        <v>#VALUE!</v>
      </c>
      <c r="CJ14" s="207">
        <f t="shared" si="54"/>
        <v>0</v>
      </c>
      <c r="CK14" s="70">
        <f t="shared" si="55"/>
        <v>0</v>
      </c>
      <c r="CL14" s="192" t="e">
        <f t="shared" si="56"/>
        <v>#VALUE!</v>
      </c>
      <c r="CM14" s="207" t="e">
        <f t="shared" si="57"/>
        <v>#DIV/0!</v>
      </c>
      <c r="CN14" s="70">
        <f t="shared" si="58"/>
        <v>0</v>
      </c>
      <c r="CO14" s="192" t="e">
        <f t="shared" si="59"/>
        <v>#VALUE!</v>
      </c>
      <c r="CP14" s="207">
        <f t="shared" si="60"/>
        <v>100</v>
      </c>
      <c r="CQ14" s="70">
        <f t="shared" si="61"/>
        <v>6</v>
      </c>
      <c r="CR14" s="192" t="e">
        <f t="shared" si="62"/>
        <v>#VALUE!</v>
      </c>
      <c r="CS14" s="207" t="e">
        <f t="shared" si="63"/>
        <v>#DIV/0!</v>
      </c>
      <c r="CT14" s="70">
        <f t="shared" si="64"/>
        <v>0</v>
      </c>
      <c r="CU14" s="192" t="e">
        <f t="shared" si="65"/>
        <v>#VALUE!</v>
      </c>
      <c r="CV14" s="202">
        <f t="shared" si="66"/>
        <v>0</v>
      </c>
      <c r="CW14" s="70">
        <f t="shared" si="67"/>
        <v>0</v>
      </c>
      <c r="CX14" s="192" t="e">
        <f t="shared" si="68"/>
        <v>#VALUE!</v>
      </c>
      <c r="CY14" s="202">
        <f t="shared" si="69"/>
        <v>1</v>
      </c>
      <c r="CZ14" s="70">
        <f t="shared" si="70"/>
        <v>6</v>
      </c>
      <c r="DA14" s="192" t="e">
        <f t="shared" si="71"/>
        <v>#VALUE!</v>
      </c>
    </row>
    <row r="15" spans="1:105" ht="28.5">
      <c r="A15" s="41" t="s">
        <v>873</v>
      </c>
      <c r="B15" s="315" t="s">
        <v>924</v>
      </c>
      <c r="C15" s="315" t="s">
        <v>925</v>
      </c>
      <c r="D15" s="312" t="s">
        <v>293</v>
      </c>
      <c r="E15" s="306" t="s">
        <v>665</v>
      </c>
      <c r="F15" s="503">
        <v>223.46</v>
      </c>
      <c r="G15" s="458">
        <v>24</v>
      </c>
      <c r="H15" s="276">
        <f t="shared" si="0"/>
        <v>24</v>
      </c>
      <c r="I15" s="367">
        <f t="shared" si="0"/>
        <v>24</v>
      </c>
      <c r="J15" s="132">
        <f t="shared" si="1"/>
        <v>0</v>
      </c>
      <c r="K15" s="132">
        <f t="shared" si="1"/>
        <v>0</v>
      </c>
      <c r="L15" s="39" t="e">
        <f t="shared" si="2"/>
        <v>#VALUE!</v>
      </c>
      <c r="M15" s="40" t="e">
        <f t="shared" si="3"/>
        <v>#VALUE!</v>
      </c>
      <c r="N15" s="193" t="e">
        <f t="shared" si="4"/>
        <v>#VALUE!</v>
      </c>
      <c r="O15" s="193" t="e">
        <f t="shared" si="5"/>
        <v>#VALUE!</v>
      </c>
      <c r="P15" s="207">
        <f t="shared" si="6"/>
        <v>0</v>
      </c>
      <c r="Q15" s="70"/>
      <c r="R15" s="208" t="e">
        <f t="shared" si="7"/>
        <v>#VALUE!</v>
      </c>
      <c r="S15" s="207" t="e">
        <f t="shared" si="8"/>
        <v>#DIV/0!</v>
      </c>
      <c r="T15" s="70"/>
      <c r="U15" s="192" t="e">
        <f t="shared" si="9"/>
        <v>#VALUE!</v>
      </c>
      <c r="V15" s="206">
        <f t="shared" si="10"/>
        <v>0</v>
      </c>
      <c r="W15" s="70"/>
      <c r="X15" s="208" t="e">
        <f t="shared" si="11"/>
        <v>#VALUE!</v>
      </c>
      <c r="Y15" s="207" t="e">
        <f t="shared" si="12"/>
        <v>#DIV/0!</v>
      </c>
      <c r="Z15" s="70"/>
      <c r="AA15" s="192" t="e">
        <f t="shared" si="13"/>
        <v>#VALUE!</v>
      </c>
      <c r="AB15" s="206">
        <f t="shared" si="14"/>
        <v>0</v>
      </c>
      <c r="AC15" s="70"/>
      <c r="AD15" s="208" t="e">
        <f t="shared" si="15"/>
        <v>#VALUE!</v>
      </c>
      <c r="AE15" s="207" t="e">
        <f t="shared" si="16"/>
        <v>#DIV/0!</v>
      </c>
      <c r="AF15" s="70"/>
      <c r="AG15" s="192" t="e">
        <f t="shared" si="17"/>
        <v>#VALUE!</v>
      </c>
      <c r="AH15" s="206">
        <f t="shared" si="18"/>
        <v>0</v>
      </c>
      <c r="AI15" s="70"/>
      <c r="AJ15" s="208" t="e">
        <f t="shared" si="19"/>
        <v>#VALUE!</v>
      </c>
      <c r="AK15" s="207" t="e">
        <f t="shared" si="20"/>
        <v>#DIV/0!</v>
      </c>
      <c r="AL15" s="70"/>
      <c r="AM15" s="192" t="e">
        <f t="shared" si="21"/>
        <v>#VALUE!</v>
      </c>
      <c r="AN15" s="206">
        <f t="shared" si="22"/>
        <v>0</v>
      </c>
      <c r="AO15" s="70"/>
      <c r="AP15" s="208" t="e">
        <f t="shared" si="23"/>
        <v>#VALUE!</v>
      </c>
      <c r="AQ15" s="207" t="e">
        <f t="shared" si="24"/>
        <v>#DIV/0!</v>
      </c>
      <c r="AR15" s="70"/>
      <c r="AS15" s="192" t="e">
        <f t="shared" si="25"/>
        <v>#VALUE!</v>
      </c>
      <c r="AT15" s="206">
        <f t="shared" si="26"/>
        <v>0</v>
      </c>
      <c r="AU15" s="70"/>
      <c r="AV15" s="208" t="e">
        <f t="shared" si="27"/>
        <v>#VALUE!</v>
      </c>
      <c r="AW15" s="207" t="e">
        <f t="shared" si="28"/>
        <v>#DIV/0!</v>
      </c>
      <c r="AX15" s="70"/>
      <c r="AY15" s="192" t="e">
        <f t="shared" si="29"/>
        <v>#VALUE!</v>
      </c>
      <c r="AZ15" s="206">
        <f t="shared" si="30"/>
        <v>0</v>
      </c>
      <c r="BA15" s="70"/>
      <c r="BB15" s="208" t="e">
        <f t="shared" si="31"/>
        <v>#VALUE!</v>
      </c>
      <c r="BC15" s="207" t="e">
        <f t="shared" si="32"/>
        <v>#DIV/0!</v>
      </c>
      <c r="BD15" s="70"/>
      <c r="BE15" s="192" t="e">
        <f t="shared" si="33"/>
        <v>#VALUE!</v>
      </c>
      <c r="BF15" s="206">
        <f t="shared" si="34"/>
        <v>0</v>
      </c>
      <c r="BG15" s="70"/>
      <c r="BH15" s="208" t="e">
        <f t="shared" si="35"/>
        <v>#VALUE!</v>
      </c>
      <c r="BI15" s="207" t="e">
        <f t="shared" si="36"/>
        <v>#DIV/0!</v>
      </c>
      <c r="BJ15" s="70"/>
      <c r="BK15" s="192" t="e">
        <f t="shared" si="37"/>
        <v>#VALUE!</v>
      </c>
      <c r="BL15" s="206">
        <f t="shared" si="38"/>
        <v>0</v>
      </c>
      <c r="BM15" s="70"/>
      <c r="BN15" s="208" t="e">
        <f t="shared" si="39"/>
        <v>#VALUE!</v>
      </c>
      <c r="BO15" s="207" t="e">
        <f t="shared" si="40"/>
        <v>#DIV/0!</v>
      </c>
      <c r="BP15" s="70"/>
      <c r="BQ15" s="192" t="e">
        <f t="shared" si="41"/>
        <v>#VALUE!</v>
      </c>
      <c r="BR15" s="206">
        <f t="shared" si="42"/>
        <v>0</v>
      </c>
      <c r="BS15" s="70"/>
      <c r="BT15" s="208" t="e">
        <f t="shared" si="43"/>
        <v>#VALUE!</v>
      </c>
      <c r="BU15" s="207" t="e">
        <f t="shared" si="44"/>
        <v>#DIV/0!</v>
      </c>
      <c r="BV15" s="70"/>
      <c r="BW15" s="192" t="e">
        <f t="shared" si="45"/>
        <v>#VALUE!</v>
      </c>
      <c r="BX15" s="206">
        <f t="shared" si="46"/>
        <v>0</v>
      </c>
      <c r="BY15" s="70"/>
      <c r="BZ15" s="208" t="e">
        <f t="shared" si="47"/>
        <v>#VALUE!</v>
      </c>
      <c r="CA15" s="207" t="e">
        <f t="shared" si="48"/>
        <v>#DIV/0!</v>
      </c>
      <c r="CB15" s="70"/>
      <c r="CC15" s="192" t="e">
        <f t="shared" si="49"/>
        <v>#VALUE!</v>
      </c>
      <c r="CD15" s="206">
        <f t="shared" si="50"/>
        <v>0</v>
      </c>
      <c r="CE15" s="70"/>
      <c r="CF15" s="208" t="e">
        <f t="shared" si="51"/>
        <v>#VALUE!</v>
      </c>
      <c r="CG15" s="207" t="e">
        <f t="shared" si="52"/>
        <v>#DIV/0!</v>
      </c>
      <c r="CH15" s="70"/>
      <c r="CI15" s="192" t="e">
        <f t="shared" si="53"/>
        <v>#VALUE!</v>
      </c>
      <c r="CJ15" s="207">
        <f t="shared" si="54"/>
        <v>0</v>
      </c>
      <c r="CK15" s="70">
        <f t="shared" si="55"/>
        <v>0</v>
      </c>
      <c r="CL15" s="192" t="e">
        <f t="shared" si="56"/>
        <v>#VALUE!</v>
      </c>
      <c r="CM15" s="207" t="e">
        <f t="shared" si="57"/>
        <v>#DIV/0!</v>
      </c>
      <c r="CN15" s="70">
        <f t="shared" si="58"/>
        <v>0</v>
      </c>
      <c r="CO15" s="192" t="e">
        <f t="shared" si="59"/>
        <v>#VALUE!</v>
      </c>
      <c r="CP15" s="207">
        <f t="shared" si="60"/>
        <v>100</v>
      </c>
      <c r="CQ15" s="70">
        <f t="shared" si="61"/>
        <v>24</v>
      </c>
      <c r="CR15" s="192" t="e">
        <f t="shared" si="62"/>
        <v>#VALUE!</v>
      </c>
      <c r="CS15" s="207" t="e">
        <f t="shared" si="63"/>
        <v>#DIV/0!</v>
      </c>
      <c r="CT15" s="70">
        <f t="shared" si="64"/>
        <v>0</v>
      </c>
      <c r="CU15" s="192" t="e">
        <f t="shared" si="65"/>
        <v>#VALUE!</v>
      </c>
      <c r="CV15" s="202">
        <f t="shared" si="66"/>
        <v>0</v>
      </c>
      <c r="CW15" s="70">
        <f t="shared" si="67"/>
        <v>0</v>
      </c>
      <c r="CX15" s="192" t="e">
        <f t="shared" si="68"/>
        <v>#VALUE!</v>
      </c>
      <c r="CY15" s="202">
        <f t="shared" si="69"/>
        <v>1</v>
      </c>
      <c r="CZ15" s="70">
        <f t="shared" si="70"/>
        <v>24</v>
      </c>
      <c r="DA15" s="192" t="e">
        <f t="shared" si="71"/>
        <v>#VALUE!</v>
      </c>
    </row>
    <row r="16" spans="1:105" ht="42.75">
      <c r="A16" s="41" t="s">
        <v>735</v>
      </c>
      <c r="B16" s="320" t="s">
        <v>763</v>
      </c>
      <c r="C16" s="315" t="s">
        <v>576</v>
      </c>
      <c r="D16" s="322" t="s">
        <v>294</v>
      </c>
      <c r="E16" s="306" t="s">
        <v>665</v>
      </c>
      <c r="F16" s="504">
        <v>1024.24</v>
      </c>
      <c r="G16" s="363">
        <v>4</v>
      </c>
      <c r="H16" s="276">
        <f t="shared" si="0"/>
        <v>4</v>
      </c>
      <c r="I16" s="367">
        <f t="shared" si="0"/>
        <v>4</v>
      </c>
      <c r="J16" s="132">
        <f t="shared" si="1"/>
        <v>0</v>
      </c>
      <c r="K16" s="132">
        <f t="shared" si="1"/>
        <v>0</v>
      </c>
      <c r="L16" s="39" t="e">
        <f t="shared" si="2"/>
        <v>#VALUE!</v>
      </c>
      <c r="M16" s="40" t="e">
        <f t="shared" si="3"/>
        <v>#VALUE!</v>
      </c>
      <c r="N16" s="193" t="e">
        <f t="shared" si="4"/>
        <v>#VALUE!</v>
      </c>
      <c r="O16" s="193" t="e">
        <f t="shared" si="5"/>
        <v>#VALUE!</v>
      </c>
      <c r="P16" s="207">
        <f t="shared" si="6"/>
        <v>0</v>
      </c>
      <c r="Q16" s="70"/>
      <c r="R16" s="208" t="e">
        <f t="shared" si="7"/>
        <v>#VALUE!</v>
      </c>
      <c r="S16" s="207" t="e">
        <f t="shared" si="8"/>
        <v>#DIV/0!</v>
      </c>
      <c r="T16" s="70"/>
      <c r="U16" s="192" t="e">
        <f t="shared" si="9"/>
        <v>#VALUE!</v>
      </c>
      <c r="V16" s="206">
        <f t="shared" si="10"/>
        <v>0</v>
      </c>
      <c r="W16" s="70"/>
      <c r="X16" s="208" t="e">
        <f t="shared" si="11"/>
        <v>#VALUE!</v>
      </c>
      <c r="Y16" s="207" t="e">
        <f t="shared" si="12"/>
        <v>#DIV/0!</v>
      </c>
      <c r="Z16" s="70"/>
      <c r="AA16" s="192" t="e">
        <f t="shared" si="13"/>
        <v>#VALUE!</v>
      </c>
      <c r="AB16" s="206">
        <f t="shared" si="14"/>
        <v>0</v>
      </c>
      <c r="AC16" s="70"/>
      <c r="AD16" s="208" t="e">
        <f t="shared" si="15"/>
        <v>#VALUE!</v>
      </c>
      <c r="AE16" s="207" t="e">
        <f t="shared" si="16"/>
        <v>#DIV/0!</v>
      </c>
      <c r="AF16" s="70"/>
      <c r="AG16" s="192" t="e">
        <f t="shared" si="17"/>
        <v>#VALUE!</v>
      </c>
      <c r="AH16" s="206">
        <f t="shared" si="18"/>
        <v>0</v>
      </c>
      <c r="AI16" s="70"/>
      <c r="AJ16" s="208" t="e">
        <f t="shared" si="19"/>
        <v>#VALUE!</v>
      </c>
      <c r="AK16" s="207" t="e">
        <f t="shared" si="20"/>
        <v>#DIV/0!</v>
      </c>
      <c r="AL16" s="70"/>
      <c r="AM16" s="192" t="e">
        <f t="shared" si="21"/>
        <v>#VALUE!</v>
      </c>
      <c r="AN16" s="206">
        <f t="shared" si="22"/>
        <v>0</v>
      </c>
      <c r="AO16" s="70"/>
      <c r="AP16" s="208" t="e">
        <f t="shared" si="23"/>
        <v>#VALUE!</v>
      </c>
      <c r="AQ16" s="207" t="e">
        <f t="shared" si="24"/>
        <v>#DIV/0!</v>
      </c>
      <c r="AR16" s="70"/>
      <c r="AS16" s="192" t="e">
        <f t="shared" si="25"/>
        <v>#VALUE!</v>
      </c>
      <c r="AT16" s="206">
        <f t="shared" si="26"/>
        <v>0</v>
      </c>
      <c r="AU16" s="70"/>
      <c r="AV16" s="208" t="e">
        <f t="shared" si="27"/>
        <v>#VALUE!</v>
      </c>
      <c r="AW16" s="207" t="e">
        <f t="shared" si="28"/>
        <v>#DIV/0!</v>
      </c>
      <c r="AX16" s="70"/>
      <c r="AY16" s="192" t="e">
        <f t="shared" si="29"/>
        <v>#VALUE!</v>
      </c>
      <c r="AZ16" s="206">
        <f t="shared" si="30"/>
        <v>0</v>
      </c>
      <c r="BA16" s="70"/>
      <c r="BB16" s="208" t="e">
        <f t="shared" si="31"/>
        <v>#VALUE!</v>
      </c>
      <c r="BC16" s="207" t="e">
        <f t="shared" si="32"/>
        <v>#DIV/0!</v>
      </c>
      <c r="BD16" s="70"/>
      <c r="BE16" s="192" t="e">
        <f t="shared" si="33"/>
        <v>#VALUE!</v>
      </c>
      <c r="BF16" s="206">
        <f t="shared" si="34"/>
        <v>0</v>
      </c>
      <c r="BG16" s="70"/>
      <c r="BH16" s="208" t="e">
        <f t="shared" si="35"/>
        <v>#VALUE!</v>
      </c>
      <c r="BI16" s="207" t="e">
        <f t="shared" si="36"/>
        <v>#DIV/0!</v>
      </c>
      <c r="BJ16" s="70"/>
      <c r="BK16" s="192" t="e">
        <f t="shared" si="37"/>
        <v>#VALUE!</v>
      </c>
      <c r="BL16" s="206">
        <f t="shared" si="38"/>
        <v>0</v>
      </c>
      <c r="BM16" s="70"/>
      <c r="BN16" s="208" t="e">
        <f t="shared" si="39"/>
        <v>#VALUE!</v>
      </c>
      <c r="BO16" s="207" t="e">
        <f t="shared" si="40"/>
        <v>#DIV/0!</v>
      </c>
      <c r="BP16" s="70"/>
      <c r="BQ16" s="192" t="e">
        <f t="shared" si="41"/>
        <v>#VALUE!</v>
      </c>
      <c r="BR16" s="206">
        <f t="shared" si="42"/>
        <v>0</v>
      </c>
      <c r="BS16" s="70"/>
      <c r="BT16" s="208" t="e">
        <f t="shared" si="43"/>
        <v>#VALUE!</v>
      </c>
      <c r="BU16" s="207" t="e">
        <f t="shared" si="44"/>
        <v>#DIV/0!</v>
      </c>
      <c r="BV16" s="70"/>
      <c r="BW16" s="192" t="e">
        <f t="shared" si="45"/>
        <v>#VALUE!</v>
      </c>
      <c r="BX16" s="206">
        <f t="shared" si="46"/>
        <v>0</v>
      </c>
      <c r="BY16" s="70"/>
      <c r="BZ16" s="208" t="e">
        <f t="shared" si="47"/>
        <v>#VALUE!</v>
      </c>
      <c r="CA16" s="207" t="e">
        <f t="shared" si="48"/>
        <v>#DIV/0!</v>
      </c>
      <c r="CB16" s="70"/>
      <c r="CC16" s="192" t="e">
        <f t="shared" si="49"/>
        <v>#VALUE!</v>
      </c>
      <c r="CD16" s="206">
        <f t="shared" si="50"/>
        <v>0</v>
      </c>
      <c r="CE16" s="70"/>
      <c r="CF16" s="208" t="e">
        <f t="shared" si="51"/>
        <v>#VALUE!</v>
      </c>
      <c r="CG16" s="207" t="e">
        <f t="shared" si="52"/>
        <v>#DIV/0!</v>
      </c>
      <c r="CH16" s="70"/>
      <c r="CI16" s="192" t="e">
        <f t="shared" si="53"/>
        <v>#VALUE!</v>
      </c>
      <c r="CJ16" s="207">
        <f t="shared" si="54"/>
        <v>0</v>
      </c>
      <c r="CK16" s="70">
        <f t="shared" si="55"/>
        <v>0</v>
      </c>
      <c r="CL16" s="192" t="e">
        <f t="shared" si="56"/>
        <v>#VALUE!</v>
      </c>
      <c r="CM16" s="207" t="e">
        <f t="shared" si="57"/>
        <v>#DIV/0!</v>
      </c>
      <c r="CN16" s="70">
        <f t="shared" si="58"/>
        <v>0</v>
      </c>
      <c r="CO16" s="192" t="e">
        <f t="shared" si="59"/>
        <v>#VALUE!</v>
      </c>
      <c r="CP16" s="207">
        <f t="shared" si="60"/>
        <v>100</v>
      </c>
      <c r="CQ16" s="70">
        <f t="shared" si="61"/>
        <v>4</v>
      </c>
      <c r="CR16" s="192" t="e">
        <f t="shared" si="62"/>
        <v>#VALUE!</v>
      </c>
      <c r="CS16" s="207" t="e">
        <f t="shared" si="63"/>
        <v>#DIV/0!</v>
      </c>
      <c r="CT16" s="70">
        <f t="shared" si="64"/>
        <v>0</v>
      </c>
      <c r="CU16" s="192" t="e">
        <f t="shared" si="65"/>
        <v>#VALUE!</v>
      </c>
      <c r="CV16" s="202">
        <f t="shared" si="66"/>
        <v>0</v>
      </c>
      <c r="CW16" s="70">
        <f t="shared" si="67"/>
        <v>0</v>
      </c>
      <c r="CX16" s="192" t="e">
        <f t="shared" si="68"/>
        <v>#VALUE!</v>
      </c>
      <c r="CY16" s="202">
        <f t="shared" si="69"/>
        <v>1</v>
      </c>
      <c r="CZ16" s="70">
        <f t="shared" si="70"/>
        <v>4</v>
      </c>
      <c r="DA16" s="192" t="e">
        <f t="shared" si="71"/>
        <v>#VALUE!</v>
      </c>
    </row>
    <row r="17" spans="1:105" ht="15">
      <c r="A17" s="41" t="s">
        <v>846</v>
      </c>
      <c r="B17" s="315" t="s">
        <v>926</v>
      </c>
      <c r="C17" s="315" t="s">
        <v>927</v>
      </c>
      <c r="D17" s="312" t="s">
        <v>295</v>
      </c>
      <c r="E17" s="306" t="s">
        <v>665</v>
      </c>
      <c r="F17" s="503">
        <v>121.88</v>
      </c>
      <c r="G17" s="458">
        <f>G15</f>
        <v>24</v>
      </c>
      <c r="H17" s="276">
        <f t="shared" si="0"/>
        <v>24</v>
      </c>
      <c r="I17" s="367">
        <f t="shared" si="0"/>
        <v>24</v>
      </c>
      <c r="J17" s="132">
        <f t="shared" si="1"/>
        <v>0</v>
      </c>
      <c r="K17" s="132">
        <f t="shared" si="1"/>
        <v>0</v>
      </c>
      <c r="L17" s="39" t="e">
        <f t="shared" si="2"/>
        <v>#VALUE!</v>
      </c>
      <c r="M17" s="40" t="e">
        <f t="shared" si="3"/>
        <v>#VALUE!</v>
      </c>
      <c r="N17" s="193" t="e">
        <f t="shared" si="4"/>
        <v>#VALUE!</v>
      </c>
      <c r="O17" s="193" t="e">
        <f t="shared" si="5"/>
        <v>#VALUE!</v>
      </c>
      <c r="P17" s="207">
        <f t="shared" si="6"/>
        <v>0</v>
      </c>
      <c r="Q17" s="70"/>
      <c r="R17" s="208" t="e">
        <f t="shared" si="7"/>
        <v>#VALUE!</v>
      </c>
      <c r="S17" s="207" t="e">
        <f t="shared" si="8"/>
        <v>#DIV/0!</v>
      </c>
      <c r="T17" s="70"/>
      <c r="U17" s="192" t="e">
        <f t="shared" si="9"/>
        <v>#VALUE!</v>
      </c>
      <c r="V17" s="206">
        <f t="shared" si="10"/>
        <v>0</v>
      </c>
      <c r="W17" s="70"/>
      <c r="X17" s="208" t="e">
        <f t="shared" si="11"/>
        <v>#VALUE!</v>
      </c>
      <c r="Y17" s="207" t="e">
        <f t="shared" si="12"/>
        <v>#DIV/0!</v>
      </c>
      <c r="Z17" s="70"/>
      <c r="AA17" s="192" t="e">
        <f t="shared" si="13"/>
        <v>#VALUE!</v>
      </c>
      <c r="AB17" s="206">
        <f t="shared" si="14"/>
        <v>0</v>
      </c>
      <c r="AC17" s="70"/>
      <c r="AD17" s="208" t="e">
        <f t="shared" si="15"/>
        <v>#VALUE!</v>
      </c>
      <c r="AE17" s="207" t="e">
        <f t="shared" si="16"/>
        <v>#DIV/0!</v>
      </c>
      <c r="AF17" s="70"/>
      <c r="AG17" s="192" t="e">
        <f t="shared" si="17"/>
        <v>#VALUE!</v>
      </c>
      <c r="AH17" s="206">
        <f t="shared" si="18"/>
        <v>0</v>
      </c>
      <c r="AI17" s="70"/>
      <c r="AJ17" s="208" t="e">
        <f t="shared" si="19"/>
        <v>#VALUE!</v>
      </c>
      <c r="AK17" s="207" t="e">
        <f t="shared" si="20"/>
        <v>#DIV/0!</v>
      </c>
      <c r="AL17" s="70"/>
      <c r="AM17" s="192" t="e">
        <f t="shared" si="21"/>
        <v>#VALUE!</v>
      </c>
      <c r="AN17" s="206">
        <f t="shared" si="22"/>
        <v>0</v>
      </c>
      <c r="AO17" s="70"/>
      <c r="AP17" s="208" t="e">
        <f t="shared" si="23"/>
        <v>#VALUE!</v>
      </c>
      <c r="AQ17" s="207" t="e">
        <f t="shared" si="24"/>
        <v>#DIV/0!</v>
      </c>
      <c r="AR17" s="70"/>
      <c r="AS17" s="192" t="e">
        <f t="shared" si="25"/>
        <v>#VALUE!</v>
      </c>
      <c r="AT17" s="206">
        <f t="shared" si="26"/>
        <v>0</v>
      </c>
      <c r="AU17" s="70"/>
      <c r="AV17" s="208" t="e">
        <f t="shared" si="27"/>
        <v>#VALUE!</v>
      </c>
      <c r="AW17" s="207" t="e">
        <f t="shared" si="28"/>
        <v>#DIV/0!</v>
      </c>
      <c r="AX17" s="70"/>
      <c r="AY17" s="192" t="e">
        <f t="shared" si="29"/>
        <v>#VALUE!</v>
      </c>
      <c r="AZ17" s="206">
        <f t="shared" si="30"/>
        <v>0</v>
      </c>
      <c r="BA17" s="70"/>
      <c r="BB17" s="208" t="e">
        <f t="shared" si="31"/>
        <v>#VALUE!</v>
      </c>
      <c r="BC17" s="207" t="e">
        <f t="shared" si="32"/>
        <v>#DIV/0!</v>
      </c>
      <c r="BD17" s="70"/>
      <c r="BE17" s="192" t="e">
        <f t="shared" si="33"/>
        <v>#VALUE!</v>
      </c>
      <c r="BF17" s="206">
        <f t="shared" si="34"/>
        <v>0</v>
      </c>
      <c r="BG17" s="70"/>
      <c r="BH17" s="208" t="e">
        <f t="shared" si="35"/>
        <v>#VALUE!</v>
      </c>
      <c r="BI17" s="207" t="e">
        <f t="shared" si="36"/>
        <v>#DIV/0!</v>
      </c>
      <c r="BJ17" s="70"/>
      <c r="BK17" s="192" t="e">
        <f t="shared" si="37"/>
        <v>#VALUE!</v>
      </c>
      <c r="BL17" s="206">
        <f t="shared" si="38"/>
        <v>0</v>
      </c>
      <c r="BM17" s="70"/>
      <c r="BN17" s="208" t="e">
        <f t="shared" si="39"/>
        <v>#VALUE!</v>
      </c>
      <c r="BO17" s="207" t="e">
        <f t="shared" si="40"/>
        <v>#DIV/0!</v>
      </c>
      <c r="BP17" s="70"/>
      <c r="BQ17" s="192" t="e">
        <f t="shared" si="41"/>
        <v>#VALUE!</v>
      </c>
      <c r="BR17" s="206">
        <f t="shared" si="42"/>
        <v>0</v>
      </c>
      <c r="BS17" s="70"/>
      <c r="BT17" s="208" t="e">
        <f t="shared" si="43"/>
        <v>#VALUE!</v>
      </c>
      <c r="BU17" s="207" t="e">
        <f t="shared" si="44"/>
        <v>#DIV/0!</v>
      </c>
      <c r="BV17" s="70"/>
      <c r="BW17" s="192" t="e">
        <f t="shared" si="45"/>
        <v>#VALUE!</v>
      </c>
      <c r="BX17" s="206">
        <f t="shared" si="46"/>
        <v>0</v>
      </c>
      <c r="BY17" s="70"/>
      <c r="BZ17" s="208" t="e">
        <f t="shared" si="47"/>
        <v>#VALUE!</v>
      </c>
      <c r="CA17" s="207" t="e">
        <f t="shared" si="48"/>
        <v>#DIV/0!</v>
      </c>
      <c r="CB17" s="70"/>
      <c r="CC17" s="192" t="e">
        <f t="shared" si="49"/>
        <v>#VALUE!</v>
      </c>
      <c r="CD17" s="206">
        <f t="shared" si="50"/>
        <v>0</v>
      </c>
      <c r="CE17" s="70"/>
      <c r="CF17" s="208" t="e">
        <f t="shared" si="51"/>
        <v>#VALUE!</v>
      </c>
      <c r="CG17" s="207" t="e">
        <f t="shared" si="52"/>
        <v>#DIV/0!</v>
      </c>
      <c r="CH17" s="70"/>
      <c r="CI17" s="192" t="e">
        <f t="shared" si="53"/>
        <v>#VALUE!</v>
      </c>
      <c r="CJ17" s="207">
        <f t="shared" si="54"/>
        <v>0</v>
      </c>
      <c r="CK17" s="70">
        <f t="shared" si="55"/>
        <v>0</v>
      </c>
      <c r="CL17" s="192" t="e">
        <f t="shared" si="56"/>
        <v>#VALUE!</v>
      </c>
      <c r="CM17" s="207" t="e">
        <f t="shared" si="57"/>
        <v>#DIV/0!</v>
      </c>
      <c r="CN17" s="70">
        <f t="shared" si="58"/>
        <v>0</v>
      </c>
      <c r="CO17" s="192" t="e">
        <f t="shared" si="59"/>
        <v>#VALUE!</v>
      </c>
      <c r="CP17" s="207">
        <f t="shared" si="60"/>
        <v>100</v>
      </c>
      <c r="CQ17" s="70">
        <f t="shared" si="61"/>
        <v>24</v>
      </c>
      <c r="CR17" s="192" t="e">
        <f t="shared" si="62"/>
        <v>#VALUE!</v>
      </c>
      <c r="CS17" s="207" t="e">
        <f t="shared" si="63"/>
        <v>#DIV/0!</v>
      </c>
      <c r="CT17" s="70">
        <f t="shared" si="64"/>
        <v>0</v>
      </c>
      <c r="CU17" s="192" t="e">
        <f t="shared" si="65"/>
        <v>#VALUE!</v>
      </c>
      <c r="CV17" s="202">
        <f t="shared" si="66"/>
        <v>0</v>
      </c>
      <c r="CW17" s="70">
        <f t="shared" si="67"/>
        <v>0</v>
      </c>
      <c r="CX17" s="192" t="e">
        <f t="shared" si="68"/>
        <v>#VALUE!</v>
      </c>
      <c r="CY17" s="202">
        <f t="shared" si="69"/>
        <v>1</v>
      </c>
      <c r="CZ17" s="70">
        <f t="shared" si="70"/>
        <v>24</v>
      </c>
      <c r="DA17" s="192" t="e">
        <f t="shared" si="71"/>
        <v>#VALUE!</v>
      </c>
    </row>
    <row r="18" spans="1:105" ht="15">
      <c r="A18" s="41" t="s">
        <v>847</v>
      </c>
      <c r="B18" s="320" t="s">
        <v>763</v>
      </c>
      <c r="C18" s="315" t="s">
        <v>577</v>
      </c>
      <c r="D18" s="312" t="s">
        <v>296</v>
      </c>
      <c r="E18" s="306" t="s">
        <v>665</v>
      </c>
      <c r="F18" s="505">
        <v>441.55</v>
      </c>
      <c r="G18" s="458">
        <f>G16</f>
        <v>4</v>
      </c>
      <c r="H18" s="276">
        <f t="shared" si="0"/>
        <v>4</v>
      </c>
      <c r="I18" s="367">
        <f t="shared" si="0"/>
        <v>4</v>
      </c>
      <c r="J18" s="132">
        <f t="shared" ref="J18:K24" si="72">H18-G18</f>
        <v>0</v>
      </c>
      <c r="K18" s="132">
        <f t="shared" si="72"/>
        <v>0</v>
      </c>
      <c r="L18" s="39" t="e">
        <f t="shared" si="2"/>
        <v>#VALUE!</v>
      </c>
      <c r="M18" s="40" t="e">
        <f t="shared" si="3"/>
        <v>#VALUE!</v>
      </c>
      <c r="N18" s="193" t="e">
        <f t="shared" si="4"/>
        <v>#VALUE!</v>
      </c>
      <c r="O18" s="193" t="e">
        <f t="shared" si="5"/>
        <v>#VALUE!</v>
      </c>
      <c r="P18" s="207">
        <f t="shared" si="6"/>
        <v>0</v>
      </c>
      <c r="Q18" s="70"/>
      <c r="R18" s="208" t="e">
        <f t="shared" si="7"/>
        <v>#VALUE!</v>
      </c>
      <c r="S18" s="207" t="e">
        <f t="shared" si="8"/>
        <v>#DIV/0!</v>
      </c>
      <c r="T18" s="70"/>
      <c r="U18" s="192" t="e">
        <f t="shared" si="9"/>
        <v>#VALUE!</v>
      </c>
      <c r="V18" s="206">
        <f t="shared" si="10"/>
        <v>0</v>
      </c>
      <c r="W18" s="70"/>
      <c r="X18" s="208" t="e">
        <f t="shared" si="11"/>
        <v>#VALUE!</v>
      </c>
      <c r="Y18" s="207" t="e">
        <f t="shared" si="12"/>
        <v>#DIV/0!</v>
      </c>
      <c r="Z18" s="70"/>
      <c r="AA18" s="192" t="e">
        <f t="shared" si="13"/>
        <v>#VALUE!</v>
      </c>
      <c r="AB18" s="206">
        <f t="shared" si="14"/>
        <v>0</v>
      </c>
      <c r="AC18" s="70"/>
      <c r="AD18" s="208" t="e">
        <f t="shared" si="15"/>
        <v>#VALUE!</v>
      </c>
      <c r="AE18" s="207" t="e">
        <f t="shared" si="16"/>
        <v>#DIV/0!</v>
      </c>
      <c r="AF18" s="70"/>
      <c r="AG18" s="192" t="e">
        <f t="shared" si="17"/>
        <v>#VALUE!</v>
      </c>
      <c r="AH18" s="206">
        <f t="shared" si="18"/>
        <v>0</v>
      </c>
      <c r="AI18" s="70"/>
      <c r="AJ18" s="208" t="e">
        <f t="shared" si="19"/>
        <v>#VALUE!</v>
      </c>
      <c r="AK18" s="207" t="e">
        <f t="shared" si="20"/>
        <v>#DIV/0!</v>
      </c>
      <c r="AL18" s="70"/>
      <c r="AM18" s="192" t="e">
        <f t="shared" si="21"/>
        <v>#VALUE!</v>
      </c>
      <c r="AN18" s="206">
        <f t="shared" si="22"/>
        <v>0</v>
      </c>
      <c r="AO18" s="70"/>
      <c r="AP18" s="208" t="e">
        <f t="shared" si="23"/>
        <v>#VALUE!</v>
      </c>
      <c r="AQ18" s="207" t="e">
        <f t="shared" si="24"/>
        <v>#DIV/0!</v>
      </c>
      <c r="AR18" s="70"/>
      <c r="AS18" s="192" t="e">
        <f t="shared" si="25"/>
        <v>#VALUE!</v>
      </c>
      <c r="AT18" s="206">
        <f t="shared" si="26"/>
        <v>0</v>
      </c>
      <c r="AU18" s="70"/>
      <c r="AV18" s="208" t="e">
        <f t="shared" si="27"/>
        <v>#VALUE!</v>
      </c>
      <c r="AW18" s="207" t="e">
        <f t="shared" si="28"/>
        <v>#DIV/0!</v>
      </c>
      <c r="AX18" s="70"/>
      <c r="AY18" s="192" t="e">
        <f t="shared" si="29"/>
        <v>#VALUE!</v>
      </c>
      <c r="AZ18" s="206">
        <f t="shared" si="30"/>
        <v>0</v>
      </c>
      <c r="BA18" s="70"/>
      <c r="BB18" s="208" t="e">
        <f t="shared" si="31"/>
        <v>#VALUE!</v>
      </c>
      <c r="BC18" s="207" t="e">
        <f t="shared" si="32"/>
        <v>#DIV/0!</v>
      </c>
      <c r="BD18" s="70"/>
      <c r="BE18" s="192" t="e">
        <f t="shared" si="33"/>
        <v>#VALUE!</v>
      </c>
      <c r="BF18" s="206">
        <f t="shared" si="34"/>
        <v>0</v>
      </c>
      <c r="BG18" s="70"/>
      <c r="BH18" s="208" t="e">
        <f t="shared" si="35"/>
        <v>#VALUE!</v>
      </c>
      <c r="BI18" s="207" t="e">
        <f t="shared" si="36"/>
        <v>#DIV/0!</v>
      </c>
      <c r="BJ18" s="70"/>
      <c r="BK18" s="192" t="e">
        <f t="shared" si="37"/>
        <v>#VALUE!</v>
      </c>
      <c r="BL18" s="206">
        <f t="shared" si="38"/>
        <v>0</v>
      </c>
      <c r="BM18" s="70"/>
      <c r="BN18" s="208" t="e">
        <f t="shared" si="39"/>
        <v>#VALUE!</v>
      </c>
      <c r="BO18" s="207" t="e">
        <f t="shared" si="40"/>
        <v>#DIV/0!</v>
      </c>
      <c r="BP18" s="70"/>
      <c r="BQ18" s="192" t="e">
        <f t="shared" si="41"/>
        <v>#VALUE!</v>
      </c>
      <c r="BR18" s="206">
        <f t="shared" si="42"/>
        <v>0</v>
      </c>
      <c r="BS18" s="70"/>
      <c r="BT18" s="208" t="e">
        <f t="shared" si="43"/>
        <v>#VALUE!</v>
      </c>
      <c r="BU18" s="207" t="e">
        <f t="shared" si="44"/>
        <v>#DIV/0!</v>
      </c>
      <c r="BV18" s="70"/>
      <c r="BW18" s="192" t="e">
        <f t="shared" si="45"/>
        <v>#VALUE!</v>
      </c>
      <c r="BX18" s="206">
        <f t="shared" si="46"/>
        <v>0</v>
      </c>
      <c r="BY18" s="70"/>
      <c r="BZ18" s="208" t="e">
        <f t="shared" si="47"/>
        <v>#VALUE!</v>
      </c>
      <c r="CA18" s="207" t="e">
        <f t="shared" si="48"/>
        <v>#DIV/0!</v>
      </c>
      <c r="CB18" s="70"/>
      <c r="CC18" s="192" t="e">
        <f t="shared" si="49"/>
        <v>#VALUE!</v>
      </c>
      <c r="CD18" s="206">
        <f t="shared" si="50"/>
        <v>0</v>
      </c>
      <c r="CE18" s="70"/>
      <c r="CF18" s="208" t="e">
        <f t="shared" si="51"/>
        <v>#VALUE!</v>
      </c>
      <c r="CG18" s="207" t="e">
        <f t="shared" si="52"/>
        <v>#DIV/0!</v>
      </c>
      <c r="CH18" s="70"/>
      <c r="CI18" s="192" t="e">
        <f t="shared" si="53"/>
        <v>#VALUE!</v>
      </c>
      <c r="CJ18" s="207">
        <f t="shared" si="54"/>
        <v>0</v>
      </c>
      <c r="CK18" s="70">
        <f t="shared" si="55"/>
        <v>0</v>
      </c>
      <c r="CL18" s="192" t="e">
        <f t="shared" si="56"/>
        <v>#VALUE!</v>
      </c>
      <c r="CM18" s="207" t="e">
        <f t="shared" si="57"/>
        <v>#DIV/0!</v>
      </c>
      <c r="CN18" s="70">
        <f t="shared" si="58"/>
        <v>0</v>
      </c>
      <c r="CO18" s="192" t="e">
        <f t="shared" si="59"/>
        <v>#VALUE!</v>
      </c>
      <c r="CP18" s="207">
        <f t="shared" si="60"/>
        <v>100</v>
      </c>
      <c r="CQ18" s="70">
        <f t="shared" si="61"/>
        <v>4</v>
      </c>
      <c r="CR18" s="192" t="e">
        <f t="shared" si="62"/>
        <v>#VALUE!</v>
      </c>
      <c r="CS18" s="207" t="e">
        <f t="shared" si="63"/>
        <v>#DIV/0!</v>
      </c>
      <c r="CT18" s="70">
        <f t="shared" si="64"/>
        <v>0</v>
      </c>
      <c r="CU18" s="192" t="e">
        <f t="shared" si="65"/>
        <v>#VALUE!</v>
      </c>
      <c r="CV18" s="202">
        <f t="shared" si="66"/>
        <v>0</v>
      </c>
      <c r="CW18" s="70">
        <f t="shared" si="67"/>
        <v>0</v>
      </c>
      <c r="CX18" s="192" t="e">
        <f t="shared" si="68"/>
        <v>#VALUE!</v>
      </c>
      <c r="CY18" s="202">
        <f t="shared" si="69"/>
        <v>1</v>
      </c>
      <c r="CZ18" s="70">
        <f t="shared" si="70"/>
        <v>4</v>
      </c>
      <c r="DA18" s="192" t="e">
        <f t="shared" si="71"/>
        <v>#VALUE!</v>
      </c>
    </row>
    <row r="19" spans="1:105" ht="15">
      <c r="A19" s="41" t="s">
        <v>848</v>
      </c>
      <c r="B19" s="67" t="s">
        <v>297</v>
      </c>
      <c r="C19" s="315" t="s">
        <v>298</v>
      </c>
      <c r="D19" s="259" t="s">
        <v>299</v>
      </c>
      <c r="E19" s="306" t="s">
        <v>665</v>
      </c>
      <c r="F19" s="503">
        <v>513.53</v>
      </c>
      <c r="G19" s="458">
        <v>4</v>
      </c>
      <c r="H19" s="276">
        <f t="shared" si="0"/>
        <v>4</v>
      </c>
      <c r="I19" s="367">
        <f t="shared" si="0"/>
        <v>4</v>
      </c>
      <c r="J19" s="132">
        <f t="shared" si="72"/>
        <v>0</v>
      </c>
      <c r="K19" s="132">
        <f t="shared" si="72"/>
        <v>0</v>
      </c>
      <c r="L19" s="39" t="e">
        <f t="shared" si="2"/>
        <v>#VALUE!</v>
      </c>
      <c r="M19" s="40" t="e">
        <f t="shared" si="3"/>
        <v>#VALUE!</v>
      </c>
      <c r="N19" s="193" t="e">
        <f t="shared" si="4"/>
        <v>#VALUE!</v>
      </c>
      <c r="O19" s="193" t="e">
        <f t="shared" si="5"/>
        <v>#VALUE!</v>
      </c>
      <c r="P19" s="207">
        <f t="shared" si="6"/>
        <v>0</v>
      </c>
      <c r="Q19" s="70"/>
      <c r="R19" s="208" t="e">
        <f t="shared" si="7"/>
        <v>#VALUE!</v>
      </c>
      <c r="S19" s="207" t="e">
        <f t="shared" si="8"/>
        <v>#DIV/0!</v>
      </c>
      <c r="T19" s="70"/>
      <c r="U19" s="192" t="e">
        <f t="shared" si="9"/>
        <v>#VALUE!</v>
      </c>
      <c r="V19" s="206">
        <f t="shared" si="10"/>
        <v>0</v>
      </c>
      <c r="W19" s="70"/>
      <c r="X19" s="208" t="e">
        <f t="shared" si="11"/>
        <v>#VALUE!</v>
      </c>
      <c r="Y19" s="207" t="e">
        <f t="shared" si="12"/>
        <v>#DIV/0!</v>
      </c>
      <c r="Z19" s="70"/>
      <c r="AA19" s="192" t="e">
        <f t="shared" si="13"/>
        <v>#VALUE!</v>
      </c>
      <c r="AB19" s="206">
        <f t="shared" si="14"/>
        <v>0</v>
      </c>
      <c r="AC19" s="70"/>
      <c r="AD19" s="208" t="e">
        <f t="shared" si="15"/>
        <v>#VALUE!</v>
      </c>
      <c r="AE19" s="207" t="e">
        <f t="shared" si="16"/>
        <v>#DIV/0!</v>
      </c>
      <c r="AF19" s="70"/>
      <c r="AG19" s="192" t="e">
        <f t="shared" si="17"/>
        <v>#VALUE!</v>
      </c>
      <c r="AH19" s="206">
        <f t="shared" si="18"/>
        <v>0</v>
      </c>
      <c r="AI19" s="70"/>
      <c r="AJ19" s="208" t="e">
        <f t="shared" si="19"/>
        <v>#VALUE!</v>
      </c>
      <c r="AK19" s="207" t="e">
        <f t="shared" si="20"/>
        <v>#DIV/0!</v>
      </c>
      <c r="AL19" s="70"/>
      <c r="AM19" s="192" t="e">
        <f t="shared" si="21"/>
        <v>#VALUE!</v>
      </c>
      <c r="AN19" s="206">
        <f t="shared" si="22"/>
        <v>0</v>
      </c>
      <c r="AO19" s="70"/>
      <c r="AP19" s="208" t="e">
        <f t="shared" si="23"/>
        <v>#VALUE!</v>
      </c>
      <c r="AQ19" s="207" t="e">
        <f t="shared" si="24"/>
        <v>#DIV/0!</v>
      </c>
      <c r="AR19" s="70"/>
      <c r="AS19" s="192" t="e">
        <f t="shared" si="25"/>
        <v>#VALUE!</v>
      </c>
      <c r="AT19" s="206">
        <f t="shared" si="26"/>
        <v>0</v>
      </c>
      <c r="AU19" s="70"/>
      <c r="AV19" s="208" t="e">
        <f t="shared" si="27"/>
        <v>#VALUE!</v>
      </c>
      <c r="AW19" s="207" t="e">
        <f t="shared" si="28"/>
        <v>#DIV/0!</v>
      </c>
      <c r="AX19" s="70"/>
      <c r="AY19" s="192" t="e">
        <f t="shared" si="29"/>
        <v>#VALUE!</v>
      </c>
      <c r="AZ19" s="206">
        <f t="shared" si="30"/>
        <v>0</v>
      </c>
      <c r="BA19" s="70"/>
      <c r="BB19" s="208" t="e">
        <f t="shared" si="31"/>
        <v>#VALUE!</v>
      </c>
      <c r="BC19" s="207" t="e">
        <f t="shared" si="32"/>
        <v>#DIV/0!</v>
      </c>
      <c r="BD19" s="70"/>
      <c r="BE19" s="192" t="e">
        <f t="shared" si="33"/>
        <v>#VALUE!</v>
      </c>
      <c r="BF19" s="206">
        <f t="shared" si="34"/>
        <v>0</v>
      </c>
      <c r="BG19" s="70"/>
      <c r="BH19" s="208" t="e">
        <f t="shared" si="35"/>
        <v>#VALUE!</v>
      </c>
      <c r="BI19" s="207" t="e">
        <f t="shared" si="36"/>
        <v>#DIV/0!</v>
      </c>
      <c r="BJ19" s="70"/>
      <c r="BK19" s="192" t="e">
        <f t="shared" si="37"/>
        <v>#VALUE!</v>
      </c>
      <c r="BL19" s="206">
        <f t="shared" si="38"/>
        <v>0</v>
      </c>
      <c r="BM19" s="70"/>
      <c r="BN19" s="208" t="e">
        <f t="shared" si="39"/>
        <v>#VALUE!</v>
      </c>
      <c r="BO19" s="207" t="e">
        <f t="shared" si="40"/>
        <v>#DIV/0!</v>
      </c>
      <c r="BP19" s="70"/>
      <c r="BQ19" s="192" t="e">
        <f t="shared" si="41"/>
        <v>#VALUE!</v>
      </c>
      <c r="BR19" s="206">
        <f t="shared" si="42"/>
        <v>0</v>
      </c>
      <c r="BS19" s="70"/>
      <c r="BT19" s="208" t="e">
        <f t="shared" si="43"/>
        <v>#VALUE!</v>
      </c>
      <c r="BU19" s="207" t="e">
        <f t="shared" si="44"/>
        <v>#DIV/0!</v>
      </c>
      <c r="BV19" s="70"/>
      <c r="BW19" s="192" t="e">
        <f t="shared" si="45"/>
        <v>#VALUE!</v>
      </c>
      <c r="BX19" s="206">
        <f t="shared" si="46"/>
        <v>0</v>
      </c>
      <c r="BY19" s="70"/>
      <c r="BZ19" s="208" t="e">
        <f t="shared" si="47"/>
        <v>#VALUE!</v>
      </c>
      <c r="CA19" s="207" t="e">
        <f t="shared" si="48"/>
        <v>#DIV/0!</v>
      </c>
      <c r="CB19" s="70"/>
      <c r="CC19" s="192" t="e">
        <f t="shared" si="49"/>
        <v>#VALUE!</v>
      </c>
      <c r="CD19" s="206">
        <f t="shared" si="50"/>
        <v>0</v>
      </c>
      <c r="CE19" s="70"/>
      <c r="CF19" s="208" t="e">
        <f t="shared" si="51"/>
        <v>#VALUE!</v>
      </c>
      <c r="CG19" s="207" t="e">
        <f t="shared" si="52"/>
        <v>#DIV/0!</v>
      </c>
      <c r="CH19" s="70"/>
      <c r="CI19" s="192" t="e">
        <f t="shared" si="53"/>
        <v>#VALUE!</v>
      </c>
      <c r="CJ19" s="207">
        <f t="shared" si="54"/>
        <v>0</v>
      </c>
      <c r="CK19" s="70">
        <f t="shared" si="55"/>
        <v>0</v>
      </c>
      <c r="CL19" s="192" t="e">
        <f t="shared" si="56"/>
        <v>#VALUE!</v>
      </c>
      <c r="CM19" s="207" t="e">
        <f t="shared" si="57"/>
        <v>#DIV/0!</v>
      </c>
      <c r="CN19" s="70">
        <f t="shared" si="58"/>
        <v>0</v>
      </c>
      <c r="CO19" s="192" t="e">
        <f t="shared" si="59"/>
        <v>#VALUE!</v>
      </c>
      <c r="CP19" s="207">
        <f t="shared" si="60"/>
        <v>100</v>
      </c>
      <c r="CQ19" s="70">
        <f t="shared" si="61"/>
        <v>4</v>
      </c>
      <c r="CR19" s="192" t="e">
        <f t="shared" si="62"/>
        <v>#VALUE!</v>
      </c>
      <c r="CS19" s="207" t="e">
        <f t="shared" si="63"/>
        <v>#DIV/0!</v>
      </c>
      <c r="CT19" s="70">
        <f t="shared" si="64"/>
        <v>0</v>
      </c>
      <c r="CU19" s="192" t="e">
        <f t="shared" si="65"/>
        <v>#VALUE!</v>
      </c>
      <c r="CV19" s="202">
        <f t="shared" si="66"/>
        <v>0</v>
      </c>
      <c r="CW19" s="70">
        <f t="shared" si="67"/>
        <v>0</v>
      </c>
      <c r="CX19" s="192" t="e">
        <f t="shared" si="68"/>
        <v>#VALUE!</v>
      </c>
      <c r="CY19" s="202">
        <f t="shared" si="69"/>
        <v>1</v>
      </c>
      <c r="CZ19" s="70">
        <f t="shared" si="70"/>
        <v>4</v>
      </c>
      <c r="DA19" s="192" t="e">
        <f t="shared" si="71"/>
        <v>#VALUE!</v>
      </c>
    </row>
    <row r="20" spans="1:105" ht="15">
      <c r="A20" s="41" t="s">
        <v>849</v>
      </c>
      <c r="B20" s="315" t="s">
        <v>300</v>
      </c>
      <c r="C20" s="315" t="s">
        <v>301</v>
      </c>
      <c r="D20" s="312" t="s">
        <v>302</v>
      </c>
      <c r="E20" s="306" t="s">
        <v>665</v>
      </c>
      <c r="F20" s="505">
        <v>106.26</v>
      </c>
      <c r="G20" s="458">
        <v>23</v>
      </c>
      <c r="H20" s="276">
        <f t="shared" si="0"/>
        <v>23</v>
      </c>
      <c r="I20" s="367">
        <f t="shared" si="0"/>
        <v>23</v>
      </c>
      <c r="J20" s="132">
        <f t="shared" si="72"/>
        <v>0</v>
      </c>
      <c r="K20" s="132">
        <f t="shared" si="72"/>
        <v>0</v>
      </c>
      <c r="L20" s="39" t="e">
        <f t="shared" si="2"/>
        <v>#VALUE!</v>
      </c>
      <c r="M20" s="40" t="e">
        <f t="shared" si="3"/>
        <v>#VALUE!</v>
      </c>
      <c r="N20" s="193" t="e">
        <f t="shared" si="4"/>
        <v>#VALUE!</v>
      </c>
      <c r="O20" s="193" t="e">
        <f t="shared" si="5"/>
        <v>#VALUE!</v>
      </c>
      <c r="P20" s="207">
        <f t="shared" si="6"/>
        <v>0</v>
      </c>
      <c r="Q20" s="70"/>
      <c r="R20" s="208" t="e">
        <f t="shared" si="7"/>
        <v>#VALUE!</v>
      </c>
      <c r="S20" s="207" t="e">
        <f t="shared" si="8"/>
        <v>#DIV/0!</v>
      </c>
      <c r="T20" s="70"/>
      <c r="U20" s="192" t="e">
        <f t="shared" si="9"/>
        <v>#VALUE!</v>
      </c>
      <c r="V20" s="206">
        <f t="shared" si="10"/>
        <v>0</v>
      </c>
      <c r="W20" s="70"/>
      <c r="X20" s="208" t="e">
        <f t="shared" si="11"/>
        <v>#VALUE!</v>
      </c>
      <c r="Y20" s="207" t="e">
        <f t="shared" si="12"/>
        <v>#DIV/0!</v>
      </c>
      <c r="Z20" s="70"/>
      <c r="AA20" s="192" t="e">
        <f t="shared" si="13"/>
        <v>#VALUE!</v>
      </c>
      <c r="AB20" s="206">
        <f t="shared" si="14"/>
        <v>0</v>
      </c>
      <c r="AC20" s="70"/>
      <c r="AD20" s="208" t="e">
        <f t="shared" si="15"/>
        <v>#VALUE!</v>
      </c>
      <c r="AE20" s="207" t="e">
        <f t="shared" si="16"/>
        <v>#DIV/0!</v>
      </c>
      <c r="AF20" s="70"/>
      <c r="AG20" s="192" t="e">
        <f t="shared" si="17"/>
        <v>#VALUE!</v>
      </c>
      <c r="AH20" s="206">
        <f t="shared" si="18"/>
        <v>0</v>
      </c>
      <c r="AI20" s="70"/>
      <c r="AJ20" s="208" t="e">
        <f t="shared" si="19"/>
        <v>#VALUE!</v>
      </c>
      <c r="AK20" s="207" t="e">
        <f t="shared" si="20"/>
        <v>#DIV/0!</v>
      </c>
      <c r="AL20" s="70"/>
      <c r="AM20" s="192" t="e">
        <f t="shared" si="21"/>
        <v>#VALUE!</v>
      </c>
      <c r="AN20" s="206">
        <f t="shared" si="22"/>
        <v>0</v>
      </c>
      <c r="AO20" s="70"/>
      <c r="AP20" s="208" t="e">
        <f t="shared" si="23"/>
        <v>#VALUE!</v>
      </c>
      <c r="AQ20" s="207" t="e">
        <f t="shared" si="24"/>
        <v>#DIV/0!</v>
      </c>
      <c r="AR20" s="70"/>
      <c r="AS20" s="192" t="e">
        <f t="shared" si="25"/>
        <v>#VALUE!</v>
      </c>
      <c r="AT20" s="206">
        <f t="shared" si="26"/>
        <v>0</v>
      </c>
      <c r="AU20" s="70"/>
      <c r="AV20" s="208" t="e">
        <f t="shared" si="27"/>
        <v>#VALUE!</v>
      </c>
      <c r="AW20" s="207" t="e">
        <f t="shared" si="28"/>
        <v>#DIV/0!</v>
      </c>
      <c r="AX20" s="70"/>
      <c r="AY20" s="192" t="e">
        <f t="shared" si="29"/>
        <v>#VALUE!</v>
      </c>
      <c r="AZ20" s="206">
        <f t="shared" si="30"/>
        <v>0</v>
      </c>
      <c r="BA20" s="70"/>
      <c r="BB20" s="208" t="e">
        <f t="shared" si="31"/>
        <v>#VALUE!</v>
      </c>
      <c r="BC20" s="207" t="e">
        <f t="shared" si="32"/>
        <v>#DIV/0!</v>
      </c>
      <c r="BD20" s="70"/>
      <c r="BE20" s="192" t="e">
        <f t="shared" si="33"/>
        <v>#VALUE!</v>
      </c>
      <c r="BF20" s="206">
        <f t="shared" si="34"/>
        <v>0</v>
      </c>
      <c r="BG20" s="70"/>
      <c r="BH20" s="208" t="e">
        <f t="shared" si="35"/>
        <v>#VALUE!</v>
      </c>
      <c r="BI20" s="207" t="e">
        <f t="shared" si="36"/>
        <v>#DIV/0!</v>
      </c>
      <c r="BJ20" s="70"/>
      <c r="BK20" s="192" t="e">
        <f t="shared" si="37"/>
        <v>#VALUE!</v>
      </c>
      <c r="BL20" s="206">
        <f t="shared" si="38"/>
        <v>0</v>
      </c>
      <c r="BM20" s="70"/>
      <c r="BN20" s="208" t="e">
        <f t="shared" si="39"/>
        <v>#VALUE!</v>
      </c>
      <c r="BO20" s="207" t="e">
        <f t="shared" si="40"/>
        <v>#DIV/0!</v>
      </c>
      <c r="BP20" s="70"/>
      <c r="BQ20" s="192" t="e">
        <f t="shared" si="41"/>
        <v>#VALUE!</v>
      </c>
      <c r="BR20" s="206">
        <f t="shared" si="42"/>
        <v>0</v>
      </c>
      <c r="BS20" s="70"/>
      <c r="BT20" s="208" t="e">
        <f t="shared" si="43"/>
        <v>#VALUE!</v>
      </c>
      <c r="BU20" s="207" t="e">
        <f t="shared" si="44"/>
        <v>#DIV/0!</v>
      </c>
      <c r="BV20" s="70"/>
      <c r="BW20" s="192" t="e">
        <f t="shared" si="45"/>
        <v>#VALUE!</v>
      </c>
      <c r="BX20" s="206">
        <f t="shared" si="46"/>
        <v>0</v>
      </c>
      <c r="BY20" s="70"/>
      <c r="BZ20" s="208" t="e">
        <f t="shared" si="47"/>
        <v>#VALUE!</v>
      </c>
      <c r="CA20" s="207" t="e">
        <f t="shared" si="48"/>
        <v>#DIV/0!</v>
      </c>
      <c r="CB20" s="70"/>
      <c r="CC20" s="192" t="e">
        <f t="shared" si="49"/>
        <v>#VALUE!</v>
      </c>
      <c r="CD20" s="206">
        <f t="shared" si="50"/>
        <v>0</v>
      </c>
      <c r="CE20" s="70"/>
      <c r="CF20" s="208" t="e">
        <f t="shared" si="51"/>
        <v>#VALUE!</v>
      </c>
      <c r="CG20" s="207" t="e">
        <f t="shared" si="52"/>
        <v>#DIV/0!</v>
      </c>
      <c r="CH20" s="70"/>
      <c r="CI20" s="192" t="e">
        <f t="shared" si="53"/>
        <v>#VALUE!</v>
      </c>
      <c r="CJ20" s="207">
        <f t="shared" si="54"/>
        <v>0</v>
      </c>
      <c r="CK20" s="70">
        <f t="shared" si="55"/>
        <v>0</v>
      </c>
      <c r="CL20" s="192" t="e">
        <f t="shared" si="56"/>
        <v>#VALUE!</v>
      </c>
      <c r="CM20" s="207" t="e">
        <f t="shared" si="57"/>
        <v>#DIV/0!</v>
      </c>
      <c r="CN20" s="70">
        <f t="shared" si="58"/>
        <v>0</v>
      </c>
      <c r="CO20" s="192" t="e">
        <f t="shared" si="59"/>
        <v>#VALUE!</v>
      </c>
      <c r="CP20" s="207">
        <f t="shared" si="60"/>
        <v>100</v>
      </c>
      <c r="CQ20" s="70">
        <f t="shared" si="61"/>
        <v>23</v>
      </c>
      <c r="CR20" s="192" t="e">
        <f t="shared" si="62"/>
        <v>#VALUE!</v>
      </c>
      <c r="CS20" s="207" t="e">
        <f t="shared" si="63"/>
        <v>#DIV/0!</v>
      </c>
      <c r="CT20" s="70">
        <f t="shared" si="64"/>
        <v>0</v>
      </c>
      <c r="CU20" s="192" t="e">
        <f t="shared" si="65"/>
        <v>#VALUE!</v>
      </c>
      <c r="CV20" s="202">
        <f t="shared" si="66"/>
        <v>0</v>
      </c>
      <c r="CW20" s="70">
        <f t="shared" si="67"/>
        <v>0</v>
      </c>
      <c r="CX20" s="192" t="e">
        <f t="shared" si="68"/>
        <v>#VALUE!</v>
      </c>
      <c r="CY20" s="202">
        <f t="shared" si="69"/>
        <v>1</v>
      </c>
      <c r="CZ20" s="70">
        <f t="shared" si="70"/>
        <v>23</v>
      </c>
      <c r="DA20" s="192" t="e">
        <f t="shared" si="71"/>
        <v>#VALUE!</v>
      </c>
    </row>
    <row r="21" spans="1:105" ht="15">
      <c r="A21" s="41" t="s">
        <v>850</v>
      </c>
      <c r="B21" s="315" t="s">
        <v>928</v>
      </c>
      <c r="C21" s="315" t="s">
        <v>929</v>
      </c>
      <c r="D21" s="312" t="s">
        <v>930</v>
      </c>
      <c r="E21" s="306" t="s">
        <v>665</v>
      </c>
      <c r="F21" s="505">
        <v>55.37</v>
      </c>
      <c r="G21" s="458">
        <v>15</v>
      </c>
      <c r="H21" s="276">
        <f t="shared" si="0"/>
        <v>15</v>
      </c>
      <c r="I21" s="367">
        <f t="shared" si="0"/>
        <v>15</v>
      </c>
      <c r="J21" s="132">
        <f t="shared" si="72"/>
        <v>0</v>
      </c>
      <c r="K21" s="132">
        <f t="shared" si="72"/>
        <v>0</v>
      </c>
      <c r="L21" s="39" t="e">
        <f t="shared" si="2"/>
        <v>#VALUE!</v>
      </c>
      <c r="M21" s="40" t="e">
        <f t="shared" si="3"/>
        <v>#VALUE!</v>
      </c>
      <c r="N21" s="193" t="e">
        <f t="shared" si="4"/>
        <v>#VALUE!</v>
      </c>
      <c r="O21" s="193" t="e">
        <f t="shared" si="5"/>
        <v>#VALUE!</v>
      </c>
      <c r="P21" s="207">
        <f t="shared" si="6"/>
        <v>0</v>
      </c>
      <c r="Q21" s="70"/>
      <c r="R21" s="208" t="e">
        <f t="shared" si="7"/>
        <v>#VALUE!</v>
      </c>
      <c r="S21" s="207" t="e">
        <f t="shared" si="8"/>
        <v>#DIV/0!</v>
      </c>
      <c r="T21" s="70"/>
      <c r="U21" s="192" t="e">
        <f t="shared" si="9"/>
        <v>#VALUE!</v>
      </c>
      <c r="V21" s="206">
        <f t="shared" si="10"/>
        <v>0</v>
      </c>
      <c r="W21" s="70"/>
      <c r="X21" s="208" t="e">
        <f t="shared" si="11"/>
        <v>#VALUE!</v>
      </c>
      <c r="Y21" s="207" t="e">
        <f t="shared" si="12"/>
        <v>#DIV/0!</v>
      </c>
      <c r="Z21" s="70"/>
      <c r="AA21" s="192" t="e">
        <f t="shared" si="13"/>
        <v>#VALUE!</v>
      </c>
      <c r="AB21" s="206">
        <f t="shared" si="14"/>
        <v>0</v>
      </c>
      <c r="AC21" s="70"/>
      <c r="AD21" s="208" t="e">
        <f t="shared" si="15"/>
        <v>#VALUE!</v>
      </c>
      <c r="AE21" s="207" t="e">
        <f t="shared" si="16"/>
        <v>#DIV/0!</v>
      </c>
      <c r="AF21" s="70"/>
      <c r="AG21" s="192" t="e">
        <f t="shared" si="17"/>
        <v>#VALUE!</v>
      </c>
      <c r="AH21" s="206">
        <f t="shared" si="18"/>
        <v>0</v>
      </c>
      <c r="AI21" s="70"/>
      <c r="AJ21" s="208" t="e">
        <f t="shared" si="19"/>
        <v>#VALUE!</v>
      </c>
      <c r="AK21" s="207" t="e">
        <f t="shared" si="20"/>
        <v>#DIV/0!</v>
      </c>
      <c r="AL21" s="70"/>
      <c r="AM21" s="192" t="e">
        <f t="shared" si="21"/>
        <v>#VALUE!</v>
      </c>
      <c r="AN21" s="206">
        <f t="shared" si="22"/>
        <v>0</v>
      </c>
      <c r="AO21" s="70"/>
      <c r="AP21" s="208" t="e">
        <f t="shared" si="23"/>
        <v>#VALUE!</v>
      </c>
      <c r="AQ21" s="207" t="e">
        <f t="shared" si="24"/>
        <v>#DIV/0!</v>
      </c>
      <c r="AR21" s="70"/>
      <c r="AS21" s="192" t="e">
        <f t="shared" si="25"/>
        <v>#VALUE!</v>
      </c>
      <c r="AT21" s="206">
        <f t="shared" si="26"/>
        <v>0</v>
      </c>
      <c r="AU21" s="70"/>
      <c r="AV21" s="208" t="e">
        <f t="shared" si="27"/>
        <v>#VALUE!</v>
      </c>
      <c r="AW21" s="207" t="e">
        <f t="shared" si="28"/>
        <v>#DIV/0!</v>
      </c>
      <c r="AX21" s="70"/>
      <c r="AY21" s="192" t="e">
        <f t="shared" si="29"/>
        <v>#VALUE!</v>
      </c>
      <c r="AZ21" s="206">
        <f t="shared" si="30"/>
        <v>0</v>
      </c>
      <c r="BA21" s="70"/>
      <c r="BB21" s="208" t="e">
        <f t="shared" si="31"/>
        <v>#VALUE!</v>
      </c>
      <c r="BC21" s="207" t="e">
        <f t="shared" si="32"/>
        <v>#DIV/0!</v>
      </c>
      <c r="BD21" s="70"/>
      <c r="BE21" s="192" t="e">
        <f t="shared" si="33"/>
        <v>#VALUE!</v>
      </c>
      <c r="BF21" s="206">
        <f t="shared" si="34"/>
        <v>0</v>
      </c>
      <c r="BG21" s="70"/>
      <c r="BH21" s="208" t="e">
        <f t="shared" si="35"/>
        <v>#VALUE!</v>
      </c>
      <c r="BI21" s="207" t="e">
        <f t="shared" si="36"/>
        <v>#DIV/0!</v>
      </c>
      <c r="BJ21" s="70"/>
      <c r="BK21" s="192" t="e">
        <f t="shared" si="37"/>
        <v>#VALUE!</v>
      </c>
      <c r="BL21" s="206">
        <f t="shared" si="38"/>
        <v>0</v>
      </c>
      <c r="BM21" s="70"/>
      <c r="BN21" s="208" t="e">
        <f t="shared" si="39"/>
        <v>#VALUE!</v>
      </c>
      <c r="BO21" s="207" t="e">
        <f t="shared" si="40"/>
        <v>#DIV/0!</v>
      </c>
      <c r="BP21" s="70"/>
      <c r="BQ21" s="192" t="e">
        <f t="shared" si="41"/>
        <v>#VALUE!</v>
      </c>
      <c r="BR21" s="206">
        <f t="shared" si="42"/>
        <v>0</v>
      </c>
      <c r="BS21" s="70"/>
      <c r="BT21" s="208" t="e">
        <f t="shared" si="43"/>
        <v>#VALUE!</v>
      </c>
      <c r="BU21" s="207" t="e">
        <f t="shared" si="44"/>
        <v>#DIV/0!</v>
      </c>
      <c r="BV21" s="70"/>
      <c r="BW21" s="192" t="e">
        <f t="shared" si="45"/>
        <v>#VALUE!</v>
      </c>
      <c r="BX21" s="206">
        <f t="shared" si="46"/>
        <v>0</v>
      </c>
      <c r="BY21" s="70"/>
      <c r="BZ21" s="208" t="e">
        <f t="shared" si="47"/>
        <v>#VALUE!</v>
      </c>
      <c r="CA21" s="207" t="e">
        <f t="shared" si="48"/>
        <v>#DIV/0!</v>
      </c>
      <c r="CB21" s="70"/>
      <c r="CC21" s="192" t="e">
        <f t="shared" si="49"/>
        <v>#VALUE!</v>
      </c>
      <c r="CD21" s="206">
        <f t="shared" si="50"/>
        <v>0</v>
      </c>
      <c r="CE21" s="70"/>
      <c r="CF21" s="208" t="e">
        <f t="shared" si="51"/>
        <v>#VALUE!</v>
      </c>
      <c r="CG21" s="207" t="e">
        <f t="shared" si="52"/>
        <v>#DIV/0!</v>
      </c>
      <c r="CH21" s="70"/>
      <c r="CI21" s="192" t="e">
        <f t="shared" si="53"/>
        <v>#VALUE!</v>
      </c>
      <c r="CJ21" s="207">
        <f t="shared" si="54"/>
        <v>0</v>
      </c>
      <c r="CK21" s="70">
        <f t="shared" si="55"/>
        <v>0</v>
      </c>
      <c r="CL21" s="192" t="e">
        <f t="shared" si="56"/>
        <v>#VALUE!</v>
      </c>
      <c r="CM21" s="207" t="e">
        <f t="shared" si="57"/>
        <v>#DIV/0!</v>
      </c>
      <c r="CN21" s="70">
        <f t="shared" si="58"/>
        <v>0</v>
      </c>
      <c r="CO21" s="192" t="e">
        <f t="shared" si="59"/>
        <v>#VALUE!</v>
      </c>
      <c r="CP21" s="207">
        <f t="shared" si="60"/>
        <v>100</v>
      </c>
      <c r="CQ21" s="70">
        <f t="shared" si="61"/>
        <v>15</v>
      </c>
      <c r="CR21" s="192" t="e">
        <f t="shared" si="62"/>
        <v>#VALUE!</v>
      </c>
      <c r="CS21" s="207" t="e">
        <f t="shared" si="63"/>
        <v>#DIV/0!</v>
      </c>
      <c r="CT21" s="70">
        <f t="shared" si="64"/>
        <v>0</v>
      </c>
      <c r="CU21" s="192" t="e">
        <f t="shared" si="65"/>
        <v>#VALUE!</v>
      </c>
      <c r="CV21" s="202">
        <f t="shared" si="66"/>
        <v>0</v>
      </c>
      <c r="CW21" s="70">
        <f t="shared" si="67"/>
        <v>0</v>
      </c>
      <c r="CX21" s="192" t="e">
        <f t="shared" si="68"/>
        <v>#VALUE!</v>
      </c>
      <c r="CY21" s="202">
        <f t="shared" si="69"/>
        <v>1</v>
      </c>
      <c r="CZ21" s="70">
        <f t="shared" si="70"/>
        <v>15</v>
      </c>
      <c r="DA21" s="192" t="e">
        <f t="shared" si="71"/>
        <v>#VALUE!</v>
      </c>
    </row>
    <row r="22" spans="1:105" ht="15">
      <c r="A22" s="41" t="s">
        <v>851</v>
      </c>
      <c r="B22" s="67" t="s">
        <v>303</v>
      </c>
      <c r="C22" s="315" t="s">
        <v>304</v>
      </c>
      <c r="D22" s="259" t="s">
        <v>305</v>
      </c>
      <c r="E22" s="306" t="s">
        <v>665</v>
      </c>
      <c r="F22" s="505">
        <v>30.49</v>
      </c>
      <c r="G22" s="458">
        <v>2</v>
      </c>
      <c r="H22" s="276">
        <f t="shared" si="0"/>
        <v>2</v>
      </c>
      <c r="I22" s="367">
        <f t="shared" si="0"/>
        <v>2</v>
      </c>
      <c r="J22" s="132">
        <f t="shared" si="72"/>
        <v>0</v>
      </c>
      <c r="K22" s="132">
        <f t="shared" si="72"/>
        <v>0</v>
      </c>
      <c r="L22" s="39" t="e">
        <f t="shared" si="2"/>
        <v>#VALUE!</v>
      </c>
      <c r="M22" s="40" t="e">
        <f t="shared" si="3"/>
        <v>#VALUE!</v>
      </c>
      <c r="N22" s="193" t="e">
        <f t="shared" si="4"/>
        <v>#VALUE!</v>
      </c>
      <c r="O22" s="193" t="e">
        <f t="shared" si="5"/>
        <v>#VALUE!</v>
      </c>
      <c r="P22" s="207">
        <f t="shared" si="6"/>
        <v>0</v>
      </c>
      <c r="Q22" s="70"/>
      <c r="R22" s="208" t="e">
        <f t="shared" si="7"/>
        <v>#VALUE!</v>
      </c>
      <c r="S22" s="207" t="e">
        <f t="shared" si="8"/>
        <v>#DIV/0!</v>
      </c>
      <c r="T22" s="70"/>
      <c r="U22" s="192" t="e">
        <f t="shared" si="9"/>
        <v>#VALUE!</v>
      </c>
      <c r="V22" s="206">
        <f t="shared" si="10"/>
        <v>0</v>
      </c>
      <c r="W22" s="70"/>
      <c r="X22" s="208" t="e">
        <f t="shared" si="11"/>
        <v>#VALUE!</v>
      </c>
      <c r="Y22" s="207" t="e">
        <f t="shared" si="12"/>
        <v>#DIV/0!</v>
      </c>
      <c r="Z22" s="70"/>
      <c r="AA22" s="192" t="e">
        <f t="shared" si="13"/>
        <v>#VALUE!</v>
      </c>
      <c r="AB22" s="206">
        <f t="shared" si="14"/>
        <v>0</v>
      </c>
      <c r="AC22" s="70"/>
      <c r="AD22" s="208" t="e">
        <f t="shared" si="15"/>
        <v>#VALUE!</v>
      </c>
      <c r="AE22" s="207" t="e">
        <f t="shared" si="16"/>
        <v>#DIV/0!</v>
      </c>
      <c r="AF22" s="70"/>
      <c r="AG22" s="192" t="e">
        <f t="shared" si="17"/>
        <v>#VALUE!</v>
      </c>
      <c r="AH22" s="206">
        <f t="shared" si="18"/>
        <v>0</v>
      </c>
      <c r="AI22" s="70"/>
      <c r="AJ22" s="208" t="e">
        <f t="shared" si="19"/>
        <v>#VALUE!</v>
      </c>
      <c r="AK22" s="207" t="e">
        <f t="shared" si="20"/>
        <v>#DIV/0!</v>
      </c>
      <c r="AL22" s="70"/>
      <c r="AM22" s="192" t="e">
        <f t="shared" si="21"/>
        <v>#VALUE!</v>
      </c>
      <c r="AN22" s="206">
        <f t="shared" si="22"/>
        <v>0</v>
      </c>
      <c r="AO22" s="70"/>
      <c r="AP22" s="208" t="e">
        <f t="shared" si="23"/>
        <v>#VALUE!</v>
      </c>
      <c r="AQ22" s="207" t="e">
        <f t="shared" si="24"/>
        <v>#DIV/0!</v>
      </c>
      <c r="AR22" s="70"/>
      <c r="AS22" s="192" t="e">
        <f t="shared" si="25"/>
        <v>#VALUE!</v>
      </c>
      <c r="AT22" s="206">
        <f t="shared" si="26"/>
        <v>0</v>
      </c>
      <c r="AU22" s="70"/>
      <c r="AV22" s="208" t="e">
        <f t="shared" si="27"/>
        <v>#VALUE!</v>
      </c>
      <c r="AW22" s="207" t="e">
        <f t="shared" si="28"/>
        <v>#DIV/0!</v>
      </c>
      <c r="AX22" s="70"/>
      <c r="AY22" s="192" t="e">
        <f t="shared" si="29"/>
        <v>#VALUE!</v>
      </c>
      <c r="AZ22" s="206">
        <f t="shared" si="30"/>
        <v>0</v>
      </c>
      <c r="BA22" s="70"/>
      <c r="BB22" s="208" t="e">
        <f t="shared" si="31"/>
        <v>#VALUE!</v>
      </c>
      <c r="BC22" s="207" t="e">
        <f t="shared" si="32"/>
        <v>#DIV/0!</v>
      </c>
      <c r="BD22" s="70"/>
      <c r="BE22" s="192" t="e">
        <f t="shared" si="33"/>
        <v>#VALUE!</v>
      </c>
      <c r="BF22" s="206">
        <f t="shared" si="34"/>
        <v>0</v>
      </c>
      <c r="BG22" s="70"/>
      <c r="BH22" s="208" t="e">
        <f t="shared" si="35"/>
        <v>#VALUE!</v>
      </c>
      <c r="BI22" s="207" t="e">
        <f t="shared" si="36"/>
        <v>#DIV/0!</v>
      </c>
      <c r="BJ22" s="70"/>
      <c r="BK22" s="192" t="e">
        <f t="shared" si="37"/>
        <v>#VALUE!</v>
      </c>
      <c r="BL22" s="206">
        <f t="shared" si="38"/>
        <v>0</v>
      </c>
      <c r="BM22" s="70"/>
      <c r="BN22" s="208" t="e">
        <f t="shared" si="39"/>
        <v>#VALUE!</v>
      </c>
      <c r="BO22" s="207" t="e">
        <f t="shared" si="40"/>
        <v>#DIV/0!</v>
      </c>
      <c r="BP22" s="70"/>
      <c r="BQ22" s="192" t="e">
        <f t="shared" si="41"/>
        <v>#VALUE!</v>
      </c>
      <c r="BR22" s="206">
        <f t="shared" si="42"/>
        <v>0</v>
      </c>
      <c r="BS22" s="70"/>
      <c r="BT22" s="208" t="e">
        <f t="shared" si="43"/>
        <v>#VALUE!</v>
      </c>
      <c r="BU22" s="207" t="e">
        <f t="shared" si="44"/>
        <v>#DIV/0!</v>
      </c>
      <c r="BV22" s="70"/>
      <c r="BW22" s="192" t="e">
        <f t="shared" si="45"/>
        <v>#VALUE!</v>
      </c>
      <c r="BX22" s="206">
        <f t="shared" si="46"/>
        <v>0</v>
      </c>
      <c r="BY22" s="70"/>
      <c r="BZ22" s="208" t="e">
        <f t="shared" si="47"/>
        <v>#VALUE!</v>
      </c>
      <c r="CA22" s="207" t="e">
        <f t="shared" si="48"/>
        <v>#DIV/0!</v>
      </c>
      <c r="CB22" s="70"/>
      <c r="CC22" s="192" t="e">
        <f t="shared" si="49"/>
        <v>#VALUE!</v>
      </c>
      <c r="CD22" s="206">
        <f t="shared" si="50"/>
        <v>0</v>
      </c>
      <c r="CE22" s="70"/>
      <c r="CF22" s="208" t="e">
        <f t="shared" si="51"/>
        <v>#VALUE!</v>
      </c>
      <c r="CG22" s="207" t="e">
        <f t="shared" si="52"/>
        <v>#DIV/0!</v>
      </c>
      <c r="CH22" s="70"/>
      <c r="CI22" s="192" t="e">
        <f t="shared" si="53"/>
        <v>#VALUE!</v>
      </c>
      <c r="CJ22" s="207">
        <f t="shared" si="54"/>
        <v>0</v>
      </c>
      <c r="CK22" s="70">
        <f t="shared" si="55"/>
        <v>0</v>
      </c>
      <c r="CL22" s="192" t="e">
        <f t="shared" si="56"/>
        <v>#VALUE!</v>
      </c>
      <c r="CM22" s="207" t="e">
        <f t="shared" si="57"/>
        <v>#DIV/0!</v>
      </c>
      <c r="CN22" s="70">
        <f t="shared" si="58"/>
        <v>0</v>
      </c>
      <c r="CO22" s="192" t="e">
        <f t="shared" si="59"/>
        <v>#VALUE!</v>
      </c>
      <c r="CP22" s="207">
        <f t="shared" si="60"/>
        <v>100</v>
      </c>
      <c r="CQ22" s="70">
        <f t="shared" si="61"/>
        <v>2</v>
      </c>
      <c r="CR22" s="192" t="e">
        <f t="shared" si="62"/>
        <v>#VALUE!</v>
      </c>
      <c r="CS22" s="207" t="e">
        <f t="shared" si="63"/>
        <v>#DIV/0!</v>
      </c>
      <c r="CT22" s="70">
        <f t="shared" si="64"/>
        <v>0</v>
      </c>
      <c r="CU22" s="192" t="e">
        <f t="shared" si="65"/>
        <v>#VALUE!</v>
      </c>
      <c r="CV22" s="202">
        <f t="shared" si="66"/>
        <v>0</v>
      </c>
      <c r="CW22" s="70">
        <f t="shared" si="67"/>
        <v>0</v>
      </c>
      <c r="CX22" s="192" t="e">
        <f t="shared" si="68"/>
        <v>#VALUE!</v>
      </c>
      <c r="CY22" s="202">
        <f t="shared" si="69"/>
        <v>1</v>
      </c>
      <c r="CZ22" s="70">
        <f t="shared" si="70"/>
        <v>2</v>
      </c>
      <c r="DA22" s="192" t="e">
        <f t="shared" si="71"/>
        <v>#VALUE!</v>
      </c>
    </row>
    <row r="23" spans="1:105" ht="15">
      <c r="A23" s="41" t="s">
        <v>852</v>
      </c>
      <c r="B23" s="315" t="s">
        <v>306</v>
      </c>
      <c r="C23" s="315" t="s">
        <v>307</v>
      </c>
      <c r="D23" s="312" t="s">
        <v>308</v>
      </c>
      <c r="E23" s="306" t="s">
        <v>665</v>
      </c>
      <c r="F23" s="505">
        <v>4.18</v>
      </c>
      <c r="G23" s="458">
        <v>14</v>
      </c>
      <c r="H23" s="276">
        <f t="shared" si="0"/>
        <v>14</v>
      </c>
      <c r="I23" s="367">
        <f t="shared" si="0"/>
        <v>14</v>
      </c>
      <c r="J23" s="132">
        <f t="shared" si="72"/>
        <v>0</v>
      </c>
      <c r="K23" s="132">
        <f t="shared" si="72"/>
        <v>0</v>
      </c>
      <c r="L23" s="39" t="e">
        <f t="shared" si="2"/>
        <v>#VALUE!</v>
      </c>
      <c r="M23" s="40" t="e">
        <f t="shared" si="3"/>
        <v>#VALUE!</v>
      </c>
      <c r="N23" s="193" t="e">
        <f t="shared" si="4"/>
        <v>#VALUE!</v>
      </c>
      <c r="O23" s="193" t="e">
        <f t="shared" si="5"/>
        <v>#VALUE!</v>
      </c>
      <c r="P23" s="207">
        <f t="shared" si="6"/>
        <v>0</v>
      </c>
      <c r="Q23" s="70"/>
      <c r="R23" s="208" t="e">
        <f t="shared" si="7"/>
        <v>#VALUE!</v>
      </c>
      <c r="S23" s="207" t="e">
        <f t="shared" si="8"/>
        <v>#DIV/0!</v>
      </c>
      <c r="T23" s="70"/>
      <c r="U23" s="192" t="e">
        <f t="shared" si="9"/>
        <v>#VALUE!</v>
      </c>
      <c r="V23" s="206">
        <f t="shared" si="10"/>
        <v>0</v>
      </c>
      <c r="W23" s="70"/>
      <c r="X23" s="208" t="e">
        <f t="shared" si="11"/>
        <v>#VALUE!</v>
      </c>
      <c r="Y23" s="207" t="e">
        <f t="shared" si="12"/>
        <v>#DIV/0!</v>
      </c>
      <c r="Z23" s="70"/>
      <c r="AA23" s="192" t="e">
        <f t="shared" si="13"/>
        <v>#VALUE!</v>
      </c>
      <c r="AB23" s="206">
        <f t="shared" si="14"/>
        <v>0</v>
      </c>
      <c r="AC23" s="70"/>
      <c r="AD23" s="208" t="e">
        <f t="shared" si="15"/>
        <v>#VALUE!</v>
      </c>
      <c r="AE23" s="207" t="e">
        <f t="shared" si="16"/>
        <v>#DIV/0!</v>
      </c>
      <c r="AF23" s="70"/>
      <c r="AG23" s="192" t="e">
        <f t="shared" si="17"/>
        <v>#VALUE!</v>
      </c>
      <c r="AH23" s="206">
        <f t="shared" si="18"/>
        <v>0</v>
      </c>
      <c r="AI23" s="70"/>
      <c r="AJ23" s="208" t="e">
        <f t="shared" si="19"/>
        <v>#VALUE!</v>
      </c>
      <c r="AK23" s="207" t="e">
        <f t="shared" si="20"/>
        <v>#DIV/0!</v>
      </c>
      <c r="AL23" s="70"/>
      <c r="AM23" s="192" t="e">
        <f t="shared" si="21"/>
        <v>#VALUE!</v>
      </c>
      <c r="AN23" s="206">
        <f t="shared" si="22"/>
        <v>0</v>
      </c>
      <c r="AO23" s="70"/>
      <c r="AP23" s="208" t="e">
        <f t="shared" si="23"/>
        <v>#VALUE!</v>
      </c>
      <c r="AQ23" s="207" t="e">
        <f t="shared" si="24"/>
        <v>#DIV/0!</v>
      </c>
      <c r="AR23" s="70"/>
      <c r="AS23" s="192" t="e">
        <f t="shared" si="25"/>
        <v>#VALUE!</v>
      </c>
      <c r="AT23" s="206">
        <f t="shared" si="26"/>
        <v>0</v>
      </c>
      <c r="AU23" s="70"/>
      <c r="AV23" s="208" t="e">
        <f t="shared" si="27"/>
        <v>#VALUE!</v>
      </c>
      <c r="AW23" s="207" t="e">
        <f t="shared" si="28"/>
        <v>#DIV/0!</v>
      </c>
      <c r="AX23" s="70"/>
      <c r="AY23" s="192" t="e">
        <f t="shared" si="29"/>
        <v>#VALUE!</v>
      </c>
      <c r="AZ23" s="206">
        <f t="shared" si="30"/>
        <v>0</v>
      </c>
      <c r="BA23" s="70"/>
      <c r="BB23" s="208" t="e">
        <f t="shared" si="31"/>
        <v>#VALUE!</v>
      </c>
      <c r="BC23" s="207" t="e">
        <f t="shared" si="32"/>
        <v>#DIV/0!</v>
      </c>
      <c r="BD23" s="70"/>
      <c r="BE23" s="192" t="e">
        <f t="shared" si="33"/>
        <v>#VALUE!</v>
      </c>
      <c r="BF23" s="206">
        <f t="shared" si="34"/>
        <v>0</v>
      </c>
      <c r="BG23" s="70"/>
      <c r="BH23" s="208" t="e">
        <f t="shared" si="35"/>
        <v>#VALUE!</v>
      </c>
      <c r="BI23" s="207" t="e">
        <f t="shared" si="36"/>
        <v>#DIV/0!</v>
      </c>
      <c r="BJ23" s="70"/>
      <c r="BK23" s="192" t="e">
        <f t="shared" si="37"/>
        <v>#VALUE!</v>
      </c>
      <c r="BL23" s="206">
        <f t="shared" si="38"/>
        <v>0</v>
      </c>
      <c r="BM23" s="70"/>
      <c r="BN23" s="208" t="e">
        <f t="shared" si="39"/>
        <v>#VALUE!</v>
      </c>
      <c r="BO23" s="207" t="e">
        <f t="shared" si="40"/>
        <v>#DIV/0!</v>
      </c>
      <c r="BP23" s="70"/>
      <c r="BQ23" s="192" t="e">
        <f t="shared" si="41"/>
        <v>#VALUE!</v>
      </c>
      <c r="BR23" s="206">
        <f t="shared" si="42"/>
        <v>0</v>
      </c>
      <c r="BS23" s="70"/>
      <c r="BT23" s="208" t="e">
        <f t="shared" si="43"/>
        <v>#VALUE!</v>
      </c>
      <c r="BU23" s="207" t="e">
        <f t="shared" si="44"/>
        <v>#DIV/0!</v>
      </c>
      <c r="BV23" s="70"/>
      <c r="BW23" s="192" t="e">
        <f t="shared" si="45"/>
        <v>#VALUE!</v>
      </c>
      <c r="BX23" s="206">
        <f t="shared" si="46"/>
        <v>0</v>
      </c>
      <c r="BY23" s="70"/>
      <c r="BZ23" s="208" t="e">
        <f t="shared" si="47"/>
        <v>#VALUE!</v>
      </c>
      <c r="CA23" s="207" t="e">
        <f t="shared" si="48"/>
        <v>#DIV/0!</v>
      </c>
      <c r="CB23" s="70"/>
      <c r="CC23" s="192" t="e">
        <f t="shared" si="49"/>
        <v>#VALUE!</v>
      </c>
      <c r="CD23" s="206">
        <f t="shared" si="50"/>
        <v>0</v>
      </c>
      <c r="CE23" s="70"/>
      <c r="CF23" s="208" t="e">
        <f t="shared" si="51"/>
        <v>#VALUE!</v>
      </c>
      <c r="CG23" s="207" t="e">
        <f t="shared" si="52"/>
        <v>#DIV/0!</v>
      </c>
      <c r="CH23" s="70"/>
      <c r="CI23" s="192" t="e">
        <f t="shared" si="53"/>
        <v>#VALUE!</v>
      </c>
      <c r="CJ23" s="207">
        <f t="shared" si="54"/>
        <v>0</v>
      </c>
      <c r="CK23" s="70">
        <f t="shared" si="55"/>
        <v>0</v>
      </c>
      <c r="CL23" s="192" t="e">
        <f t="shared" si="56"/>
        <v>#VALUE!</v>
      </c>
      <c r="CM23" s="207" t="e">
        <f t="shared" si="57"/>
        <v>#DIV/0!</v>
      </c>
      <c r="CN23" s="70">
        <f t="shared" si="58"/>
        <v>0</v>
      </c>
      <c r="CO23" s="192" t="e">
        <f t="shared" si="59"/>
        <v>#VALUE!</v>
      </c>
      <c r="CP23" s="207">
        <f t="shared" si="60"/>
        <v>100</v>
      </c>
      <c r="CQ23" s="70">
        <f t="shared" si="61"/>
        <v>14</v>
      </c>
      <c r="CR23" s="192" t="e">
        <f t="shared" si="62"/>
        <v>#VALUE!</v>
      </c>
      <c r="CS23" s="207" t="e">
        <f t="shared" si="63"/>
        <v>#DIV/0!</v>
      </c>
      <c r="CT23" s="70">
        <f t="shared" si="64"/>
        <v>0</v>
      </c>
      <c r="CU23" s="192" t="e">
        <f t="shared" si="65"/>
        <v>#VALUE!</v>
      </c>
      <c r="CV23" s="202">
        <f t="shared" si="66"/>
        <v>0</v>
      </c>
      <c r="CW23" s="70">
        <f t="shared" si="67"/>
        <v>0</v>
      </c>
      <c r="CX23" s="192" t="e">
        <f t="shared" si="68"/>
        <v>#VALUE!</v>
      </c>
      <c r="CY23" s="202">
        <f t="shared" si="69"/>
        <v>1</v>
      </c>
      <c r="CZ23" s="70">
        <f t="shared" si="70"/>
        <v>14</v>
      </c>
      <c r="DA23" s="192" t="e">
        <f t="shared" si="71"/>
        <v>#VALUE!</v>
      </c>
    </row>
    <row r="24" spans="1:105" ht="15">
      <c r="A24" s="41" t="s">
        <v>853</v>
      </c>
      <c r="B24" s="315" t="s">
        <v>931</v>
      </c>
      <c r="C24" s="315" t="s">
        <v>932</v>
      </c>
      <c r="D24" s="312" t="s">
        <v>933</v>
      </c>
      <c r="E24" s="306" t="s">
        <v>665</v>
      </c>
      <c r="F24" s="505">
        <v>60.75</v>
      </c>
      <c r="G24" s="458">
        <v>14</v>
      </c>
      <c r="H24" s="276">
        <f t="shared" si="0"/>
        <v>14</v>
      </c>
      <c r="I24" s="367">
        <f t="shared" si="0"/>
        <v>14</v>
      </c>
      <c r="J24" s="132">
        <f t="shared" si="72"/>
        <v>0</v>
      </c>
      <c r="K24" s="132">
        <f t="shared" si="72"/>
        <v>0</v>
      </c>
      <c r="L24" s="39" t="e">
        <f t="shared" si="2"/>
        <v>#VALUE!</v>
      </c>
      <c r="M24" s="40" t="e">
        <f t="shared" si="3"/>
        <v>#VALUE!</v>
      </c>
      <c r="N24" s="193" t="e">
        <f t="shared" si="4"/>
        <v>#VALUE!</v>
      </c>
      <c r="O24" s="193" t="e">
        <f t="shared" si="5"/>
        <v>#VALUE!</v>
      </c>
      <c r="P24" s="207">
        <f t="shared" si="6"/>
        <v>0</v>
      </c>
      <c r="Q24" s="70"/>
      <c r="R24" s="208" t="e">
        <f t="shared" si="7"/>
        <v>#VALUE!</v>
      </c>
      <c r="S24" s="207" t="e">
        <f t="shared" si="8"/>
        <v>#DIV/0!</v>
      </c>
      <c r="T24" s="70"/>
      <c r="U24" s="192" t="e">
        <f t="shared" si="9"/>
        <v>#VALUE!</v>
      </c>
      <c r="V24" s="206">
        <f t="shared" si="10"/>
        <v>0</v>
      </c>
      <c r="W24" s="70"/>
      <c r="X24" s="208" t="e">
        <f t="shared" si="11"/>
        <v>#VALUE!</v>
      </c>
      <c r="Y24" s="207" t="e">
        <f t="shared" si="12"/>
        <v>#DIV/0!</v>
      </c>
      <c r="Z24" s="70"/>
      <c r="AA24" s="192" t="e">
        <f t="shared" si="13"/>
        <v>#VALUE!</v>
      </c>
      <c r="AB24" s="206">
        <f t="shared" si="14"/>
        <v>0</v>
      </c>
      <c r="AC24" s="70"/>
      <c r="AD24" s="208" t="e">
        <f t="shared" si="15"/>
        <v>#VALUE!</v>
      </c>
      <c r="AE24" s="207" t="e">
        <f t="shared" si="16"/>
        <v>#DIV/0!</v>
      </c>
      <c r="AF24" s="70"/>
      <c r="AG24" s="192" t="e">
        <f t="shared" si="17"/>
        <v>#VALUE!</v>
      </c>
      <c r="AH24" s="206">
        <f t="shared" si="18"/>
        <v>0</v>
      </c>
      <c r="AI24" s="70"/>
      <c r="AJ24" s="208" t="e">
        <f t="shared" si="19"/>
        <v>#VALUE!</v>
      </c>
      <c r="AK24" s="207" t="e">
        <f t="shared" si="20"/>
        <v>#DIV/0!</v>
      </c>
      <c r="AL24" s="70"/>
      <c r="AM24" s="192" t="e">
        <f t="shared" si="21"/>
        <v>#VALUE!</v>
      </c>
      <c r="AN24" s="206">
        <f t="shared" si="22"/>
        <v>0</v>
      </c>
      <c r="AO24" s="70"/>
      <c r="AP24" s="208" t="e">
        <f t="shared" si="23"/>
        <v>#VALUE!</v>
      </c>
      <c r="AQ24" s="207" t="e">
        <f t="shared" si="24"/>
        <v>#DIV/0!</v>
      </c>
      <c r="AR24" s="70"/>
      <c r="AS24" s="192" t="e">
        <f t="shared" si="25"/>
        <v>#VALUE!</v>
      </c>
      <c r="AT24" s="206">
        <f t="shared" si="26"/>
        <v>0</v>
      </c>
      <c r="AU24" s="70"/>
      <c r="AV24" s="208" t="e">
        <f t="shared" si="27"/>
        <v>#VALUE!</v>
      </c>
      <c r="AW24" s="207" t="e">
        <f t="shared" si="28"/>
        <v>#DIV/0!</v>
      </c>
      <c r="AX24" s="70"/>
      <c r="AY24" s="192" t="e">
        <f t="shared" si="29"/>
        <v>#VALUE!</v>
      </c>
      <c r="AZ24" s="206">
        <f t="shared" si="30"/>
        <v>0</v>
      </c>
      <c r="BA24" s="70"/>
      <c r="BB24" s="208" t="e">
        <f t="shared" si="31"/>
        <v>#VALUE!</v>
      </c>
      <c r="BC24" s="207" t="e">
        <f t="shared" si="32"/>
        <v>#DIV/0!</v>
      </c>
      <c r="BD24" s="70"/>
      <c r="BE24" s="192" t="e">
        <f t="shared" si="33"/>
        <v>#VALUE!</v>
      </c>
      <c r="BF24" s="206">
        <f t="shared" si="34"/>
        <v>0</v>
      </c>
      <c r="BG24" s="70"/>
      <c r="BH24" s="208" t="e">
        <f t="shared" si="35"/>
        <v>#VALUE!</v>
      </c>
      <c r="BI24" s="207" t="e">
        <f t="shared" si="36"/>
        <v>#DIV/0!</v>
      </c>
      <c r="BJ24" s="70"/>
      <c r="BK24" s="192" t="e">
        <f t="shared" si="37"/>
        <v>#VALUE!</v>
      </c>
      <c r="BL24" s="206">
        <f t="shared" si="38"/>
        <v>0</v>
      </c>
      <c r="BM24" s="70"/>
      <c r="BN24" s="208" t="e">
        <f t="shared" si="39"/>
        <v>#VALUE!</v>
      </c>
      <c r="BO24" s="207" t="e">
        <f t="shared" si="40"/>
        <v>#DIV/0!</v>
      </c>
      <c r="BP24" s="70"/>
      <c r="BQ24" s="192" t="e">
        <f t="shared" si="41"/>
        <v>#VALUE!</v>
      </c>
      <c r="BR24" s="206">
        <f t="shared" si="42"/>
        <v>0</v>
      </c>
      <c r="BS24" s="70"/>
      <c r="BT24" s="208" t="e">
        <f t="shared" si="43"/>
        <v>#VALUE!</v>
      </c>
      <c r="BU24" s="207" t="e">
        <f t="shared" si="44"/>
        <v>#DIV/0!</v>
      </c>
      <c r="BV24" s="70"/>
      <c r="BW24" s="192" t="e">
        <f t="shared" si="45"/>
        <v>#VALUE!</v>
      </c>
      <c r="BX24" s="206">
        <f t="shared" si="46"/>
        <v>0</v>
      </c>
      <c r="BY24" s="70"/>
      <c r="BZ24" s="208" t="e">
        <f t="shared" si="47"/>
        <v>#VALUE!</v>
      </c>
      <c r="CA24" s="207" t="e">
        <f t="shared" si="48"/>
        <v>#DIV/0!</v>
      </c>
      <c r="CB24" s="70"/>
      <c r="CC24" s="192" t="e">
        <f t="shared" si="49"/>
        <v>#VALUE!</v>
      </c>
      <c r="CD24" s="206">
        <f t="shared" si="50"/>
        <v>0</v>
      </c>
      <c r="CE24" s="70"/>
      <c r="CF24" s="208" t="e">
        <f t="shared" si="51"/>
        <v>#VALUE!</v>
      </c>
      <c r="CG24" s="207" t="e">
        <f t="shared" si="52"/>
        <v>#DIV/0!</v>
      </c>
      <c r="CH24" s="70"/>
      <c r="CI24" s="192" t="e">
        <f t="shared" si="53"/>
        <v>#VALUE!</v>
      </c>
      <c r="CJ24" s="207">
        <f t="shared" si="54"/>
        <v>0</v>
      </c>
      <c r="CK24" s="70">
        <f t="shared" si="55"/>
        <v>0</v>
      </c>
      <c r="CL24" s="192" t="e">
        <f t="shared" si="56"/>
        <v>#VALUE!</v>
      </c>
      <c r="CM24" s="207" t="e">
        <f t="shared" si="57"/>
        <v>#DIV/0!</v>
      </c>
      <c r="CN24" s="70">
        <f t="shared" si="58"/>
        <v>0</v>
      </c>
      <c r="CO24" s="192" t="e">
        <f t="shared" si="59"/>
        <v>#VALUE!</v>
      </c>
      <c r="CP24" s="207">
        <f t="shared" si="60"/>
        <v>100</v>
      </c>
      <c r="CQ24" s="70">
        <f t="shared" si="61"/>
        <v>14</v>
      </c>
      <c r="CR24" s="192" t="e">
        <f t="shared" si="62"/>
        <v>#VALUE!</v>
      </c>
      <c r="CS24" s="207" t="e">
        <f t="shared" si="63"/>
        <v>#DIV/0!</v>
      </c>
      <c r="CT24" s="70">
        <f t="shared" si="64"/>
        <v>0</v>
      </c>
      <c r="CU24" s="192" t="e">
        <f t="shared" si="65"/>
        <v>#VALUE!</v>
      </c>
      <c r="CV24" s="202">
        <f t="shared" si="66"/>
        <v>0</v>
      </c>
      <c r="CW24" s="70">
        <f t="shared" si="67"/>
        <v>0</v>
      </c>
      <c r="CX24" s="192" t="e">
        <f t="shared" si="68"/>
        <v>#VALUE!</v>
      </c>
      <c r="CY24" s="202">
        <f t="shared" si="69"/>
        <v>1</v>
      </c>
      <c r="CZ24" s="70">
        <f t="shared" si="70"/>
        <v>14</v>
      </c>
      <c r="DA24" s="192" t="e">
        <f t="shared" si="71"/>
        <v>#VALUE!</v>
      </c>
    </row>
    <row r="25" spans="1:105" ht="15">
      <c r="A25" s="41" t="s">
        <v>854</v>
      </c>
      <c r="B25" s="315" t="s">
        <v>309</v>
      </c>
      <c r="C25" s="315" t="s">
        <v>310</v>
      </c>
      <c r="D25" s="312" t="s">
        <v>311</v>
      </c>
      <c r="E25" s="306" t="s">
        <v>665</v>
      </c>
      <c r="F25" s="505">
        <v>132.94999999999999</v>
      </c>
      <c r="G25" s="458">
        <v>8</v>
      </c>
      <c r="H25" s="276">
        <f t="shared" ref="H25:H54" si="73">G25</f>
        <v>8</v>
      </c>
      <c r="I25" s="367">
        <f t="shared" ref="I25:I54" si="74">H25</f>
        <v>8</v>
      </c>
      <c r="J25" s="132">
        <f t="shared" ref="J25:J54" si="75">H25-G25</f>
        <v>0</v>
      </c>
      <c r="K25" s="132">
        <f t="shared" ref="K25:K54" si="76">I25-H25</f>
        <v>0</v>
      </c>
      <c r="L25" s="39" t="e">
        <f t="shared" si="2"/>
        <v>#VALUE!</v>
      </c>
      <c r="M25" s="40" t="e">
        <f t="shared" ref="M25:M54" si="77">TRUNC(L25*G25,2)</f>
        <v>#VALUE!</v>
      </c>
      <c r="N25" s="193" t="e">
        <f t="shared" ref="N25:N54" si="78">TRUNC(L25*J25,2)</f>
        <v>#VALUE!</v>
      </c>
      <c r="O25" s="193" t="e">
        <f t="shared" ref="O25:O54" si="79">TRUNC(L25*K25,2)</f>
        <v>#VALUE!</v>
      </c>
      <c r="P25" s="207">
        <f t="shared" ref="P25:P54" si="80">Q25/$G25*100</f>
        <v>0</v>
      </c>
      <c r="Q25" s="70"/>
      <c r="R25" s="208" t="e">
        <f t="shared" ref="R25:R54" si="81">TRUNC(Q25*$L25,2)</f>
        <v>#VALUE!</v>
      </c>
      <c r="S25" s="207" t="e">
        <f t="shared" ref="S25:S54" si="82">T25/(IF($I25&lt;&gt;$H25,($J25+$K25),$J25))*100</f>
        <v>#DIV/0!</v>
      </c>
      <c r="T25" s="70"/>
      <c r="U25" s="192" t="e">
        <f t="shared" ref="U25:U54" si="83">TRUNC(T25*$L25,2)</f>
        <v>#VALUE!</v>
      </c>
      <c r="V25" s="206">
        <f t="shared" ref="V25:V54" si="84">W25/$G25*100</f>
        <v>0</v>
      </c>
      <c r="W25" s="70"/>
      <c r="X25" s="208" t="e">
        <f t="shared" ref="X25:X54" si="85">TRUNC(W25*$L25,2)</f>
        <v>#VALUE!</v>
      </c>
      <c r="Y25" s="207" t="e">
        <f t="shared" ref="Y25:Y54" si="86">Z25/(IF($I25&lt;&gt;$H25,($J25+$K25),$J25))*100</f>
        <v>#DIV/0!</v>
      </c>
      <c r="Z25" s="70"/>
      <c r="AA25" s="192" t="e">
        <f t="shared" ref="AA25:AA54" si="87">TRUNC(Z25*$L25,2)</f>
        <v>#VALUE!</v>
      </c>
      <c r="AB25" s="206">
        <f t="shared" ref="AB25:AB54" si="88">AC25/$G25*100</f>
        <v>0</v>
      </c>
      <c r="AC25" s="70"/>
      <c r="AD25" s="208" t="e">
        <f t="shared" ref="AD25:AD54" si="89">TRUNC(AC25*$L25,2)</f>
        <v>#VALUE!</v>
      </c>
      <c r="AE25" s="207" t="e">
        <f t="shared" ref="AE25:AE54" si="90">AF25/(IF($I25&lt;&gt;$H25,($J25+$K25),$J25))*100</f>
        <v>#DIV/0!</v>
      </c>
      <c r="AF25" s="70"/>
      <c r="AG25" s="192" t="e">
        <f t="shared" ref="AG25:AG54" si="91">TRUNC(AF25*$L25,2)</f>
        <v>#VALUE!</v>
      </c>
      <c r="AH25" s="206">
        <f t="shared" ref="AH25:AH54" si="92">AI25/$G25*100</f>
        <v>0</v>
      </c>
      <c r="AI25" s="70"/>
      <c r="AJ25" s="208" t="e">
        <f t="shared" ref="AJ25:AJ54" si="93">TRUNC(AI25*$L25,2)</f>
        <v>#VALUE!</v>
      </c>
      <c r="AK25" s="207" t="e">
        <f t="shared" ref="AK25:AK54" si="94">AL25/(IF($I25&lt;&gt;$H25,($J25+$K25),$J25))*100</f>
        <v>#DIV/0!</v>
      </c>
      <c r="AL25" s="70"/>
      <c r="AM25" s="192" t="e">
        <f t="shared" ref="AM25:AM54" si="95">TRUNC(AL25*$L25,2)</f>
        <v>#VALUE!</v>
      </c>
      <c r="AN25" s="206">
        <f t="shared" ref="AN25:AN54" si="96">AO25/$G25*100</f>
        <v>0</v>
      </c>
      <c r="AO25" s="70"/>
      <c r="AP25" s="208" t="e">
        <f t="shared" ref="AP25:AP54" si="97">TRUNC(AO25*$L25,2)</f>
        <v>#VALUE!</v>
      </c>
      <c r="AQ25" s="207" t="e">
        <f t="shared" ref="AQ25:AQ54" si="98">AR25/(IF($I25&lt;&gt;$H25,($J25+$K25),$J25))*100</f>
        <v>#DIV/0!</v>
      </c>
      <c r="AR25" s="70"/>
      <c r="AS25" s="192" t="e">
        <f t="shared" ref="AS25:AS54" si="99">TRUNC(AR25*$L25,2)</f>
        <v>#VALUE!</v>
      </c>
      <c r="AT25" s="206">
        <f t="shared" ref="AT25:AT54" si="100">AU25/$G25*100</f>
        <v>0</v>
      </c>
      <c r="AU25" s="70"/>
      <c r="AV25" s="208" t="e">
        <f t="shared" ref="AV25:AV54" si="101">TRUNC(AU25*$L25,2)</f>
        <v>#VALUE!</v>
      </c>
      <c r="AW25" s="207" t="e">
        <f t="shared" ref="AW25:AW54" si="102">AX25/(IF($I25&lt;&gt;$H25,($J25+$K25),$J25))*100</f>
        <v>#DIV/0!</v>
      </c>
      <c r="AX25" s="70"/>
      <c r="AY25" s="192" t="e">
        <f t="shared" ref="AY25:AY54" si="103">TRUNC(AX25*$L25,2)</f>
        <v>#VALUE!</v>
      </c>
      <c r="AZ25" s="206">
        <f t="shared" ref="AZ25:AZ54" si="104">BA25/$G25*100</f>
        <v>0</v>
      </c>
      <c r="BA25" s="70"/>
      <c r="BB25" s="208" t="e">
        <f t="shared" ref="BB25:BB54" si="105">TRUNC(BA25*$L25,2)</f>
        <v>#VALUE!</v>
      </c>
      <c r="BC25" s="207" t="e">
        <f t="shared" ref="BC25:BC54" si="106">BD25/(IF($I25&lt;&gt;$H25,($J25+$K25),$J25))*100</f>
        <v>#DIV/0!</v>
      </c>
      <c r="BD25" s="70"/>
      <c r="BE25" s="192" t="e">
        <f t="shared" ref="BE25:BE54" si="107">TRUNC(BD25*$L25,2)</f>
        <v>#VALUE!</v>
      </c>
      <c r="BF25" s="206">
        <f t="shared" ref="BF25:BF54" si="108">BG25/$G25*100</f>
        <v>0</v>
      </c>
      <c r="BG25" s="70"/>
      <c r="BH25" s="208" t="e">
        <f t="shared" ref="BH25:BH54" si="109">TRUNC(BG25*$L25,2)</f>
        <v>#VALUE!</v>
      </c>
      <c r="BI25" s="207" t="e">
        <f t="shared" ref="BI25:BI54" si="110">BJ25/(IF($I25&lt;&gt;$H25,($J25+$K25),$J25))*100</f>
        <v>#DIV/0!</v>
      </c>
      <c r="BJ25" s="70"/>
      <c r="BK25" s="192" t="e">
        <f t="shared" ref="BK25:BK54" si="111">TRUNC(BJ25*$L25,2)</f>
        <v>#VALUE!</v>
      </c>
      <c r="BL25" s="206">
        <f t="shared" ref="BL25:BL54" si="112">BM25/$G25*100</f>
        <v>0</v>
      </c>
      <c r="BM25" s="70"/>
      <c r="BN25" s="208" t="e">
        <f t="shared" ref="BN25:BN54" si="113">TRUNC(BM25*$L25,2)</f>
        <v>#VALUE!</v>
      </c>
      <c r="BO25" s="207" t="e">
        <f t="shared" ref="BO25:BO54" si="114">BP25/(IF($I25&lt;&gt;$H25,($J25+$K25),$J25))*100</f>
        <v>#DIV/0!</v>
      </c>
      <c r="BP25" s="70"/>
      <c r="BQ25" s="192" t="e">
        <f t="shared" ref="BQ25:BQ54" si="115">TRUNC(BP25*$L25,2)</f>
        <v>#VALUE!</v>
      </c>
      <c r="BR25" s="206">
        <f t="shared" ref="BR25:BR54" si="116">BS25/$G25*100</f>
        <v>0</v>
      </c>
      <c r="BS25" s="70"/>
      <c r="BT25" s="208" t="e">
        <f t="shared" ref="BT25:BT54" si="117">TRUNC(BS25*$L25,2)</f>
        <v>#VALUE!</v>
      </c>
      <c r="BU25" s="207" t="e">
        <f t="shared" ref="BU25:BU54" si="118">BV25/(IF($I25&lt;&gt;$H25,($J25+$K25),$J25))*100</f>
        <v>#DIV/0!</v>
      </c>
      <c r="BV25" s="70"/>
      <c r="BW25" s="192" t="e">
        <f t="shared" ref="BW25:BW54" si="119">TRUNC(BV25*$L25,2)</f>
        <v>#VALUE!</v>
      </c>
      <c r="BX25" s="206">
        <f t="shared" ref="BX25:BX54" si="120">BY25/$G25*100</f>
        <v>0</v>
      </c>
      <c r="BY25" s="70"/>
      <c r="BZ25" s="208" t="e">
        <f t="shared" ref="BZ25:BZ54" si="121">TRUNC(BY25*$L25,2)</f>
        <v>#VALUE!</v>
      </c>
      <c r="CA25" s="207" t="e">
        <f t="shared" ref="CA25:CA54" si="122">CB25/(IF($I25&lt;&gt;$H25,($J25+$K25),$J25))*100</f>
        <v>#DIV/0!</v>
      </c>
      <c r="CB25" s="70"/>
      <c r="CC25" s="192" t="e">
        <f t="shared" ref="CC25:CC54" si="123">TRUNC(CB25*$L25,2)</f>
        <v>#VALUE!</v>
      </c>
      <c r="CD25" s="206">
        <f t="shared" ref="CD25:CD54" si="124">CE25/$G25*100</f>
        <v>0</v>
      </c>
      <c r="CE25" s="70"/>
      <c r="CF25" s="208" t="e">
        <f t="shared" ref="CF25:CF54" si="125">TRUNC(CE25*$L25,2)</f>
        <v>#VALUE!</v>
      </c>
      <c r="CG25" s="207" t="e">
        <f t="shared" ref="CG25:CG54" si="126">CH25/(IF($I25&lt;&gt;$H25,($J25+$K25),$J25))*100</f>
        <v>#DIV/0!</v>
      </c>
      <c r="CH25" s="70"/>
      <c r="CI25" s="192" t="e">
        <f t="shared" ref="CI25:CI54" si="127">TRUNC(CH25*$L25,2)</f>
        <v>#VALUE!</v>
      </c>
      <c r="CJ25" s="207">
        <f t="shared" ref="CJ25:CJ54" si="128">CK25/$G25*100</f>
        <v>0</v>
      </c>
      <c r="CK25" s="70">
        <f t="shared" ref="CK25:CK54" si="129">W25+Q25+AC25+AI25+AO25+AU25+BA25+BG25+BM25+BS25+BY25+CE25</f>
        <v>0</v>
      </c>
      <c r="CL25" s="192" t="e">
        <f t="shared" ref="CL25:CL54" si="130">TRUNC(CK25*$L25,2)</f>
        <v>#VALUE!</v>
      </c>
      <c r="CM25" s="207" t="e">
        <f t="shared" ref="CM25:CM54" si="131">CN25/(IF($K25&lt;&gt;0,($I25-$G25),($H25-$G25)))*100</f>
        <v>#DIV/0!</v>
      </c>
      <c r="CN25" s="70">
        <f t="shared" ref="CN25:CN54" si="132">T25+Z25+AF25+AL25+AR25+AX25+BD25+BJ25+BP25+BV25+CB25+CH25</f>
        <v>0</v>
      </c>
      <c r="CO25" s="192" t="e">
        <f t="shared" ref="CO25:CO54" si="133">TRUNC(CN25*$L25,2)</f>
        <v>#VALUE!</v>
      </c>
      <c r="CP25" s="207">
        <f t="shared" ref="CP25:CP54" si="134">CQ25/$G25*100</f>
        <v>100</v>
      </c>
      <c r="CQ25" s="70">
        <f t="shared" ref="CQ25:CQ54" si="135">G25-CK25</f>
        <v>8</v>
      </c>
      <c r="CR25" s="192" t="e">
        <f t="shared" ref="CR25:CR54" si="136">TRUNC(CQ25*$L25,2)</f>
        <v>#VALUE!</v>
      </c>
      <c r="CS25" s="207" t="e">
        <f t="shared" ref="CS25:CS54" si="137">CT25/(IF(I25&lt;&gt;H25,(I25-G25),(H25-G25)))*100</f>
        <v>#DIV/0!</v>
      </c>
      <c r="CT25" s="70">
        <f t="shared" ref="CT25:CT54" si="138">(IF(I25&lt;&gt;H25,(I25-G25),(H25-G25)))-CN25</f>
        <v>0</v>
      </c>
      <c r="CU25" s="192" t="e">
        <f t="shared" ref="CU25:CU54" si="139">TRUNC(CT25*$L25,2)</f>
        <v>#VALUE!</v>
      </c>
      <c r="CV25" s="202">
        <f t="shared" si="66"/>
        <v>0</v>
      </c>
      <c r="CW25" s="70">
        <f t="shared" ref="CW25:CW54" si="140">CK25+CN25</f>
        <v>0</v>
      </c>
      <c r="CX25" s="192" t="e">
        <f t="shared" ref="CX25:CX54" si="141">TRUNC(CW25*$L25,2)</f>
        <v>#VALUE!</v>
      </c>
      <c r="CY25" s="202">
        <f t="shared" si="69"/>
        <v>1</v>
      </c>
      <c r="CZ25" s="70">
        <f t="shared" ref="CZ25:CZ54" si="142">CQ25+CT25</f>
        <v>8</v>
      </c>
      <c r="DA25" s="192" t="e">
        <f t="shared" ref="DA25:DA54" si="143">TRUNC(CZ25*$L25,2)</f>
        <v>#VALUE!</v>
      </c>
    </row>
    <row r="26" spans="1:105" ht="15">
      <c r="A26" s="41" t="s">
        <v>855</v>
      </c>
      <c r="B26" s="67" t="s">
        <v>312</v>
      </c>
      <c r="C26" s="315" t="s">
        <v>313</v>
      </c>
      <c r="D26" s="259" t="s">
        <v>314</v>
      </c>
      <c r="E26" s="306" t="s">
        <v>665</v>
      </c>
      <c r="F26" s="505">
        <v>1.82</v>
      </c>
      <c r="G26" s="458">
        <v>1</v>
      </c>
      <c r="H26" s="276">
        <f t="shared" si="73"/>
        <v>1</v>
      </c>
      <c r="I26" s="367">
        <f t="shared" si="74"/>
        <v>1</v>
      </c>
      <c r="J26" s="132">
        <f t="shared" si="75"/>
        <v>0</v>
      </c>
      <c r="K26" s="132">
        <f t="shared" si="76"/>
        <v>0</v>
      </c>
      <c r="L26" s="39" t="e">
        <f t="shared" si="2"/>
        <v>#VALUE!</v>
      </c>
      <c r="M26" s="40" t="e">
        <f t="shared" si="77"/>
        <v>#VALUE!</v>
      </c>
      <c r="N26" s="193" t="e">
        <f t="shared" si="78"/>
        <v>#VALUE!</v>
      </c>
      <c r="O26" s="193" t="e">
        <f t="shared" si="79"/>
        <v>#VALUE!</v>
      </c>
      <c r="P26" s="207">
        <f t="shared" si="80"/>
        <v>0</v>
      </c>
      <c r="Q26" s="70"/>
      <c r="R26" s="208" t="e">
        <f t="shared" si="81"/>
        <v>#VALUE!</v>
      </c>
      <c r="S26" s="207" t="e">
        <f t="shared" si="82"/>
        <v>#DIV/0!</v>
      </c>
      <c r="T26" s="70"/>
      <c r="U26" s="192" t="e">
        <f t="shared" si="83"/>
        <v>#VALUE!</v>
      </c>
      <c r="V26" s="206">
        <f t="shared" si="84"/>
        <v>0</v>
      </c>
      <c r="W26" s="70"/>
      <c r="X26" s="208" t="e">
        <f t="shared" si="85"/>
        <v>#VALUE!</v>
      </c>
      <c r="Y26" s="207" t="e">
        <f t="shared" si="86"/>
        <v>#DIV/0!</v>
      </c>
      <c r="Z26" s="70"/>
      <c r="AA26" s="192" t="e">
        <f t="shared" si="87"/>
        <v>#VALUE!</v>
      </c>
      <c r="AB26" s="206">
        <f t="shared" si="88"/>
        <v>0</v>
      </c>
      <c r="AC26" s="70"/>
      <c r="AD26" s="208" t="e">
        <f t="shared" si="89"/>
        <v>#VALUE!</v>
      </c>
      <c r="AE26" s="207" t="e">
        <f t="shared" si="90"/>
        <v>#DIV/0!</v>
      </c>
      <c r="AF26" s="70"/>
      <c r="AG26" s="192" t="e">
        <f t="shared" si="91"/>
        <v>#VALUE!</v>
      </c>
      <c r="AH26" s="206">
        <f t="shared" si="92"/>
        <v>0</v>
      </c>
      <c r="AI26" s="70"/>
      <c r="AJ26" s="208" t="e">
        <f t="shared" si="93"/>
        <v>#VALUE!</v>
      </c>
      <c r="AK26" s="207" t="e">
        <f t="shared" si="94"/>
        <v>#DIV/0!</v>
      </c>
      <c r="AL26" s="70"/>
      <c r="AM26" s="192" t="e">
        <f t="shared" si="95"/>
        <v>#VALUE!</v>
      </c>
      <c r="AN26" s="206">
        <f t="shared" si="96"/>
        <v>0</v>
      </c>
      <c r="AO26" s="70"/>
      <c r="AP26" s="208" t="e">
        <f t="shared" si="97"/>
        <v>#VALUE!</v>
      </c>
      <c r="AQ26" s="207" t="e">
        <f t="shared" si="98"/>
        <v>#DIV/0!</v>
      </c>
      <c r="AR26" s="70"/>
      <c r="AS26" s="192" t="e">
        <f t="shared" si="99"/>
        <v>#VALUE!</v>
      </c>
      <c r="AT26" s="206">
        <f t="shared" si="100"/>
        <v>0</v>
      </c>
      <c r="AU26" s="70"/>
      <c r="AV26" s="208" t="e">
        <f t="shared" si="101"/>
        <v>#VALUE!</v>
      </c>
      <c r="AW26" s="207" t="e">
        <f t="shared" si="102"/>
        <v>#DIV/0!</v>
      </c>
      <c r="AX26" s="70"/>
      <c r="AY26" s="192" t="e">
        <f t="shared" si="103"/>
        <v>#VALUE!</v>
      </c>
      <c r="AZ26" s="206">
        <f t="shared" si="104"/>
        <v>0</v>
      </c>
      <c r="BA26" s="70"/>
      <c r="BB26" s="208" t="e">
        <f t="shared" si="105"/>
        <v>#VALUE!</v>
      </c>
      <c r="BC26" s="207" t="e">
        <f t="shared" si="106"/>
        <v>#DIV/0!</v>
      </c>
      <c r="BD26" s="70"/>
      <c r="BE26" s="192" t="e">
        <f t="shared" si="107"/>
        <v>#VALUE!</v>
      </c>
      <c r="BF26" s="206">
        <f t="shared" si="108"/>
        <v>0</v>
      </c>
      <c r="BG26" s="70"/>
      <c r="BH26" s="208" t="e">
        <f t="shared" si="109"/>
        <v>#VALUE!</v>
      </c>
      <c r="BI26" s="207" t="e">
        <f t="shared" si="110"/>
        <v>#DIV/0!</v>
      </c>
      <c r="BJ26" s="70"/>
      <c r="BK26" s="192" t="e">
        <f t="shared" si="111"/>
        <v>#VALUE!</v>
      </c>
      <c r="BL26" s="206">
        <f t="shared" si="112"/>
        <v>0</v>
      </c>
      <c r="BM26" s="70"/>
      <c r="BN26" s="208" t="e">
        <f t="shared" si="113"/>
        <v>#VALUE!</v>
      </c>
      <c r="BO26" s="207" t="e">
        <f t="shared" si="114"/>
        <v>#DIV/0!</v>
      </c>
      <c r="BP26" s="70"/>
      <c r="BQ26" s="192" t="e">
        <f t="shared" si="115"/>
        <v>#VALUE!</v>
      </c>
      <c r="BR26" s="206">
        <f t="shared" si="116"/>
        <v>0</v>
      </c>
      <c r="BS26" s="70"/>
      <c r="BT26" s="208" t="e">
        <f t="shared" si="117"/>
        <v>#VALUE!</v>
      </c>
      <c r="BU26" s="207" t="e">
        <f t="shared" si="118"/>
        <v>#DIV/0!</v>
      </c>
      <c r="BV26" s="70"/>
      <c r="BW26" s="192" t="e">
        <f t="shared" si="119"/>
        <v>#VALUE!</v>
      </c>
      <c r="BX26" s="206">
        <f t="shared" si="120"/>
        <v>0</v>
      </c>
      <c r="BY26" s="70"/>
      <c r="BZ26" s="208" t="e">
        <f t="shared" si="121"/>
        <v>#VALUE!</v>
      </c>
      <c r="CA26" s="207" t="e">
        <f t="shared" si="122"/>
        <v>#DIV/0!</v>
      </c>
      <c r="CB26" s="70"/>
      <c r="CC26" s="192" t="e">
        <f t="shared" si="123"/>
        <v>#VALUE!</v>
      </c>
      <c r="CD26" s="206">
        <f t="shared" si="124"/>
        <v>0</v>
      </c>
      <c r="CE26" s="70"/>
      <c r="CF26" s="208" t="e">
        <f t="shared" si="125"/>
        <v>#VALUE!</v>
      </c>
      <c r="CG26" s="207" t="e">
        <f t="shared" si="126"/>
        <v>#DIV/0!</v>
      </c>
      <c r="CH26" s="70"/>
      <c r="CI26" s="192" t="e">
        <f t="shared" si="127"/>
        <v>#VALUE!</v>
      </c>
      <c r="CJ26" s="207">
        <f t="shared" si="128"/>
        <v>0</v>
      </c>
      <c r="CK26" s="70">
        <f t="shared" si="129"/>
        <v>0</v>
      </c>
      <c r="CL26" s="192" t="e">
        <f t="shared" si="130"/>
        <v>#VALUE!</v>
      </c>
      <c r="CM26" s="207" t="e">
        <f t="shared" si="131"/>
        <v>#DIV/0!</v>
      </c>
      <c r="CN26" s="70">
        <f t="shared" si="132"/>
        <v>0</v>
      </c>
      <c r="CO26" s="192" t="e">
        <f t="shared" si="133"/>
        <v>#VALUE!</v>
      </c>
      <c r="CP26" s="207">
        <f t="shared" si="134"/>
        <v>100</v>
      </c>
      <c r="CQ26" s="70">
        <f t="shared" si="135"/>
        <v>1</v>
      </c>
      <c r="CR26" s="192" t="e">
        <f t="shared" si="136"/>
        <v>#VALUE!</v>
      </c>
      <c r="CS26" s="207" t="e">
        <f t="shared" si="137"/>
        <v>#DIV/0!</v>
      </c>
      <c r="CT26" s="70">
        <f t="shared" si="138"/>
        <v>0</v>
      </c>
      <c r="CU26" s="192" t="e">
        <f t="shared" si="139"/>
        <v>#VALUE!</v>
      </c>
      <c r="CV26" s="202">
        <f t="shared" si="66"/>
        <v>0</v>
      </c>
      <c r="CW26" s="70">
        <f t="shared" si="140"/>
        <v>0</v>
      </c>
      <c r="CX26" s="192" t="e">
        <f t="shared" si="141"/>
        <v>#VALUE!</v>
      </c>
      <c r="CY26" s="202">
        <f t="shared" si="69"/>
        <v>1</v>
      </c>
      <c r="CZ26" s="70">
        <f t="shared" si="142"/>
        <v>1</v>
      </c>
      <c r="DA26" s="192" t="e">
        <f t="shared" si="143"/>
        <v>#VALUE!</v>
      </c>
    </row>
    <row r="27" spans="1:105" ht="15">
      <c r="A27" s="41" t="s">
        <v>856</v>
      </c>
      <c r="B27" s="67" t="s">
        <v>315</v>
      </c>
      <c r="C27" s="315" t="s">
        <v>316</v>
      </c>
      <c r="D27" s="259" t="s">
        <v>317</v>
      </c>
      <c r="E27" s="306" t="s">
        <v>665</v>
      </c>
      <c r="F27" s="503">
        <v>213.83</v>
      </c>
      <c r="G27" s="458">
        <v>4</v>
      </c>
      <c r="H27" s="276">
        <f t="shared" si="73"/>
        <v>4</v>
      </c>
      <c r="I27" s="367">
        <f t="shared" si="74"/>
        <v>4</v>
      </c>
      <c r="J27" s="132">
        <f t="shared" si="75"/>
        <v>0</v>
      </c>
      <c r="K27" s="132">
        <f t="shared" si="76"/>
        <v>0</v>
      </c>
      <c r="L27" s="39" t="e">
        <f t="shared" si="2"/>
        <v>#VALUE!</v>
      </c>
      <c r="M27" s="40" t="e">
        <f t="shared" si="77"/>
        <v>#VALUE!</v>
      </c>
      <c r="N27" s="193" t="e">
        <f t="shared" si="78"/>
        <v>#VALUE!</v>
      </c>
      <c r="O27" s="193" t="e">
        <f t="shared" si="79"/>
        <v>#VALUE!</v>
      </c>
      <c r="P27" s="207">
        <f t="shared" si="80"/>
        <v>0</v>
      </c>
      <c r="Q27" s="70"/>
      <c r="R27" s="208" t="e">
        <f t="shared" si="81"/>
        <v>#VALUE!</v>
      </c>
      <c r="S27" s="207" t="e">
        <f t="shared" si="82"/>
        <v>#DIV/0!</v>
      </c>
      <c r="T27" s="70"/>
      <c r="U27" s="192" t="e">
        <f t="shared" si="83"/>
        <v>#VALUE!</v>
      </c>
      <c r="V27" s="206">
        <f t="shared" si="84"/>
        <v>0</v>
      </c>
      <c r="W27" s="70"/>
      <c r="X27" s="208" t="e">
        <f t="shared" si="85"/>
        <v>#VALUE!</v>
      </c>
      <c r="Y27" s="207" t="e">
        <f t="shared" si="86"/>
        <v>#DIV/0!</v>
      </c>
      <c r="Z27" s="70"/>
      <c r="AA27" s="192" t="e">
        <f t="shared" si="87"/>
        <v>#VALUE!</v>
      </c>
      <c r="AB27" s="206">
        <f t="shared" si="88"/>
        <v>0</v>
      </c>
      <c r="AC27" s="70"/>
      <c r="AD27" s="208" t="e">
        <f t="shared" si="89"/>
        <v>#VALUE!</v>
      </c>
      <c r="AE27" s="207" t="e">
        <f t="shared" si="90"/>
        <v>#DIV/0!</v>
      </c>
      <c r="AF27" s="70"/>
      <c r="AG27" s="192" t="e">
        <f t="shared" si="91"/>
        <v>#VALUE!</v>
      </c>
      <c r="AH27" s="206">
        <f t="shared" si="92"/>
        <v>0</v>
      </c>
      <c r="AI27" s="70"/>
      <c r="AJ27" s="208" t="e">
        <f t="shared" si="93"/>
        <v>#VALUE!</v>
      </c>
      <c r="AK27" s="207" t="e">
        <f t="shared" si="94"/>
        <v>#DIV/0!</v>
      </c>
      <c r="AL27" s="70"/>
      <c r="AM27" s="192" t="e">
        <f t="shared" si="95"/>
        <v>#VALUE!</v>
      </c>
      <c r="AN27" s="206">
        <f t="shared" si="96"/>
        <v>0</v>
      </c>
      <c r="AO27" s="70"/>
      <c r="AP27" s="208" t="e">
        <f t="shared" si="97"/>
        <v>#VALUE!</v>
      </c>
      <c r="AQ27" s="207" t="e">
        <f t="shared" si="98"/>
        <v>#DIV/0!</v>
      </c>
      <c r="AR27" s="70"/>
      <c r="AS27" s="192" t="e">
        <f t="shared" si="99"/>
        <v>#VALUE!</v>
      </c>
      <c r="AT27" s="206">
        <f t="shared" si="100"/>
        <v>0</v>
      </c>
      <c r="AU27" s="70"/>
      <c r="AV27" s="208" t="e">
        <f t="shared" si="101"/>
        <v>#VALUE!</v>
      </c>
      <c r="AW27" s="207" t="e">
        <f t="shared" si="102"/>
        <v>#DIV/0!</v>
      </c>
      <c r="AX27" s="70"/>
      <c r="AY27" s="192" t="e">
        <f t="shared" si="103"/>
        <v>#VALUE!</v>
      </c>
      <c r="AZ27" s="206">
        <f t="shared" si="104"/>
        <v>0</v>
      </c>
      <c r="BA27" s="70"/>
      <c r="BB27" s="208" t="e">
        <f t="shared" si="105"/>
        <v>#VALUE!</v>
      </c>
      <c r="BC27" s="207" t="e">
        <f t="shared" si="106"/>
        <v>#DIV/0!</v>
      </c>
      <c r="BD27" s="70"/>
      <c r="BE27" s="192" t="e">
        <f t="shared" si="107"/>
        <v>#VALUE!</v>
      </c>
      <c r="BF27" s="206">
        <f t="shared" si="108"/>
        <v>0</v>
      </c>
      <c r="BG27" s="70"/>
      <c r="BH27" s="208" t="e">
        <f t="shared" si="109"/>
        <v>#VALUE!</v>
      </c>
      <c r="BI27" s="207" t="e">
        <f t="shared" si="110"/>
        <v>#DIV/0!</v>
      </c>
      <c r="BJ27" s="70"/>
      <c r="BK27" s="192" t="e">
        <f t="shared" si="111"/>
        <v>#VALUE!</v>
      </c>
      <c r="BL27" s="206">
        <f t="shared" si="112"/>
        <v>0</v>
      </c>
      <c r="BM27" s="70"/>
      <c r="BN27" s="208" t="e">
        <f t="shared" si="113"/>
        <v>#VALUE!</v>
      </c>
      <c r="BO27" s="207" t="e">
        <f t="shared" si="114"/>
        <v>#DIV/0!</v>
      </c>
      <c r="BP27" s="70"/>
      <c r="BQ27" s="192" t="e">
        <f t="shared" si="115"/>
        <v>#VALUE!</v>
      </c>
      <c r="BR27" s="206">
        <f t="shared" si="116"/>
        <v>0</v>
      </c>
      <c r="BS27" s="70"/>
      <c r="BT27" s="208" t="e">
        <f t="shared" si="117"/>
        <v>#VALUE!</v>
      </c>
      <c r="BU27" s="207" t="e">
        <f t="shared" si="118"/>
        <v>#DIV/0!</v>
      </c>
      <c r="BV27" s="70"/>
      <c r="BW27" s="192" t="e">
        <f t="shared" si="119"/>
        <v>#VALUE!</v>
      </c>
      <c r="BX27" s="206">
        <f t="shared" si="120"/>
        <v>0</v>
      </c>
      <c r="BY27" s="70"/>
      <c r="BZ27" s="208" t="e">
        <f t="shared" si="121"/>
        <v>#VALUE!</v>
      </c>
      <c r="CA27" s="207" t="e">
        <f t="shared" si="122"/>
        <v>#DIV/0!</v>
      </c>
      <c r="CB27" s="70"/>
      <c r="CC27" s="192" t="e">
        <f t="shared" si="123"/>
        <v>#VALUE!</v>
      </c>
      <c r="CD27" s="206">
        <f t="shared" si="124"/>
        <v>0</v>
      </c>
      <c r="CE27" s="70"/>
      <c r="CF27" s="208" t="e">
        <f t="shared" si="125"/>
        <v>#VALUE!</v>
      </c>
      <c r="CG27" s="207" t="e">
        <f t="shared" si="126"/>
        <v>#DIV/0!</v>
      </c>
      <c r="CH27" s="70"/>
      <c r="CI27" s="192" t="e">
        <f t="shared" si="127"/>
        <v>#VALUE!</v>
      </c>
      <c r="CJ27" s="207">
        <f t="shared" si="128"/>
        <v>0</v>
      </c>
      <c r="CK27" s="70">
        <f t="shared" si="129"/>
        <v>0</v>
      </c>
      <c r="CL27" s="192" t="e">
        <f t="shared" si="130"/>
        <v>#VALUE!</v>
      </c>
      <c r="CM27" s="207" t="e">
        <f t="shared" si="131"/>
        <v>#DIV/0!</v>
      </c>
      <c r="CN27" s="70">
        <f t="shared" si="132"/>
        <v>0</v>
      </c>
      <c r="CO27" s="192" t="e">
        <f t="shared" si="133"/>
        <v>#VALUE!</v>
      </c>
      <c r="CP27" s="207">
        <f t="shared" si="134"/>
        <v>100</v>
      </c>
      <c r="CQ27" s="70">
        <f t="shared" si="135"/>
        <v>4</v>
      </c>
      <c r="CR27" s="192" t="e">
        <f t="shared" si="136"/>
        <v>#VALUE!</v>
      </c>
      <c r="CS27" s="207" t="e">
        <f t="shared" si="137"/>
        <v>#DIV/0!</v>
      </c>
      <c r="CT27" s="70">
        <f t="shared" si="138"/>
        <v>0</v>
      </c>
      <c r="CU27" s="192" t="e">
        <f t="shared" si="139"/>
        <v>#VALUE!</v>
      </c>
      <c r="CV27" s="202">
        <f t="shared" si="66"/>
        <v>0</v>
      </c>
      <c r="CW27" s="70">
        <f t="shared" si="140"/>
        <v>0</v>
      </c>
      <c r="CX27" s="192" t="e">
        <f t="shared" si="141"/>
        <v>#VALUE!</v>
      </c>
      <c r="CY27" s="202">
        <f t="shared" si="69"/>
        <v>1</v>
      </c>
      <c r="CZ27" s="70">
        <f t="shared" si="142"/>
        <v>4</v>
      </c>
      <c r="DA27" s="192" t="e">
        <f t="shared" si="143"/>
        <v>#VALUE!</v>
      </c>
    </row>
    <row r="28" spans="1:105" ht="28.5">
      <c r="A28" s="41" t="s">
        <v>874</v>
      </c>
      <c r="B28" s="315" t="s">
        <v>762</v>
      </c>
      <c r="C28" s="506" t="s">
        <v>578</v>
      </c>
      <c r="D28" s="312" t="s">
        <v>318</v>
      </c>
      <c r="E28" s="306" t="s">
        <v>665</v>
      </c>
      <c r="F28" s="505">
        <v>38.340000000000003</v>
      </c>
      <c r="G28" s="458">
        <v>8</v>
      </c>
      <c r="H28" s="276">
        <f t="shared" si="73"/>
        <v>8</v>
      </c>
      <c r="I28" s="367">
        <f t="shared" si="74"/>
        <v>8</v>
      </c>
      <c r="J28" s="132">
        <f t="shared" si="75"/>
        <v>0</v>
      </c>
      <c r="K28" s="132">
        <f t="shared" si="76"/>
        <v>0</v>
      </c>
      <c r="L28" s="39" t="e">
        <f t="shared" si="2"/>
        <v>#VALUE!</v>
      </c>
      <c r="M28" s="40" t="e">
        <f t="shared" si="77"/>
        <v>#VALUE!</v>
      </c>
      <c r="N28" s="193" t="e">
        <f t="shared" si="78"/>
        <v>#VALUE!</v>
      </c>
      <c r="O28" s="193" t="e">
        <f t="shared" si="79"/>
        <v>#VALUE!</v>
      </c>
      <c r="P28" s="207">
        <f t="shared" si="80"/>
        <v>0</v>
      </c>
      <c r="Q28" s="70"/>
      <c r="R28" s="208" t="e">
        <f t="shared" si="81"/>
        <v>#VALUE!</v>
      </c>
      <c r="S28" s="207" t="e">
        <f t="shared" si="82"/>
        <v>#DIV/0!</v>
      </c>
      <c r="T28" s="70"/>
      <c r="U28" s="192" t="e">
        <f t="shared" si="83"/>
        <v>#VALUE!</v>
      </c>
      <c r="V28" s="206">
        <f t="shared" si="84"/>
        <v>0</v>
      </c>
      <c r="W28" s="70"/>
      <c r="X28" s="208" t="e">
        <f t="shared" si="85"/>
        <v>#VALUE!</v>
      </c>
      <c r="Y28" s="207" t="e">
        <f t="shared" si="86"/>
        <v>#DIV/0!</v>
      </c>
      <c r="Z28" s="70"/>
      <c r="AA28" s="192" t="e">
        <f t="shared" si="87"/>
        <v>#VALUE!</v>
      </c>
      <c r="AB28" s="206">
        <f t="shared" si="88"/>
        <v>0</v>
      </c>
      <c r="AC28" s="70"/>
      <c r="AD28" s="208" t="e">
        <f t="shared" si="89"/>
        <v>#VALUE!</v>
      </c>
      <c r="AE28" s="207" t="e">
        <f t="shared" si="90"/>
        <v>#DIV/0!</v>
      </c>
      <c r="AF28" s="70"/>
      <c r="AG28" s="192" t="e">
        <f t="shared" si="91"/>
        <v>#VALUE!</v>
      </c>
      <c r="AH28" s="206">
        <f t="shared" si="92"/>
        <v>0</v>
      </c>
      <c r="AI28" s="70"/>
      <c r="AJ28" s="208" t="e">
        <f t="shared" si="93"/>
        <v>#VALUE!</v>
      </c>
      <c r="AK28" s="207" t="e">
        <f t="shared" si="94"/>
        <v>#DIV/0!</v>
      </c>
      <c r="AL28" s="70"/>
      <c r="AM28" s="192" t="e">
        <f t="shared" si="95"/>
        <v>#VALUE!</v>
      </c>
      <c r="AN28" s="206">
        <f t="shared" si="96"/>
        <v>0</v>
      </c>
      <c r="AO28" s="70"/>
      <c r="AP28" s="208" t="e">
        <f t="shared" si="97"/>
        <v>#VALUE!</v>
      </c>
      <c r="AQ28" s="207" t="e">
        <f t="shared" si="98"/>
        <v>#DIV/0!</v>
      </c>
      <c r="AR28" s="70"/>
      <c r="AS28" s="192" t="e">
        <f t="shared" si="99"/>
        <v>#VALUE!</v>
      </c>
      <c r="AT28" s="206">
        <f t="shared" si="100"/>
        <v>0</v>
      </c>
      <c r="AU28" s="70"/>
      <c r="AV28" s="208" t="e">
        <f t="shared" si="101"/>
        <v>#VALUE!</v>
      </c>
      <c r="AW28" s="207" t="e">
        <f t="shared" si="102"/>
        <v>#DIV/0!</v>
      </c>
      <c r="AX28" s="70"/>
      <c r="AY28" s="192" t="e">
        <f t="shared" si="103"/>
        <v>#VALUE!</v>
      </c>
      <c r="AZ28" s="206">
        <f t="shared" si="104"/>
        <v>0</v>
      </c>
      <c r="BA28" s="70"/>
      <c r="BB28" s="208" t="e">
        <f t="shared" si="105"/>
        <v>#VALUE!</v>
      </c>
      <c r="BC28" s="207" t="e">
        <f t="shared" si="106"/>
        <v>#DIV/0!</v>
      </c>
      <c r="BD28" s="70"/>
      <c r="BE28" s="192" t="e">
        <f t="shared" si="107"/>
        <v>#VALUE!</v>
      </c>
      <c r="BF28" s="206">
        <f t="shared" si="108"/>
        <v>0</v>
      </c>
      <c r="BG28" s="70"/>
      <c r="BH28" s="208" t="e">
        <f t="shared" si="109"/>
        <v>#VALUE!</v>
      </c>
      <c r="BI28" s="207" t="e">
        <f t="shared" si="110"/>
        <v>#DIV/0!</v>
      </c>
      <c r="BJ28" s="70"/>
      <c r="BK28" s="192" t="e">
        <f t="shared" si="111"/>
        <v>#VALUE!</v>
      </c>
      <c r="BL28" s="206">
        <f t="shared" si="112"/>
        <v>0</v>
      </c>
      <c r="BM28" s="70"/>
      <c r="BN28" s="208" t="e">
        <f t="shared" si="113"/>
        <v>#VALUE!</v>
      </c>
      <c r="BO28" s="207" t="e">
        <f t="shared" si="114"/>
        <v>#DIV/0!</v>
      </c>
      <c r="BP28" s="70"/>
      <c r="BQ28" s="192" t="e">
        <f t="shared" si="115"/>
        <v>#VALUE!</v>
      </c>
      <c r="BR28" s="206">
        <f t="shared" si="116"/>
        <v>0</v>
      </c>
      <c r="BS28" s="70"/>
      <c r="BT28" s="208" t="e">
        <f t="shared" si="117"/>
        <v>#VALUE!</v>
      </c>
      <c r="BU28" s="207" t="e">
        <f t="shared" si="118"/>
        <v>#DIV/0!</v>
      </c>
      <c r="BV28" s="70"/>
      <c r="BW28" s="192" t="e">
        <f t="shared" si="119"/>
        <v>#VALUE!</v>
      </c>
      <c r="BX28" s="206">
        <f t="shared" si="120"/>
        <v>0</v>
      </c>
      <c r="BY28" s="70"/>
      <c r="BZ28" s="208" t="e">
        <f t="shared" si="121"/>
        <v>#VALUE!</v>
      </c>
      <c r="CA28" s="207" t="e">
        <f t="shared" si="122"/>
        <v>#DIV/0!</v>
      </c>
      <c r="CB28" s="70"/>
      <c r="CC28" s="192" t="e">
        <f t="shared" si="123"/>
        <v>#VALUE!</v>
      </c>
      <c r="CD28" s="206">
        <f t="shared" si="124"/>
        <v>0</v>
      </c>
      <c r="CE28" s="70"/>
      <c r="CF28" s="208" t="e">
        <f t="shared" si="125"/>
        <v>#VALUE!</v>
      </c>
      <c r="CG28" s="207" t="e">
        <f t="shared" si="126"/>
        <v>#DIV/0!</v>
      </c>
      <c r="CH28" s="70"/>
      <c r="CI28" s="192" t="e">
        <f t="shared" si="127"/>
        <v>#VALUE!</v>
      </c>
      <c r="CJ28" s="207">
        <f t="shared" si="128"/>
        <v>0</v>
      </c>
      <c r="CK28" s="70">
        <f t="shared" si="129"/>
        <v>0</v>
      </c>
      <c r="CL28" s="192" t="e">
        <f t="shared" si="130"/>
        <v>#VALUE!</v>
      </c>
      <c r="CM28" s="207" t="e">
        <f t="shared" si="131"/>
        <v>#DIV/0!</v>
      </c>
      <c r="CN28" s="70">
        <f t="shared" si="132"/>
        <v>0</v>
      </c>
      <c r="CO28" s="192" t="e">
        <f t="shared" si="133"/>
        <v>#VALUE!</v>
      </c>
      <c r="CP28" s="207">
        <f t="shared" si="134"/>
        <v>100</v>
      </c>
      <c r="CQ28" s="70">
        <f t="shared" si="135"/>
        <v>8</v>
      </c>
      <c r="CR28" s="192" t="e">
        <f t="shared" si="136"/>
        <v>#VALUE!</v>
      </c>
      <c r="CS28" s="207" t="e">
        <f t="shared" si="137"/>
        <v>#DIV/0!</v>
      </c>
      <c r="CT28" s="70">
        <f t="shared" si="138"/>
        <v>0</v>
      </c>
      <c r="CU28" s="192" t="e">
        <f t="shared" si="139"/>
        <v>#VALUE!</v>
      </c>
      <c r="CV28" s="202">
        <f t="shared" si="66"/>
        <v>0</v>
      </c>
      <c r="CW28" s="70">
        <f t="shared" si="140"/>
        <v>0</v>
      </c>
      <c r="CX28" s="192" t="e">
        <f t="shared" si="141"/>
        <v>#VALUE!</v>
      </c>
      <c r="CY28" s="202">
        <f t="shared" si="69"/>
        <v>1</v>
      </c>
      <c r="CZ28" s="70">
        <f t="shared" si="142"/>
        <v>8</v>
      </c>
      <c r="DA28" s="192" t="e">
        <f t="shared" si="143"/>
        <v>#VALUE!</v>
      </c>
    </row>
    <row r="29" spans="1:105" ht="15">
      <c r="A29" s="41" t="s">
        <v>857</v>
      </c>
      <c r="B29" s="315" t="s">
        <v>762</v>
      </c>
      <c r="C29" s="315" t="s">
        <v>579</v>
      </c>
      <c r="D29" s="312" t="s">
        <v>319</v>
      </c>
      <c r="E29" s="306" t="s">
        <v>665</v>
      </c>
      <c r="F29" s="505">
        <v>2.3199999999999998</v>
      </c>
      <c r="G29" s="458">
        <v>48</v>
      </c>
      <c r="H29" s="276">
        <f t="shared" si="73"/>
        <v>48</v>
      </c>
      <c r="I29" s="367">
        <f t="shared" si="74"/>
        <v>48</v>
      </c>
      <c r="J29" s="132">
        <f t="shared" si="75"/>
        <v>0</v>
      </c>
      <c r="K29" s="132">
        <f t="shared" si="76"/>
        <v>0</v>
      </c>
      <c r="L29" s="39" t="e">
        <f t="shared" si="2"/>
        <v>#VALUE!</v>
      </c>
      <c r="M29" s="40" t="e">
        <f t="shared" si="77"/>
        <v>#VALUE!</v>
      </c>
      <c r="N29" s="193" t="e">
        <f t="shared" si="78"/>
        <v>#VALUE!</v>
      </c>
      <c r="O29" s="193" t="e">
        <f t="shared" si="79"/>
        <v>#VALUE!</v>
      </c>
      <c r="P29" s="207">
        <f t="shared" si="80"/>
        <v>0</v>
      </c>
      <c r="Q29" s="70"/>
      <c r="R29" s="208" t="e">
        <f t="shared" si="81"/>
        <v>#VALUE!</v>
      </c>
      <c r="S29" s="207" t="e">
        <f t="shared" si="82"/>
        <v>#DIV/0!</v>
      </c>
      <c r="T29" s="70"/>
      <c r="U29" s="192" t="e">
        <f t="shared" si="83"/>
        <v>#VALUE!</v>
      </c>
      <c r="V29" s="206">
        <f t="shared" si="84"/>
        <v>0</v>
      </c>
      <c r="W29" s="70"/>
      <c r="X29" s="208" t="e">
        <f t="shared" si="85"/>
        <v>#VALUE!</v>
      </c>
      <c r="Y29" s="207" t="e">
        <f t="shared" si="86"/>
        <v>#DIV/0!</v>
      </c>
      <c r="Z29" s="70"/>
      <c r="AA29" s="192" t="e">
        <f t="shared" si="87"/>
        <v>#VALUE!</v>
      </c>
      <c r="AB29" s="206">
        <f t="shared" si="88"/>
        <v>0</v>
      </c>
      <c r="AC29" s="70"/>
      <c r="AD29" s="208" t="e">
        <f t="shared" si="89"/>
        <v>#VALUE!</v>
      </c>
      <c r="AE29" s="207" t="e">
        <f t="shared" si="90"/>
        <v>#DIV/0!</v>
      </c>
      <c r="AF29" s="70"/>
      <c r="AG29" s="192" t="e">
        <f t="shared" si="91"/>
        <v>#VALUE!</v>
      </c>
      <c r="AH29" s="206">
        <f t="shared" si="92"/>
        <v>0</v>
      </c>
      <c r="AI29" s="70"/>
      <c r="AJ29" s="208" t="e">
        <f t="shared" si="93"/>
        <v>#VALUE!</v>
      </c>
      <c r="AK29" s="207" t="e">
        <f t="shared" si="94"/>
        <v>#DIV/0!</v>
      </c>
      <c r="AL29" s="70"/>
      <c r="AM29" s="192" t="e">
        <f t="shared" si="95"/>
        <v>#VALUE!</v>
      </c>
      <c r="AN29" s="206">
        <f t="shared" si="96"/>
        <v>0</v>
      </c>
      <c r="AO29" s="70"/>
      <c r="AP29" s="208" t="e">
        <f t="shared" si="97"/>
        <v>#VALUE!</v>
      </c>
      <c r="AQ29" s="207" t="e">
        <f t="shared" si="98"/>
        <v>#DIV/0!</v>
      </c>
      <c r="AR29" s="70"/>
      <c r="AS29" s="192" t="e">
        <f t="shared" si="99"/>
        <v>#VALUE!</v>
      </c>
      <c r="AT29" s="206">
        <f t="shared" si="100"/>
        <v>0</v>
      </c>
      <c r="AU29" s="70"/>
      <c r="AV29" s="208" t="e">
        <f t="shared" si="101"/>
        <v>#VALUE!</v>
      </c>
      <c r="AW29" s="207" t="e">
        <f t="shared" si="102"/>
        <v>#DIV/0!</v>
      </c>
      <c r="AX29" s="70"/>
      <c r="AY29" s="192" t="e">
        <f t="shared" si="103"/>
        <v>#VALUE!</v>
      </c>
      <c r="AZ29" s="206">
        <f t="shared" si="104"/>
        <v>0</v>
      </c>
      <c r="BA29" s="70"/>
      <c r="BB29" s="208" t="e">
        <f t="shared" si="105"/>
        <v>#VALUE!</v>
      </c>
      <c r="BC29" s="207" t="e">
        <f t="shared" si="106"/>
        <v>#DIV/0!</v>
      </c>
      <c r="BD29" s="70"/>
      <c r="BE29" s="192" t="e">
        <f t="shared" si="107"/>
        <v>#VALUE!</v>
      </c>
      <c r="BF29" s="206">
        <f t="shared" si="108"/>
        <v>0</v>
      </c>
      <c r="BG29" s="70"/>
      <c r="BH29" s="208" t="e">
        <f t="shared" si="109"/>
        <v>#VALUE!</v>
      </c>
      <c r="BI29" s="207" t="e">
        <f t="shared" si="110"/>
        <v>#DIV/0!</v>
      </c>
      <c r="BJ29" s="70"/>
      <c r="BK29" s="192" t="e">
        <f t="shared" si="111"/>
        <v>#VALUE!</v>
      </c>
      <c r="BL29" s="206">
        <f t="shared" si="112"/>
        <v>0</v>
      </c>
      <c r="BM29" s="70"/>
      <c r="BN29" s="208" t="e">
        <f t="shared" si="113"/>
        <v>#VALUE!</v>
      </c>
      <c r="BO29" s="207" t="e">
        <f t="shared" si="114"/>
        <v>#DIV/0!</v>
      </c>
      <c r="BP29" s="70"/>
      <c r="BQ29" s="192" t="e">
        <f t="shared" si="115"/>
        <v>#VALUE!</v>
      </c>
      <c r="BR29" s="206">
        <f t="shared" si="116"/>
        <v>0</v>
      </c>
      <c r="BS29" s="70"/>
      <c r="BT29" s="208" t="e">
        <f t="shared" si="117"/>
        <v>#VALUE!</v>
      </c>
      <c r="BU29" s="207" t="e">
        <f t="shared" si="118"/>
        <v>#DIV/0!</v>
      </c>
      <c r="BV29" s="70"/>
      <c r="BW29" s="192" t="e">
        <f t="shared" si="119"/>
        <v>#VALUE!</v>
      </c>
      <c r="BX29" s="206">
        <f t="shared" si="120"/>
        <v>0</v>
      </c>
      <c r="BY29" s="70"/>
      <c r="BZ29" s="208" t="e">
        <f t="shared" si="121"/>
        <v>#VALUE!</v>
      </c>
      <c r="CA29" s="207" t="e">
        <f t="shared" si="122"/>
        <v>#DIV/0!</v>
      </c>
      <c r="CB29" s="70"/>
      <c r="CC29" s="192" t="e">
        <f t="shared" si="123"/>
        <v>#VALUE!</v>
      </c>
      <c r="CD29" s="206">
        <f t="shared" si="124"/>
        <v>0</v>
      </c>
      <c r="CE29" s="70"/>
      <c r="CF29" s="208" t="e">
        <f t="shared" si="125"/>
        <v>#VALUE!</v>
      </c>
      <c r="CG29" s="207" t="e">
        <f t="shared" si="126"/>
        <v>#DIV/0!</v>
      </c>
      <c r="CH29" s="70"/>
      <c r="CI29" s="192" t="e">
        <f t="shared" si="127"/>
        <v>#VALUE!</v>
      </c>
      <c r="CJ29" s="207">
        <f t="shared" si="128"/>
        <v>0</v>
      </c>
      <c r="CK29" s="70">
        <f t="shared" si="129"/>
        <v>0</v>
      </c>
      <c r="CL29" s="192" t="e">
        <f t="shared" si="130"/>
        <v>#VALUE!</v>
      </c>
      <c r="CM29" s="207" t="e">
        <f t="shared" si="131"/>
        <v>#DIV/0!</v>
      </c>
      <c r="CN29" s="70">
        <f t="shared" si="132"/>
        <v>0</v>
      </c>
      <c r="CO29" s="192" t="e">
        <f t="shared" si="133"/>
        <v>#VALUE!</v>
      </c>
      <c r="CP29" s="207">
        <f t="shared" si="134"/>
        <v>100</v>
      </c>
      <c r="CQ29" s="70">
        <f t="shared" si="135"/>
        <v>48</v>
      </c>
      <c r="CR29" s="192" t="e">
        <f t="shared" si="136"/>
        <v>#VALUE!</v>
      </c>
      <c r="CS29" s="207" t="e">
        <f t="shared" si="137"/>
        <v>#DIV/0!</v>
      </c>
      <c r="CT29" s="70">
        <f t="shared" si="138"/>
        <v>0</v>
      </c>
      <c r="CU29" s="192" t="e">
        <f t="shared" si="139"/>
        <v>#VALUE!</v>
      </c>
      <c r="CV29" s="202">
        <f t="shared" si="66"/>
        <v>0</v>
      </c>
      <c r="CW29" s="70">
        <f t="shared" si="140"/>
        <v>0</v>
      </c>
      <c r="CX29" s="192" t="e">
        <f t="shared" si="141"/>
        <v>#VALUE!</v>
      </c>
      <c r="CY29" s="202">
        <f t="shared" si="69"/>
        <v>1</v>
      </c>
      <c r="CZ29" s="70">
        <f t="shared" si="142"/>
        <v>48</v>
      </c>
      <c r="DA29" s="192" t="e">
        <f t="shared" si="143"/>
        <v>#VALUE!</v>
      </c>
    </row>
    <row r="30" spans="1:105" ht="15">
      <c r="A30" s="41" t="s">
        <v>766</v>
      </c>
      <c r="B30" s="315" t="s">
        <v>762</v>
      </c>
      <c r="C30" s="315" t="s">
        <v>580</v>
      </c>
      <c r="D30" s="312" t="s">
        <v>320</v>
      </c>
      <c r="E30" s="306" t="s">
        <v>665</v>
      </c>
      <c r="F30" s="505">
        <v>5.97</v>
      </c>
      <c r="G30" s="458">
        <v>74</v>
      </c>
      <c r="H30" s="276">
        <f t="shared" si="73"/>
        <v>74</v>
      </c>
      <c r="I30" s="367">
        <f t="shared" si="74"/>
        <v>74</v>
      </c>
      <c r="J30" s="132">
        <f t="shared" si="75"/>
        <v>0</v>
      </c>
      <c r="K30" s="132">
        <f t="shared" si="76"/>
        <v>0</v>
      </c>
      <c r="L30" s="39" t="e">
        <f t="shared" si="2"/>
        <v>#VALUE!</v>
      </c>
      <c r="M30" s="40" t="e">
        <f t="shared" si="77"/>
        <v>#VALUE!</v>
      </c>
      <c r="N30" s="193" t="e">
        <f t="shared" si="78"/>
        <v>#VALUE!</v>
      </c>
      <c r="O30" s="193" t="e">
        <f t="shared" si="79"/>
        <v>#VALUE!</v>
      </c>
      <c r="P30" s="207">
        <f t="shared" si="80"/>
        <v>0</v>
      </c>
      <c r="Q30" s="70"/>
      <c r="R30" s="208" t="e">
        <f t="shared" si="81"/>
        <v>#VALUE!</v>
      </c>
      <c r="S30" s="207" t="e">
        <f t="shared" si="82"/>
        <v>#DIV/0!</v>
      </c>
      <c r="T30" s="70"/>
      <c r="U30" s="192" t="e">
        <f t="shared" si="83"/>
        <v>#VALUE!</v>
      </c>
      <c r="V30" s="206">
        <f t="shared" si="84"/>
        <v>0</v>
      </c>
      <c r="W30" s="70"/>
      <c r="X30" s="208" t="e">
        <f t="shared" si="85"/>
        <v>#VALUE!</v>
      </c>
      <c r="Y30" s="207" t="e">
        <f t="shared" si="86"/>
        <v>#DIV/0!</v>
      </c>
      <c r="Z30" s="70"/>
      <c r="AA30" s="192" t="e">
        <f t="shared" si="87"/>
        <v>#VALUE!</v>
      </c>
      <c r="AB30" s="206">
        <f t="shared" si="88"/>
        <v>0</v>
      </c>
      <c r="AC30" s="70"/>
      <c r="AD30" s="208" t="e">
        <f t="shared" si="89"/>
        <v>#VALUE!</v>
      </c>
      <c r="AE30" s="207" t="e">
        <f t="shared" si="90"/>
        <v>#DIV/0!</v>
      </c>
      <c r="AF30" s="70"/>
      <c r="AG30" s="192" t="e">
        <f t="shared" si="91"/>
        <v>#VALUE!</v>
      </c>
      <c r="AH30" s="206">
        <f t="shared" si="92"/>
        <v>0</v>
      </c>
      <c r="AI30" s="70"/>
      <c r="AJ30" s="208" t="e">
        <f t="shared" si="93"/>
        <v>#VALUE!</v>
      </c>
      <c r="AK30" s="207" t="e">
        <f t="shared" si="94"/>
        <v>#DIV/0!</v>
      </c>
      <c r="AL30" s="70"/>
      <c r="AM30" s="192" t="e">
        <f t="shared" si="95"/>
        <v>#VALUE!</v>
      </c>
      <c r="AN30" s="206">
        <f t="shared" si="96"/>
        <v>0</v>
      </c>
      <c r="AO30" s="70"/>
      <c r="AP30" s="208" t="e">
        <f t="shared" si="97"/>
        <v>#VALUE!</v>
      </c>
      <c r="AQ30" s="207" t="e">
        <f t="shared" si="98"/>
        <v>#DIV/0!</v>
      </c>
      <c r="AR30" s="70"/>
      <c r="AS30" s="192" t="e">
        <f t="shared" si="99"/>
        <v>#VALUE!</v>
      </c>
      <c r="AT30" s="206">
        <f t="shared" si="100"/>
        <v>0</v>
      </c>
      <c r="AU30" s="70"/>
      <c r="AV30" s="208" t="e">
        <f t="shared" si="101"/>
        <v>#VALUE!</v>
      </c>
      <c r="AW30" s="207" t="e">
        <f t="shared" si="102"/>
        <v>#DIV/0!</v>
      </c>
      <c r="AX30" s="70"/>
      <c r="AY30" s="192" t="e">
        <f t="shared" si="103"/>
        <v>#VALUE!</v>
      </c>
      <c r="AZ30" s="206">
        <f t="shared" si="104"/>
        <v>0</v>
      </c>
      <c r="BA30" s="70"/>
      <c r="BB30" s="208" t="e">
        <f t="shared" si="105"/>
        <v>#VALUE!</v>
      </c>
      <c r="BC30" s="207" t="e">
        <f t="shared" si="106"/>
        <v>#DIV/0!</v>
      </c>
      <c r="BD30" s="70"/>
      <c r="BE30" s="192" t="e">
        <f t="shared" si="107"/>
        <v>#VALUE!</v>
      </c>
      <c r="BF30" s="206">
        <f t="shared" si="108"/>
        <v>0</v>
      </c>
      <c r="BG30" s="70"/>
      <c r="BH30" s="208" t="e">
        <f t="shared" si="109"/>
        <v>#VALUE!</v>
      </c>
      <c r="BI30" s="207" t="e">
        <f t="shared" si="110"/>
        <v>#DIV/0!</v>
      </c>
      <c r="BJ30" s="70"/>
      <c r="BK30" s="192" t="e">
        <f t="shared" si="111"/>
        <v>#VALUE!</v>
      </c>
      <c r="BL30" s="206">
        <f t="shared" si="112"/>
        <v>0</v>
      </c>
      <c r="BM30" s="70"/>
      <c r="BN30" s="208" t="e">
        <f t="shared" si="113"/>
        <v>#VALUE!</v>
      </c>
      <c r="BO30" s="207" t="e">
        <f t="shared" si="114"/>
        <v>#DIV/0!</v>
      </c>
      <c r="BP30" s="70"/>
      <c r="BQ30" s="192" t="e">
        <f t="shared" si="115"/>
        <v>#VALUE!</v>
      </c>
      <c r="BR30" s="206">
        <f t="shared" si="116"/>
        <v>0</v>
      </c>
      <c r="BS30" s="70"/>
      <c r="BT30" s="208" t="e">
        <f t="shared" si="117"/>
        <v>#VALUE!</v>
      </c>
      <c r="BU30" s="207" t="e">
        <f t="shared" si="118"/>
        <v>#DIV/0!</v>
      </c>
      <c r="BV30" s="70"/>
      <c r="BW30" s="192" t="e">
        <f t="shared" si="119"/>
        <v>#VALUE!</v>
      </c>
      <c r="BX30" s="206">
        <f t="shared" si="120"/>
        <v>0</v>
      </c>
      <c r="BY30" s="70"/>
      <c r="BZ30" s="208" t="e">
        <f t="shared" si="121"/>
        <v>#VALUE!</v>
      </c>
      <c r="CA30" s="207" t="e">
        <f t="shared" si="122"/>
        <v>#DIV/0!</v>
      </c>
      <c r="CB30" s="70"/>
      <c r="CC30" s="192" t="e">
        <f t="shared" si="123"/>
        <v>#VALUE!</v>
      </c>
      <c r="CD30" s="206">
        <f t="shared" si="124"/>
        <v>0</v>
      </c>
      <c r="CE30" s="70"/>
      <c r="CF30" s="208" t="e">
        <f t="shared" si="125"/>
        <v>#VALUE!</v>
      </c>
      <c r="CG30" s="207" t="e">
        <f t="shared" si="126"/>
        <v>#DIV/0!</v>
      </c>
      <c r="CH30" s="70"/>
      <c r="CI30" s="192" t="e">
        <f t="shared" si="127"/>
        <v>#VALUE!</v>
      </c>
      <c r="CJ30" s="207">
        <f t="shared" si="128"/>
        <v>0</v>
      </c>
      <c r="CK30" s="70">
        <f t="shared" si="129"/>
        <v>0</v>
      </c>
      <c r="CL30" s="192" t="e">
        <f t="shared" si="130"/>
        <v>#VALUE!</v>
      </c>
      <c r="CM30" s="207" t="e">
        <f t="shared" si="131"/>
        <v>#DIV/0!</v>
      </c>
      <c r="CN30" s="70">
        <f t="shared" si="132"/>
        <v>0</v>
      </c>
      <c r="CO30" s="192" t="e">
        <f t="shared" si="133"/>
        <v>#VALUE!</v>
      </c>
      <c r="CP30" s="207">
        <f t="shared" si="134"/>
        <v>100</v>
      </c>
      <c r="CQ30" s="70">
        <f t="shared" si="135"/>
        <v>74</v>
      </c>
      <c r="CR30" s="192" t="e">
        <f t="shared" si="136"/>
        <v>#VALUE!</v>
      </c>
      <c r="CS30" s="207" t="e">
        <f t="shared" si="137"/>
        <v>#DIV/0!</v>
      </c>
      <c r="CT30" s="70">
        <f t="shared" si="138"/>
        <v>0</v>
      </c>
      <c r="CU30" s="192" t="e">
        <f t="shared" si="139"/>
        <v>#VALUE!</v>
      </c>
      <c r="CV30" s="202">
        <f t="shared" si="66"/>
        <v>0</v>
      </c>
      <c r="CW30" s="70">
        <f t="shared" si="140"/>
        <v>0</v>
      </c>
      <c r="CX30" s="192" t="e">
        <f t="shared" si="141"/>
        <v>#VALUE!</v>
      </c>
      <c r="CY30" s="202">
        <f t="shared" si="69"/>
        <v>1</v>
      </c>
      <c r="CZ30" s="70">
        <f t="shared" si="142"/>
        <v>74</v>
      </c>
      <c r="DA30" s="192" t="e">
        <f t="shared" si="143"/>
        <v>#VALUE!</v>
      </c>
    </row>
    <row r="31" spans="1:105" ht="28.5">
      <c r="A31" s="41" t="s">
        <v>858</v>
      </c>
      <c r="B31" s="315"/>
      <c r="C31" s="506" t="s">
        <v>581</v>
      </c>
      <c r="D31" s="312" t="s">
        <v>321</v>
      </c>
      <c r="E31" s="306" t="s">
        <v>665</v>
      </c>
      <c r="F31" s="505">
        <v>38.89</v>
      </c>
      <c r="G31" s="458">
        <v>4</v>
      </c>
      <c r="H31" s="276">
        <f t="shared" si="73"/>
        <v>4</v>
      </c>
      <c r="I31" s="367">
        <f t="shared" si="74"/>
        <v>4</v>
      </c>
      <c r="J31" s="132">
        <f t="shared" si="75"/>
        <v>0</v>
      </c>
      <c r="K31" s="132">
        <f t="shared" si="76"/>
        <v>0</v>
      </c>
      <c r="L31" s="39" t="e">
        <f t="shared" si="2"/>
        <v>#VALUE!</v>
      </c>
      <c r="M31" s="40" t="e">
        <f t="shared" si="77"/>
        <v>#VALUE!</v>
      </c>
      <c r="N31" s="193" t="e">
        <f t="shared" si="78"/>
        <v>#VALUE!</v>
      </c>
      <c r="O31" s="193" t="e">
        <f t="shared" si="79"/>
        <v>#VALUE!</v>
      </c>
      <c r="P31" s="207">
        <f t="shared" si="80"/>
        <v>0</v>
      </c>
      <c r="Q31" s="70"/>
      <c r="R31" s="208" t="e">
        <f t="shared" si="81"/>
        <v>#VALUE!</v>
      </c>
      <c r="S31" s="207" t="e">
        <f t="shared" si="82"/>
        <v>#DIV/0!</v>
      </c>
      <c r="T31" s="70"/>
      <c r="U31" s="192" t="e">
        <f t="shared" si="83"/>
        <v>#VALUE!</v>
      </c>
      <c r="V31" s="206">
        <f t="shared" si="84"/>
        <v>0</v>
      </c>
      <c r="W31" s="70"/>
      <c r="X31" s="208" t="e">
        <f t="shared" si="85"/>
        <v>#VALUE!</v>
      </c>
      <c r="Y31" s="207" t="e">
        <f t="shared" si="86"/>
        <v>#DIV/0!</v>
      </c>
      <c r="Z31" s="70"/>
      <c r="AA31" s="192" t="e">
        <f t="shared" si="87"/>
        <v>#VALUE!</v>
      </c>
      <c r="AB31" s="206">
        <f t="shared" si="88"/>
        <v>0</v>
      </c>
      <c r="AC31" s="70"/>
      <c r="AD31" s="208" t="e">
        <f t="shared" si="89"/>
        <v>#VALUE!</v>
      </c>
      <c r="AE31" s="207" t="e">
        <f t="shared" si="90"/>
        <v>#DIV/0!</v>
      </c>
      <c r="AF31" s="70"/>
      <c r="AG31" s="192" t="e">
        <f t="shared" si="91"/>
        <v>#VALUE!</v>
      </c>
      <c r="AH31" s="206">
        <f t="shared" si="92"/>
        <v>0</v>
      </c>
      <c r="AI31" s="70"/>
      <c r="AJ31" s="208" t="e">
        <f t="shared" si="93"/>
        <v>#VALUE!</v>
      </c>
      <c r="AK31" s="207" t="e">
        <f t="shared" si="94"/>
        <v>#DIV/0!</v>
      </c>
      <c r="AL31" s="70"/>
      <c r="AM31" s="192" t="e">
        <f t="shared" si="95"/>
        <v>#VALUE!</v>
      </c>
      <c r="AN31" s="206">
        <f t="shared" si="96"/>
        <v>0</v>
      </c>
      <c r="AO31" s="70"/>
      <c r="AP31" s="208" t="e">
        <f t="shared" si="97"/>
        <v>#VALUE!</v>
      </c>
      <c r="AQ31" s="207" t="e">
        <f t="shared" si="98"/>
        <v>#DIV/0!</v>
      </c>
      <c r="AR31" s="70"/>
      <c r="AS31" s="192" t="e">
        <f t="shared" si="99"/>
        <v>#VALUE!</v>
      </c>
      <c r="AT31" s="206">
        <f t="shared" si="100"/>
        <v>0</v>
      </c>
      <c r="AU31" s="70"/>
      <c r="AV31" s="208" t="e">
        <f t="shared" si="101"/>
        <v>#VALUE!</v>
      </c>
      <c r="AW31" s="207" t="e">
        <f t="shared" si="102"/>
        <v>#DIV/0!</v>
      </c>
      <c r="AX31" s="70"/>
      <c r="AY31" s="192" t="e">
        <f t="shared" si="103"/>
        <v>#VALUE!</v>
      </c>
      <c r="AZ31" s="206">
        <f t="shared" si="104"/>
        <v>0</v>
      </c>
      <c r="BA31" s="70"/>
      <c r="BB31" s="208" t="e">
        <f t="shared" si="105"/>
        <v>#VALUE!</v>
      </c>
      <c r="BC31" s="207" t="e">
        <f t="shared" si="106"/>
        <v>#DIV/0!</v>
      </c>
      <c r="BD31" s="70"/>
      <c r="BE31" s="192" t="e">
        <f t="shared" si="107"/>
        <v>#VALUE!</v>
      </c>
      <c r="BF31" s="206">
        <f t="shared" si="108"/>
        <v>0</v>
      </c>
      <c r="BG31" s="70"/>
      <c r="BH31" s="208" t="e">
        <f t="shared" si="109"/>
        <v>#VALUE!</v>
      </c>
      <c r="BI31" s="207" t="e">
        <f t="shared" si="110"/>
        <v>#DIV/0!</v>
      </c>
      <c r="BJ31" s="70"/>
      <c r="BK31" s="192" t="e">
        <f t="shared" si="111"/>
        <v>#VALUE!</v>
      </c>
      <c r="BL31" s="206">
        <f t="shared" si="112"/>
        <v>0</v>
      </c>
      <c r="BM31" s="70"/>
      <c r="BN31" s="208" t="e">
        <f t="shared" si="113"/>
        <v>#VALUE!</v>
      </c>
      <c r="BO31" s="207" t="e">
        <f t="shared" si="114"/>
        <v>#DIV/0!</v>
      </c>
      <c r="BP31" s="70"/>
      <c r="BQ31" s="192" t="e">
        <f t="shared" si="115"/>
        <v>#VALUE!</v>
      </c>
      <c r="BR31" s="206">
        <f t="shared" si="116"/>
        <v>0</v>
      </c>
      <c r="BS31" s="70"/>
      <c r="BT31" s="208" t="e">
        <f t="shared" si="117"/>
        <v>#VALUE!</v>
      </c>
      <c r="BU31" s="207" t="e">
        <f t="shared" si="118"/>
        <v>#DIV/0!</v>
      </c>
      <c r="BV31" s="70"/>
      <c r="BW31" s="192" t="e">
        <f t="shared" si="119"/>
        <v>#VALUE!</v>
      </c>
      <c r="BX31" s="206">
        <f t="shared" si="120"/>
        <v>0</v>
      </c>
      <c r="BY31" s="70"/>
      <c r="BZ31" s="208" t="e">
        <f t="shared" si="121"/>
        <v>#VALUE!</v>
      </c>
      <c r="CA31" s="207" t="e">
        <f t="shared" si="122"/>
        <v>#DIV/0!</v>
      </c>
      <c r="CB31" s="70"/>
      <c r="CC31" s="192" t="e">
        <f t="shared" si="123"/>
        <v>#VALUE!</v>
      </c>
      <c r="CD31" s="206">
        <f t="shared" si="124"/>
        <v>0</v>
      </c>
      <c r="CE31" s="70"/>
      <c r="CF31" s="208" t="e">
        <f t="shared" si="125"/>
        <v>#VALUE!</v>
      </c>
      <c r="CG31" s="207" t="e">
        <f t="shared" si="126"/>
        <v>#DIV/0!</v>
      </c>
      <c r="CH31" s="70"/>
      <c r="CI31" s="192" t="e">
        <f t="shared" si="127"/>
        <v>#VALUE!</v>
      </c>
      <c r="CJ31" s="207">
        <f t="shared" si="128"/>
        <v>0</v>
      </c>
      <c r="CK31" s="70">
        <f t="shared" si="129"/>
        <v>0</v>
      </c>
      <c r="CL31" s="192" t="e">
        <f t="shared" si="130"/>
        <v>#VALUE!</v>
      </c>
      <c r="CM31" s="207" t="e">
        <f t="shared" si="131"/>
        <v>#DIV/0!</v>
      </c>
      <c r="CN31" s="70">
        <f t="shared" si="132"/>
        <v>0</v>
      </c>
      <c r="CO31" s="192" t="e">
        <f t="shared" si="133"/>
        <v>#VALUE!</v>
      </c>
      <c r="CP31" s="207">
        <f t="shared" si="134"/>
        <v>100</v>
      </c>
      <c r="CQ31" s="70">
        <f t="shared" si="135"/>
        <v>4</v>
      </c>
      <c r="CR31" s="192" t="e">
        <f t="shared" si="136"/>
        <v>#VALUE!</v>
      </c>
      <c r="CS31" s="207" t="e">
        <f t="shared" si="137"/>
        <v>#DIV/0!</v>
      </c>
      <c r="CT31" s="70">
        <f t="shared" si="138"/>
        <v>0</v>
      </c>
      <c r="CU31" s="192" t="e">
        <f t="shared" si="139"/>
        <v>#VALUE!</v>
      </c>
      <c r="CV31" s="202">
        <f t="shared" si="66"/>
        <v>0</v>
      </c>
      <c r="CW31" s="70">
        <f t="shared" si="140"/>
        <v>0</v>
      </c>
      <c r="CX31" s="192" t="e">
        <f t="shared" si="141"/>
        <v>#VALUE!</v>
      </c>
      <c r="CY31" s="202">
        <f t="shared" si="69"/>
        <v>1</v>
      </c>
      <c r="CZ31" s="70">
        <f t="shared" si="142"/>
        <v>4</v>
      </c>
      <c r="DA31" s="192" t="e">
        <f t="shared" si="143"/>
        <v>#VALUE!</v>
      </c>
    </row>
    <row r="32" spans="1:105" ht="15">
      <c r="A32" s="41" t="s">
        <v>859</v>
      </c>
      <c r="B32" s="315" t="s">
        <v>762</v>
      </c>
      <c r="C32" s="315" t="s">
        <v>582</v>
      </c>
      <c r="D32" s="312" t="s">
        <v>322</v>
      </c>
      <c r="E32" s="306" t="s">
        <v>665</v>
      </c>
      <c r="F32" s="505">
        <v>5.42</v>
      </c>
      <c r="G32" s="458">
        <v>12</v>
      </c>
      <c r="H32" s="276">
        <f t="shared" si="73"/>
        <v>12</v>
      </c>
      <c r="I32" s="367">
        <f t="shared" si="74"/>
        <v>12</v>
      </c>
      <c r="J32" s="132">
        <f t="shared" si="75"/>
        <v>0</v>
      </c>
      <c r="K32" s="132">
        <f t="shared" si="76"/>
        <v>0</v>
      </c>
      <c r="L32" s="39" t="e">
        <f t="shared" si="2"/>
        <v>#VALUE!</v>
      </c>
      <c r="M32" s="40" t="e">
        <f t="shared" si="77"/>
        <v>#VALUE!</v>
      </c>
      <c r="N32" s="193" t="e">
        <f t="shared" si="78"/>
        <v>#VALUE!</v>
      </c>
      <c r="O32" s="193" t="e">
        <f t="shared" si="79"/>
        <v>#VALUE!</v>
      </c>
      <c r="P32" s="207">
        <f t="shared" si="80"/>
        <v>0</v>
      </c>
      <c r="Q32" s="70"/>
      <c r="R32" s="208" t="e">
        <f t="shared" si="81"/>
        <v>#VALUE!</v>
      </c>
      <c r="S32" s="207" t="e">
        <f t="shared" si="82"/>
        <v>#DIV/0!</v>
      </c>
      <c r="T32" s="70"/>
      <c r="U32" s="192" t="e">
        <f t="shared" si="83"/>
        <v>#VALUE!</v>
      </c>
      <c r="V32" s="206">
        <f t="shared" si="84"/>
        <v>0</v>
      </c>
      <c r="W32" s="70"/>
      <c r="X32" s="208" t="e">
        <f t="shared" si="85"/>
        <v>#VALUE!</v>
      </c>
      <c r="Y32" s="207" t="e">
        <f t="shared" si="86"/>
        <v>#DIV/0!</v>
      </c>
      <c r="Z32" s="70"/>
      <c r="AA32" s="192" t="e">
        <f t="shared" si="87"/>
        <v>#VALUE!</v>
      </c>
      <c r="AB32" s="206">
        <f t="shared" si="88"/>
        <v>0</v>
      </c>
      <c r="AC32" s="70"/>
      <c r="AD32" s="208" t="e">
        <f t="shared" si="89"/>
        <v>#VALUE!</v>
      </c>
      <c r="AE32" s="207" t="e">
        <f t="shared" si="90"/>
        <v>#DIV/0!</v>
      </c>
      <c r="AF32" s="70"/>
      <c r="AG32" s="192" t="e">
        <f t="shared" si="91"/>
        <v>#VALUE!</v>
      </c>
      <c r="AH32" s="206">
        <f t="shared" si="92"/>
        <v>0</v>
      </c>
      <c r="AI32" s="70"/>
      <c r="AJ32" s="208" t="e">
        <f t="shared" si="93"/>
        <v>#VALUE!</v>
      </c>
      <c r="AK32" s="207" t="e">
        <f t="shared" si="94"/>
        <v>#DIV/0!</v>
      </c>
      <c r="AL32" s="70"/>
      <c r="AM32" s="192" t="e">
        <f t="shared" si="95"/>
        <v>#VALUE!</v>
      </c>
      <c r="AN32" s="206">
        <f t="shared" si="96"/>
        <v>0</v>
      </c>
      <c r="AO32" s="70"/>
      <c r="AP32" s="208" t="e">
        <f t="shared" si="97"/>
        <v>#VALUE!</v>
      </c>
      <c r="AQ32" s="207" t="e">
        <f t="shared" si="98"/>
        <v>#DIV/0!</v>
      </c>
      <c r="AR32" s="70"/>
      <c r="AS32" s="192" t="e">
        <f t="shared" si="99"/>
        <v>#VALUE!</v>
      </c>
      <c r="AT32" s="206">
        <f t="shared" si="100"/>
        <v>0</v>
      </c>
      <c r="AU32" s="70"/>
      <c r="AV32" s="208" t="e">
        <f t="shared" si="101"/>
        <v>#VALUE!</v>
      </c>
      <c r="AW32" s="207" t="e">
        <f t="shared" si="102"/>
        <v>#DIV/0!</v>
      </c>
      <c r="AX32" s="70"/>
      <c r="AY32" s="192" t="e">
        <f t="shared" si="103"/>
        <v>#VALUE!</v>
      </c>
      <c r="AZ32" s="206">
        <f t="shared" si="104"/>
        <v>0</v>
      </c>
      <c r="BA32" s="70"/>
      <c r="BB32" s="208" t="e">
        <f t="shared" si="105"/>
        <v>#VALUE!</v>
      </c>
      <c r="BC32" s="207" t="e">
        <f t="shared" si="106"/>
        <v>#DIV/0!</v>
      </c>
      <c r="BD32" s="70"/>
      <c r="BE32" s="192" t="e">
        <f t="shared" si="107"/>
        <v>#VALUE!</v>
      </c>
      <c r="BF32" s="206">
        <f t="shared" si="108"/>
        <v>0</v>
      </c>
      <c r="BG32" s="70"/>
      <c r="BH32" s="208" t="e">
        <f t="shared" si="109"/>
        <v>#VALUE!</v>
      </c>
      <c r="BI32" s="207" t="e">
        <f t="shared" si="110"/>
        <v>#DIV/0!</v>
      </c>
      <c r="BJ32" s="70"/>
      <c r="BK32" s="192" t="e">
        <f t="shared" si="111"/>
        <v>#VALUE!</v>
      </c>
      <c r="BL32" s="206">
        <f t="shared" si="112"/>
        <v>0</v>
      </c>
      <c r="BM32" s="70"/>
      <c r="BN32" s="208" t="e">
        <f t="shared" si="113"/>
        <v>#VALUE!</v>
      </c>
      <c r="BO32" s="207" t="e">
        <f t="shared" si="114"/>
        <v>#DIV/0!</v>
      </c>
      <c r="BP32" s="70"/>
      <c r="BQ32" s="192" t="e">
        <f t="shared" si="115"/>
        <v>#VALUE!</v>
      </c>
      <c r="BR32" s="206">
        <f t="shared" si="116"/>
        <v>0</v>
      </c>
      <c r="BS32" s="70"/>
      <c r="BT32" s="208" t="e">
        <f t="shared" si="117"/>
        <v>#VALUE!</v>
      </c>
      <c r="BU32" s="207" t="e">
        <f t="shared" si="118"/>
        <v>#DIV/0!</v>
      </c>
      <c r="BV32" s="70"/>
      <c r="BW32" s="192" t="e">
        <f t="shared" si="119"/>
        <v>#VALUE!</v>
      </c>
      <c r="BX32" s="206">
        <f t="shared" si="120"/>
        <v>0</v>
      </c>
      <c r="BY32" s="70"/>
      <c r="BZ32" s="208" t="e">
        <f t="shared" si="121"/>
        <v>#VALUE!</v>
      </c>
      <c r="CA32" s="207" t="e">
        <f t="shared" si="122"/>
        <v>#DIV/0!</v>
      </c>
      <c r="CB32" s="70"/>
      <c r="CC32" s="192" t="e">
        <f t="shared" si="123"/>
        <v>#VALUE!</v>
      </c>
      <c r="CD32" s="206">
        <f t="shared" si="124"/>
        <v>0</v>
      </c>
      <c r="CE32" s="70"/>
      <c r="CF32" s="208" t="e">
        <f t="shared" si="125"/>
        <v>#VALUE!</v>
      </c>
      <c r="CG32" s="207" t="e">
        <f t="shared" si="126"/>
        <v>#DIV/0!</v>
      </c>
      <c r="CH32" s="70"/>
      <c r="CI32" s="192" t="e">
        <f t="shared" si="127"/>
        <v>#VALUE!</v>
      </c>
      <c r="CJ32" s="207">
        <f t="shared" si="128"/>
        <v>0</v>
      </c>
      <c r="CK32" s="70">
        <f t="shared" si="129"/>
        <v>0</v>
      </c>
      <c r="CL32" s="192" t="e">
        <f t="shared" si="130"/>
        <v>#VALUE!</v>
      </c>
      <c r="CM32" s="207" t="e">
        <f t="shared" si="131"/>
        <v>#DIV/0!</v>
      </c>
      <c r="CN32" s="70">
        <f t="shared" si="132"/>
        <v>0</v>
      </c>
      <c r="CO32" s="192" t="e">
        <f t="shared" si="133"/>
        <v>#VALUE!</v>
      </c>
      <c r="CP32" s="207">
        <f t="shared" si="134"/>
        <v>100</v>
      </c>
      <c r="CQ32" s="70">
        <f t="shared" si="135"/>
        <v>12</v>
      </c>
      <c r="CR32" s="192" t="e">
        <f t="shared" si="136"/>
        <v>#VALUE!</v>
      </c>
      <c r="CS32" s="207" t="e">
        <f t="shared" si="137"/>
        <v>#DIV/0!</v>
      </c>
      <c r="CT32" s="70">
        <f t="shared" si="138"/>
        <v>0</v>
      </c>
      <c r="CU32" s="192" t="e">
        <f t="shared" si="139"/>
        <v>#VALUE!</v>
      </c>
      <c r="CV32" s="202">
        <f t="shared" si="66"/>
        <v>0</v>
      </c>
      <c r="CW32" s="70">
        <f t="shared" si="140"/>
        <v>0</v>
      </c>
      <c r="CX32" s="192" t="e">
        <f t="shared" si="141"/>
        <v>#VALUE!</v>
      </c>
      <c r="CY32" s="202">
        <f t="shared" si="69"/>
        <v>1</v>
      </c>
      <c r="CZ32" s="70">
        <f t="shared" si="142"/>
        <v>12</v>
      </c>
      <c r="DA32" s="192" t="e">
        <f t="shared" si="143"/>
        <v>#VALUE!</v>
      </c>
    </row>
    <row r="33" spans="1:105" ht="15">
      <c r="A33" s="41" t="s">
        <v>767</v>
      </c>
      <c r="B33" s="315" t="s">
        <v>762</v>
      </c>
      <c r="C33" s="315" t="s">
        <v>583</v>
      </c>
      <c r="D33" s="312" t="s">
        <v>323</v>
      </c>
      <c r="E33" s="306" t="s">
        <v>665</v>
      </c>
      <c r="F33" s="505">
        <v>9.27</v>
      </c>
      <c r="G33" s="458">
        <v>16</v>
      </c>
      <c r="H33" s="276">
        <f t="shared" si="73"/>
        <v>16</v>
      </c>
      <c r="I33" s="367">
        <f t="shared" si="74"/>
        <v>16</v>
      </c>
      <c r="J33" s="132">
        <f t="shared" si="75"/>
        <v>0</v>
      </c>
      <c r="K33" s="132">
        <f t="shared" si="76"/>
        <v>0</v>
      </c>
      <c r="L33" s="39" t="e">
        <f t="shared" si="2"/>
        <v>#VALUE!</v>
      </c>
      <c r="M33" s="40" t="e">
        <f t="shared" si="77"/>
        <v>#VALUE!</v>
      </c>
      <c r="N33" s="193" t="e">
        <f t="shared" si="78"/>
        <v>#VALUE!</v>
      </c>
      <c r="O33" s="193" t="e">
        <f t="shared" si="79"/>
        <v>#VALUE!</v>
      </c>
      <c r="P33" s="207">
        <f t="shared" si="80"/>
        <v>0</v>
      </c>
      <c r="Q33" s="70"/>
      <c r="R33" s="208" t="e">
        <f t="shared" si="81"/>
        <v>#VALUE!</v>
      </c>
      <c r="S33" s="207" t="e">
        <f t="shared" si="82"/>
        <v>#DIV/0!</v>
      </c>
      <c r="T33" s="70"/>
      <c r="U33" s="192" t="e">
        <f t="shared" si="83"/>
        <v>#VALUE!</v>
      </c>
      <c r="V33" s="206">
        <f t="shared" si="84"/>
        <v>0</v>
      </c>
      <c r="W33" s="70"/>
      <c r="X33" s="208" t="e">
        <f t="shared" si="85"/>
        <v>#VALUE!</v>
      </c>
      <c r="Y33" s="207" t="e">
        <f t="shared" si="86"/>
        <v>#DIV/0!</v>
      </c>
      <c r="Z33" s="70"/>
      <c r="AA33" s="192" t="e">
        <f t="shared" si="87"/>
        <v>#VALUE!</v>
      </c>
      <c r="AB33" s="206">
        <f t="shared" si="88"/>
        <v>0</v>
      </c>
      <c r="AC33" s="70"/>
      <c r="AD33" s="208" t="e">
        <f t="shared" si="89"/>
        <v>#VALUE!</v>
      </c>
      <c r="AE33" s="207" t="e">
        <f t="shared" si="90"/>
        <v>#DIV/0!</v>
      </c>
      <c r="AF33" s="70"/>
      <c r="AG33" s="192" t="e">
        <f t="shared" si="91"/>
        <v>#VALUE!</v>
      </c>
      <c r="AH33" s="206">
        <f t="shared" si="92"/>
        <v>0</v>
      </c>
      <c r="AI33" s="70"/>
      <c r="AJ33" s="208" t="e">
        <f t="shared" si="93"/>
        <v>#VALUE!</v>
      </c>
      <c r="AK33" s="207" t="e">
        <f t="shared" si="94"/>
        <v>#DIV/0!</v>
      </c>
      <c r="AL33" s="70"/>
      <c r="AM33" s="192" t="e">
        <f t="shared" si="95"/>
        <v>#VALUE!</v>
      </c>
      <c r="AN33" s="206">
        <f t="shared" si="96"/>
        <v>0</v>
      </c>
      <c r="AO33" s="70"/>
      <c r="AP33" s="208" t="e">
        <f t="shared" si="97"/>
        <v>#VALUE!</v>
      </c>
      <c r="AQ33" s="207" t="e">
        <f t="shared" si="98"/>
        <v>#DIV/0!</v>
      </c>
      <c r="AR33" s="70"/>
      <c r="AS33" s="192" t="e">
        <f t="shared" si="99"/>
        <v>#VALUE!</v>
      </c>
      <c r="AT33" s="206">
        <f t="shared" si="100"/>
        <v>0</v>
      </c>
      <c r="AU33" s="70"/>
      <c r="AV33" s="208" t="e">
        <f t="shared" si="101"/>
        <v>#VALUE!</v>
      </c>
      <c r="AW33" s="207" t="e">
        <f t="shared" si="102"/>
        <v>#DIV/0!</v>
      </c>
      <c r="AX33" s="70"/>
      <c r="AY33" s="192" t="e">
        <f t="shared" si="103"/>
        <v>#VALUE!</v>
      </c>
      <c r="AZ33" s="206">
        <f t="shared" si="104"/>
        <v>0</v>
      </c>
      <c r="BA33" s="70"/>
      <c r="BB33" s="208" t="e">
        <f t="shared" si="105"/>
        <v>#VALUE!</v>
      </c>
      <c r="BC33" s="207" t="e">
        <f t="shared" si="106"/>
        <v>#DIV/0!</v>
      </c>
      <c r="BD33" s="70"/>
      <c r="BE33" s="192" t="e">
        <f t="shared" si="107"/>
        <v>#VALUE!</v>
      </c>
      <c r="BF33" s="206">
        <f t="shared" si="108"/>
        <v>0</v>
      </c>
      <c r="BG33" s="70"/>
      <c r="BH33" s="208" t="e">
        <f t="shared" si="109"/>
        <v>#VALUE!</v>
      </c>
      <c r="BI33" s="207" t="e">
        <f t="shared" si="110"/>
        <v>#DIV/0!</v>
      </c>
      <c r="BJ33" s="70"/>
      <c r="BK33" s="192" t="e">
        <f t="shared" si="111"/>
        <v>#VALUE!</v>
      </c>
      <c r="BL33" s="206">
        <f t="shared" si="112"/>
        <v>0</v>
      </c>
      <c r="BM33" s="70"/>
      <c r="BN33" s="208" t="e">
        <f t="shared" si="113"/>
        <v>#VALUE!</v>
      </c>
      <c r="BO33" s="207" t="e">
        <f t="shared" si="114"/>
        <v>#DIV/0!</v>
      </c>
      <c r="BP33" s="70"/>
      <c r="BQ33" s="192" t="e">
        <f t="shared" si="115"/>
        <v>#VALUE!</v>
      </c>
      <c r="BR33" s="206">
        <f t="shared" si="116"/>
        <v>0</v>
      </c>
      <c r="BS33" s="70"/>
      <c r="BT33" s="208" t="e">
        <f t="shared" si="117"/>
        <v>#VALUE!</v>
      </c>
      <c r="BU33" s="207" t="e">
        <f t="shared" si="118"/>
        <v>#DIV/0!</v>
      </c>
      <c r="BV33" s="70"/>
      <c r="BW33" s="192" t="e">
        <f t="shared" si="119"/>
        <v>#VALUE!</v>
      </c>
      <c r="BX33" s="206">
        <f t="shared" si="120"/>
        <v>0</v>
      </c>
      <c r="BY33" s="70"/>
      <c r="BZ33" s="208" t="e">
        <f t="shared" si="121"/>
        <v>#VALUE!</v>
      </c>
      <c r="CA33" s="207" t="e">
        <f t="shared" si="122"/>
        <v>#DIV/0!</v>
      </c>
      <c r="CB33" s="70"/>
      <c r="CC33" s="192" t="e">
        <f t="shared" si="123"/>
        <v>#VALUE!</v>
      </c>
      <c r="CD33" s="206">
        <f t="shared" si="124"/>
        <v>0</v>
      </c>
      <c r="CE33" s="70"/>
      <c r="CF33" s="208" t="e">
        <f t="shared" si="125"/>
        <v>#VALUE!</v>
      </c>
      <c r="CG33" s="207" t="e">
        <f t="shared" si="126"/>
        <v>#DIV/0!</v>
      </c>
      <c r="CH33" s="70"/>
      <c r="CI33" s="192" t="e">
        <f t="shared" si="127"/>
        <v>#VALUE!</v>
      </c>
      <c r="CJ33" s="207">
        <f t="shared" si="128"/>
        <v>0</v>
      </c>
      <c r="CK33" s="70">
        <f t="shared" si="129"/>
        <v>0</v>
      </c>
      <c r="CL33" s="192" t="e">
        <f t="shared" si="130"/>
        <v>#VALUE!</v>
      </c>
      <c r="CM33" s="207" t="e">
        <f t="shared" si="131"/>
        <v>#DIV/0!</v>
      </c>
      <c r="CN33" s="70">
        <f t="shared" si="132"/>
        <v>0</v>
      </c>
      <c r="CO33" s="192" t="e">
        <f t="shared" si="133"/>
        <v>#VALUE!</v>
      </c>
      <c r="CP33" s="207">
        <f t="shared" si="134"/>
        <v>100</v>
      </c>
      <c r="CQ33" s="70">
        <f t="shared" si="135"/>
        <v>16</v>
      </c>
      <c r="CR33" s="192" t="e">
        <f t="shared" si="136"/>
        <v>#VALUE!</v>
      </c>
      <c r="CS33" s="207" t="e">
        <f t="shared" si="137"/>
        <v>#DIV/0!</v>
      </c>
      <c r="CT33" s="70">
        <f t="shared" si="138"/>
        <v>0</v>
      </c>
      <c r="CU33" s="192" t="e">
        <f t="shared" si="139"/>
        <v>#VALUE!</v>
      </c>
      <c r="CV33" s="202">
        <f t="shared" si="66"/>
        <v>0</v>
      </c>
      <c r="CW33" s="70">
        <f t="shared" si="140"/>
        <v>0</v>
      </c>
      <c r="CX33" s="192" t="e">
        <f t="shared" si="141"/>
        <v>#VALUE!</v>
      </c>
      <c r="CY33" s="202">
        <f t="shared" si="69"/>
        <v>1</v>
      </c>
      <c r="CZ33" s="70">
        <f t="shared" si="142"/>
        <v>16</v>
      </c>
      <c r="DA33" s="192" t="e">
        <f t="shared" si="143"/>
        <v>#VALUE!</v>
      </c>
    </row>
    <row r="34" spans="1:105" ht="15">
      <c r="A34" s="41" t="s">
        <v>860</v>
      </c>
      <c r="B34" s="315" t="s">
        <v>762</v>
      </c>
      <c r="C34" s="315" t="s">
        <v>584</v>
      </c>
      <c r="D34" s="317" t="s">
        <v>324</v>
      </c>
      <c r="E34" s="306" t="s">
        <v>665</v>
      </c>
      <c r="F34" s="505">
        <v>17.23</v>
      </c>
      <c r="G34" s="458">
        <v>11</v>
      </c>
      <c r="H34" s="276">
        <f t="shared" si="73"/>
        <v>11</v>
      </c>
      <c r="I34" s="367">
        <f t="shared" si="74"/>
        <v>11</v>
      </c>
      <c r="J34" s="132">
        <f t="shared" si="75"/>
        <v>0</v>
      </c>
      <c r="K34" s="132">
        <f t="shared" si="76"/>
        <v>0</v>
      </c>
      <c r="L34" s="39" t="e">
        <f t="shared" si="2"/>
        <v>#VALUE!</v>
      </c>
      <c r="M34" s="40" t="e">
        <f t="shared" si="77"/>
        <v>#VALUE!</v>
      </c>
      <c r="N34" s="193" t="e">
        <f t="shared" si="78"/>
        <v>#VALUE!</v>
      </c>
      <c r="O34" s="193" t="e">
        <f t="shared" si="79"/>
        <v>#VALUE!</v>
      </c>
      <c r="P34" s="207">
        <f t="shared" si="80"/>
        <v>0</v>
      </c>
      <c r="Q34" s="70"/>
      <c r="R34" s="208" t="e">
        <f t="shared" si="81"/>
        <v>#VALUE!</v>
      </c>
      <c r="S34" s="207" t="e">
        <f t="shared" si="82"/>
        <v>#DIV/0!</v>
      </c>
      <c r="T34" s="70"/>
      <c r="U34" s="192" t="e">
        <f t="shared" si="83"/>
        <v>#VALUE!</v>
      </c>
      <c r="V34" s="206">
        <f t="shared" si="84"/>
        <v>0</v>
      </c>
      <c r="W34" s="70"/>
      <c r="X34" s="208" t="e">
        <f t="shared" si="85"/>
        <v>#VALUE!</v>
      </c>
      <c r="Y34" s="207" t="e">
        <f t="shared" si="86"/>
        <v>#DIV/0!</v>
      </c>
      <c r="Z34" s="70"/>
      <c r="AA34" s="192" t="e">
        <f t="shared" si="87"/>
        <v>#VALUE!</v>
      </c>
      <c r="AB34" s="206">
        <f t="shared" si="88"/>
        <v>0</v>
      </c>
      <c r="AC34" s="70"/>
      <c r="AD34" s="208" t="e">
        <f t="shared" si="89"/>
        <v>#VALUE!</v>
      </c>
      <c r="AE34" s="207" t="e">
        <f t="shared" si="90"/>
        <v>#DIV/0!</v>
      </c>
      <c r="AF34" s="70"/>
      <c r="AG34" s="192" t="e">
        <f t="shared" si="91"/>
        <v>#VALUE!</v>
      </c>
      <c r="AH34" s="206">
        <f t="shared" si="92"/>
        <v>0</v>
      </c>
      <c r="AI34" s="70"/>
      <c r="AJ34" s="208" t="e">
        <f t="shared" si="93"/>
        <v>#VALUE!</v>
      </c>
      <c r="AK34" s="207" t="e">
        <f t="shared" si="94"/>
        <v>#DIV/0!</v>
      </c>
      <c r="AL34" s="70"/>
      <c r="AM34" s="192" t="e">
        <f t="shared" si="95"/>
        <v>#VALUE!</v>
      </c>
      <c r="AN34" s="206">
        <f t="shared" si="96"/>
        <v>0</v>
      </c>
      <c r="AO34" s="70"/>
      <c r="AP34" s="208" t="e">
        <f t="shared" si="97"/>
        <v>#VALUE!</v>
      </c>
      <c r="AQ34" s="207" t="e">
        <f t="shared" si="98"/>
        <v>#DIV/0!</v>
      </c>
      <c r="AR34" s="70"/>
      <c r="AS34" s="192" t="e">
        <f t="shared" si="99"/>
        <v>#VALUE!</v>
      </c>
      <c r="AT34" s="206">
        <f t="shared" si="100"/>
        <v>0</v>
      </c>
      <c r="AU34" s="70"/>
      <c r="AV34" s="208" t="e">
        <f t="shared" si="101"/>
        <v>#VALUE!</v>
      </c>
      <c r="AW34" s="207" t="e">
        <f t="shared" si="102"/>
        <v>#DIV/0!</v>
      </c>
      <c r="AX34" s="70"/>
      <c r="AY34" s="192" t="e">
        <f t="shared" si="103"/>
        <v>#VALUE!</v>
      </c>
      <c r="AZ34" s="206">
        <f t="shared" si="104"/>
        <v>0</v>
      </c>
      <c r="BA34" s="70"/>
      <c r="BB34" s="208" t="e">
        <f t="shared" si="105"/>
        <v>#VALUE!</v>
      </c>
      <c r="BC34" s="207" t="e">
        <f t="shared" si="106"/>
        <v>#DIV/0!</v>
      </c>
      <c r="BD34" s="70"/>
      <c r="BE34" s="192" t="e">
        <f t="shared" si="107"/>
        <v>#VALUE!</v>
      </c>
      <c r="BF34" s="206">
        <f t="shared" si="108"/>
        <v>0</v>
      </c>
      <c r="BG34" s="70"/>
      <c r="BH34" s="208" t="e">
        <f t="shared" si="109"/>
        <v>#VALUE!</v>
      </c>
      <c r="BI34" s="207" t="e">
        <f t="shared" si="110"/>
        <v>#DIV/0!</v>
      </c>
      <c r="BJ34" s="70"/>
      <c r="BK34" s="192" t="e">
        <f t="shared" si="111"/>
        <v>#VALUE!</v>
      </c>
      <c r="BL34" s="206">
        <f t="shared" si="112"/>
        <v>0</v>
      </c>
      <c r="BM34" s="70"/>
      <c r="BN34" s="208" t="e">
        <f t="shared" si="113"/>
        <v>#VALUE!</v>
      </c>
      <c r="BO34" s="207" t="e">
        <f t="shared" si="114"/>
        <v>#DIV/0!</v>
      </c>
      <c r="BP34" s="70"/>
      <c r="BQ34" s="192" t="e">
        <f t="shared" si="115"/>
        <v>#VALUE!</v>
      </c>
      <c r="BR34" s="206">
        <f t="shared" si="116"/>
        <v>0</v>
      </c>
      <c r="BS34" s="70"/>
      <c r="BT34" s="208" t="e">
        <f t="shared" si="117"/>
        <v>#VALUE!</v>
      </c>
      <c r="BU34" s="207" t="e">
        <f t="shared" si="118"/>
        <v>#DIV/0!</v>
      </c>
      <c r="BV34" s="70"/>
      <c r="BW34" s="192" t="e">
        <f t="shared" si="119"/>
        <v>#VALUE!</v>
      </c>
      <c r="BX34" s="206">
        <f t="shared" si="120"/>
        <v>0</v>
      </c>
      <c r="BY34" s="70"/>
      <c r="BZ34" s="208" t="e">
        <f t="shared" si="121"/>
        <v>#VALUE!</v>
      </c>
      <c r="CA34" s="207" t="e">
        <f t="shared" si="122"/>
        <v>#DIV/0!</v>
      </c>
      <c r="CB34" s="70"/>
      <c r="CC34" s="192" t="e">
        <f t="shared" si="123"/>
        <v>#VALUE!</v>
      </c>
      <c r="CD34" s="206">
        <f t="shared" si="124"/>
        <v>0</v>
      </c>
      <c r="CE34" s="70"/>
      <c r="CF34" s="208" t="e">
        <f t="shared" si="125"/>
        <v>#VALUE!</v>
      </c>
      <c r="CG34" s="207" t="e">
        <f t="shared" si="126"/>
        <v>#DIV/0!</v>
      </c>
      <c r="CH34" s="70"/>
      <c r="CI34" s="192" t="e">
        <f t="shared" si="127"/>
        <v>#VALUE!</v>
      </c>
      <c r="CJ34" s="207">
        <f t="shared" si="128"/>
        <v>0</v>
      </c>
      <c r="CK34" s="70">
        <f t="shared" si="129"/>
        <v>0</v>
      </c>
      <c r="CL34" s="192" t="e">
        <f t="shared" si="130"/>
        <v>#VALUE!</v>
      </c>
      <c r="CM34" s="207" t="e">
        <f t="shared" si="131"/>
        <v>#DIV/0!</v>
      </c>
      <c r="CN34" s="70">
        <f t="shared" si="132"/>
        <v>0</v>
      </c>
      <c r="CO34" s="192" t="e">
        <f t="shared" si="133"/>
        <v>#VALUE!</v>
      </c>
      <c r="CP34" s="207">
        <f t="shared" si="134"/>
        <v>100</v>
      </c>
      <c r="CQ34" s="70">
        <f t="shared" si="135"/>
        <v>11</v>
      </c>
      <c r="CR34" s="192" t="e">
        <f t="shared" si="136"/>
        <v>#VALUE!</v>
      </c>
      <c r="CS34" s="207" t="e">
        <f t="shared" si="137"/>
        <v>#DIV/0!</v>
      </c>
      <c r="CT34" s="70">
        <f t="shared" si="138"/>
        <v>0</v>
      </c>
      <c r="CU34" s="192" t="e">
        <f t="shared" si="139"/>
        <v>#VALUE!</v>
      </c>
      <c r="CV34" s="202">
        <f t="shared" si="66"/>
        <v>0</v>
      </c>
      <c r="CW34" s="70">
        <f t="shared" si="140"/>
        <v>0</v>
      </c>
      <c r="CX34" s="192" t="e">
        <f t="shared" si="141"/>
        <v>#VALUE!</v>
      </c>
      <c r="CY34" s="202">
        <f t="shared" si="69"/>
        <v>1</v>
      </c>
      <c r="CZ34" s="70">
        <f t="shared" si="142"/>
        <v>11</v>
      </c>
      <c r="DA34" s="192" t="e">
        <f t="shared" si="143"/>
        <v>#VALUE!</v>
      </c>
    </row>
    <row r="35" spans="1:105" ht="15">
      <c r="A35" s="41" t="s">
        <v>861</v>
      </c>
      <c r="B35" s="67" t="s">
        <v>325</v>
      </c>
      <c r="C35" s="315" t="s">
        <v>326</v>
      </c>
      <c r="D35" s="259" t="s">
        <v>327</v>
      </c>
      <c r="E35" s="306" t="s">
        <v>665</v>
      </c>
      <c r="F35" s="505">
        <v>136.07</v>
      </c>
      <c r="G35" s="458">
        <v>3</v>
      </c>
      <c r="H35" s="276">
        <f t="shared" si="73"/>
        <v>3</v>
      </c>
      <c r="I35" s="367">
        <f t="shared" si="74"/>
        <v>3</v>
      </c>
      <c r="J35" s="132">
        <f t="shared" si="75"/>
        <v>0</v>
      </c>
      <c r="K35" s="132">
        <f t="shared" si="76"/>
        <v>0</v>
      </c>
      <c r="L35" s="39" t="e">
        <f t="shared" si="2"/>
        <v>#VALUE!</v>
      </c>
      <c r="M35" s="40" t="e">
        <f t="shared" si="77"/>
        <v>#VALUE!</v>
      </c>
      <c r="N35" s="193" t="e">
        <f t="shared" si="78"/>
        <v>#VALUE!</v>
      </c>
      <c r="O35" s="193" t="e">
        <f t="shared" si="79"/>
        <v>#VALUE!</v>
      </c>
      <c r="P35" s="207">
        <f t="shared" si="80"/>
        <v>0</v>
      </c>
      <c r="Q35" s="70"/>
      <c r="R35" s="208" t="e">
        <f t="shared" si="81"/>
        <v>#VALUE!</v>
      </c>
      <c r="S35" s="207" t="e">
        <f t="shared" si="82"/>
        <v>#DIV/0!</v>
      </c>
      <c r="T35" s="70"/>
      <c r="U35" s="192" t="e">
        <f t="shared" si="83"/>
        <v>#VALUE!</v>
      </c>
      <c r="V35" s="206">
        <f t="shared" si="84"/>
        <v>0</v>
      </c>
      <c r="W35" s="70"/>
      <c r="X35" s="208" t="e">
        <f t="shared" si="85"/>
        <v>#VALUE!</v>
      </c>
      <c r="Y35" s="207" t="e">
        <f t="shared" si="86"/>
        <v>#DIV/0!</v>
      </c>
      <c r="Z35" s="70"/>
      <c r="AA35" s="192" t="e">
        <f t="shared" si="87"/>
        <v>#VALUE!</v>
      </c>
      <c r="AB35" s="206">
        <f t="shared" si="88"/>
        <v>0</v>
      </c>
      <c r="AC35" s="70"/>
      <c r="AD35" s="208" t="e">
        <f t="shared" si="89"/>
        <v>#VALUE!</v>
      </c>
      <c r="AE35" s="207" t="e">
        <f t="shared" si="90"/>
        <v>#DIV/0!</v>
      </c>
      <c r="AF35" s="70"/>
      <c r="AG35" s="192" t="e">
        <f t="shared" si="91"/>
        <v>#VALUE!</v>
      </c>
      <c r="AH35" s="206">
        <f t="shared" si="92"/>
        <v>0</v>
      </c>
      <c r="AI35" s="70"/>
      <c r="AJ35" s="208" t="e">
        <f t="shared" si="93"/>
        <v>#VALUE!</v>
      </c>
      <c r="AK35" s="207" t="e">
        <f t="shared" si="94"/>
        <v>#DIV/0!</v>
      </c>
      <c r="AL35" s="70"/>
      <c r="AM35" s="192" t="e">
        <f t="shared" si="95"/>
        <v>#VALUE!</v>
      </c>
      <c r="AN35" s="206">
        <f t="shared" si="96"/>
        <v>0</v>
      </c>
      <c r="AO35" s="70"/>
      <c r="AP35" s="208" t="e">
        <f t="shared" si="97"/>
        <v>#VALUE!</v>
      </c>
      <c r="AQ35" s="207" t="e">
        <f t="shared" si="98"/>
        <v>#DIV/0!</v>
      </c>
      <c r="AR35" s="70"/>
      <c r="AS35" s="192" t="e">
        <f t="shared" si="99"/>
        <v>#VALUE!</v>
      </c>
      <c r="AT35" s="206">
        <f t="shared" si="100"/>
        <v>0</v>
      </c>
      <c r="AU35" s="70"/>
      <c r="AV35" s="208" t="e">
        <f t="shared" si="101"/>
        <v>#VALUE!</v>
      </c>
      <c r="AW35" s="207" t="e">
        <f t="shared" si="102"/>
        <v>#DIV/0!</v>
      </c>
      <c r="AX35" s="70"/>
      <c r="AY35" s="192" t="e">
        <f t="shared" si="103"/>
        <v>#VALUE!</v>
      </c>
      <c r="AZ35" s="206">
        <f t="shared" si="104"/>
        <v>0</v>
      </c>
      <c r="BA35" s="70"/>
      <c r="BB35" s="208" t="e">
        <f t="shared" si="105"/>
        <v>#VALUE!</v>
      </c>
      <c r="BC35" s="207" t="e">
        <f t="shared" si="106"/>
        <v>#DIV/0!</v>
      </c>
      <c r="BD35" s="70"/>
      <c r="BE35" s="192" t="e">
        <f t="shared" si="107"/>
        <v>#VALUE!</v>
      </c>
      <c r="BF35" s="206">
        <f t="shared" si="108"/>
        <v>0</v>
      </c>
      <c r="BG35" s="70"/>
      <c r="BH35" s="208" t="e">
        <f t="shared" si="109"/>
        <v>#VALUE!</v>
      </c>
      <c r="BI35" s="207" t="e">
        <f t="shared" si="110"/>
        <v>#DIV/0!</v>
      </c>
      <c r="BJ35" s="70"/>
      <c r="BK35" s="192" t="e">
        <f t="shared" si="111"/>
        <v>#VALUE!</v>
      </c>
      <c r="BL35" s="206">
        <f t="shared" si="112"/>
        <v>0</v>
      </c>
      <c r="BM35" s="70"/>
      <c r="BN35" s="208" t="e">
        <f t="shared" si="113"/>
        <v>#VALUE!</v>
      </c>
      <c r="BO35" s="207" t="e">
        <f t="shared" si="114"/>
        <v>#DIV/0!</v>
      </c>
      <c r="BP35" s="70"/>
      <c r="BQ35" s="192" t="e">
        <f t="shared" si="115"/>
        <v>#VALUE!</v>
      </c>
      <c r="BR35" s="206">
        <f t="shared" si="116"/>
        <v>0</v>
      </c>
      <c r="BS35" s="70"/>
      <c r="BT35" s="208" t="e">
        <f t="shared" si="117"/>
        <v>#VALUE!</v>
      </c>
      <c r="BU35" s="207" t="e">
        <f t="shared" si="118"/>
        <v>#DIV/0!</v>
      </c>
      <c r="BV35" s="70"/>
      <c r="BW35" s="192" t="e">
        <f t="shared" si="119"/>
        <v>#VALUE!</v>
      </c>
      <c r="BX35" s="206">
        <f t="shared" si="120"/>
        <v>0</v>
      </c>
      <c r="BY35" s="70"/>
      <c r="BZ35" s="208" t="e">
        <f t="shared" si="121"/>
        <v>#VALUE!</v>
      </c>
      <c r="CA35" s="207" t="e">
        <f t="shared" si="122"/>
        <v>#DIV/0!</v>
      </c>
      <c r="CB35" s="70"/>
      <c r="CC35" s="192" t="e">
        <f t="shared" si="123"/>
        <v>#VALUE!</v>
      </c>
      <c r="CD35" s="206">
        <f t="shared" si="124"/>
        <v>0</v>
      </c>
      <c r="CE35" s="70"/>
      <c r="CF35" s="208" t="e">
        <f t="shared" si="125"/>
        <v>#VALUE!</v>
      </c>
      <c r="CG35" s="207" t="e">
        <f t="shared" si="126"/>
        <v>#DIV/0!</v>
      </c>
      <c r="CH35" s="70"/>
      <c r="CI35" s="192" t="e">
        <f t="shared" si="127"/>
        <v>#VALUE!</v>
      </c>
      <c r="CJ35" s="207">
        <f t="shared" si="128"/>
        <v>0</v>
      </c>
      <c r="CK35" s="70">
        <f t="shared" si="129"/>
        <v>0</v>
      </c>
      <c r="CL35" s="192" t="e">
        <f t="shared" si="130"/>
        <v>#VALUE!</v>
      </c>
      <c r="CM35" s="207" t="e">
        <f t="shared" si="131"/>
        <v>#DIV/0!</v>
      </c>
      <c r="CN35" s="70">
        <f t="shared" si="132"/>
        <v>0</v>
      </c>
      <c r="CO35" s="192" t="e">
        <f t="shared" si="133"/>
        <v>#VALUE!</v>
      </c>
      <c r="CP35" s="207">
        <f t="shared" si="134"/>
        <v>100</v>
      </c>
      <c r="CQ35" s="70">
        <f t="shared" si="135"/>
        <v>3</v>
      </c>
      <c r="CR35" s="192" t="e">
        <f t="shared" si="136"/>
        <v>#VALUE!</v>
      </c>
      <c r="CS35" s="207" t="e">
        <f t="shared" si="137"/>
        <v>#DIV/0!</v>
      </c>
      <c r="CT35" s="70">
        <f t="shared" si="138"/>
        <v>0</v>
      </c>
      <c r="CU35" s="192" t="e">
        <f t="shared" si="139"/>
        <v>#VALUE!</v>
      </c>
      <c r="CV35" s="202">
        <f t="shared" si="66"/>
        <v>0</v>
      </c>
      <c r="CW35" s="70">
        <f t="shared" si="140"/>
        <v>0</v>
      </c>
      <c r="CX35" s="192" t="e">
        <f t="shared" si="141"/>
        <v>#VALUE!</v>
      </c>
      <c r="CY35" s="202">
        <f t="shared" si="69"/>
        <v>1</v>
      </c>
      <c r="CZ35" s="70">
        <f t="shared" si="142"/>
        <v>3</v>
      </c>
      <c r="DA35" s="192" t="e">
        <f t="shared" si="143"/>
        <v>#VALUE!</v>
      </c>
    </row>
    <row r="36" spans="1:105" ht="15">
      <c r="A36" s="41" t="s">
        <v>862</v>
      </c>
      <c r="B36" s="315" t="s">
        <v>934</v>
      </c>
      <c r="C36" s="315" t="s">
        <v>935</v>
      </c>
      <c r="D36" s="312" t="s">
        <v>936</v>
      </c>
      <c r="E36" s="306" t="s">
        <v>665</v>
      </c>
      <c r="F36" s="505">
        <v>3.77</v>
      </c>
      <c r="G36" s="458">
        <v>66</v>
      </c>
      <c r="H36" s="276">
        <f t="shared" si="73"/>
        <v>66</v>
      </c>
      <c r="I36" s="367">
        <f t="shared" si="74"/>
        <v>66</v>
      </c>
      <c r="J36" s="132">
        <f t="shared" si="75"/>
        <v>0</v>
      </c>
      <c r="K36" s="132">
        <f t="shared" si="76"/>
        <v>0</v>
      </c>
      <c r="L36" s="39" t="e">
        <f t="shared" si="2"/>
        <v>#VALUE!</v>
      </c>
      <c r="M36" s="40" t="e">
        <f t="shared" si="77"/>
        <v>#VALUE!</v>
      </c>
      <c r="N36" s="193" t="e">
        <f t="shared" si="78"/>
        <v>#VALUE!</v>
      </c>
      <c r="O36" s="193" t="e">
        <f t="shared" si="79"/>
        <v>#VALUE!</v>
      </c>
      <c r="P36" s="207">
        <f t="shared" si="80"/>
        <v>0</v>
      </c>
      <c r="Q36" s="70"/>
      <c r="R36" s="208" t="e">
        <f t="shared" si="81"/>
        <v>#VALUE!</v>
      </c>
      <c r="S36" s="207" t="e">
        <f t="shared" si="82"/>
        <v>#DIV/0!</v>
      </c>
      <c r="T36" s="70"/>
      <c r="U36" s="192" t="e">
        <f t="shared" si="83"/>
        <v>#VALUE!</v>
      </c>
      <c r="V36" s="206">
        <f t="shared" si="84"/>
        <v>0</v>
      </c>
      <c r="W36" s="70"/>
      <c r="X36" s="208" t="e">
        <f t="shared" si="85"/>
        <v>#VALUE!</v>
      </c>
      <c r="Y36" s="207" t="e">
        <f t="shared" si="86"/>
        <v>#DIV/0!</v>
      </c>
      <c r="Z36" s="70"/>
      <c r="AA36" s="192" t="e">
        <f t="shared" si="87"/>
        <v>#VALUE!</v>
      </c>
      <c r="AB36" s="206">
        <f t="shared" si="88"/>
        <v>0</v>
      </c>
      <c r="AC36" s="70"/>
      <c r="AD36" s="208" t="e">
        <f t="shared" si="89"/>
        <v>#VALUE!</v>
      </c>
      <c r="AE36" s="207" t="e">
        <f t="shared" si="90"/>
        <v>#DIV/0!</v>
      </c>
      <c r="AF36" s="70"/>
      <c r="AG36" s="192" t="e">
        <f t="shared" si="91"/>
        <v>#VALUE!</v>
      </c>
      <c r="AH36" s="206">
        <f t="shared" si="92"/>
        <v>0</v>
      </c>
      <c r="AI36" s="70"/>
      <c r="AJ36" s="208" t="e">
        <f t="shared" si="93"/>
        <v>#VALUE!</v>
      </c>
      <c r="AK36" s="207" t="e">
        <f t="shared" si="94"/>
        <v>#DIV/0!</v>
      </c>
      <c r="AL36" s="70"/>
      <c r="AM36" s="192" t="e">
        <f t="shared" si="95"/>
        <v>#VALUE!</v>
      </c>
      <c r="AN36" s="206">
        <f t="shared" si="96"/>
        <v>0</v>
      </c>
      <c r="AO36" s="70"/>
      <c r="AP36" s="208" t="e">
        <f t="shared" si="97"/>
        <v>#VALUE!</v>
      </c>
      <c r="AQ36" s="207" t="e">
        <f t="shared" si="98"/>
        <v>#DIV/0!</v>
      </c>
      <c r="AR36" s="70"/>
      <c r="AS36" s="192" t="e">
        <f t="shared" si="99"/>
        <v>#VALUE!</v>
      </c>
      <c r="AT36" s="206">
        <f t="shared" si="100"/>
        <v>0</v>
      </c>
      <c r="AU36" s="70"/>
      <c r="AV36" s="208" t="e">
        <f t="shared" si="101"/>
        <v>#VALUE!</v>
      </c>
      <c r="AW36" s="207" t="e">
        <f t="shared" si="102"/>
        <v>#DIV/0!</v>
      </c>
      <c r="AX36" s="70"/>
      <c r="AY36" s="192" t="e">
        <f t="shared" si="103"/>
        <v>#VALUE!</v>
      </c>
      <c r="AZ36" s="206">
        <f t="shared" si="104"/>
        <v>0</v>
      </c>
      <c r="BA36" s="70"/>
      <c r="BB36" s="208" t="e">
        <f t="shared" si="105"/>
        <v>#VALUE!</v>
      </c>
      <c r="BC36" s="207" t="e">
        <f t="shared" si="106"/>
        <v>#DIV/0!</v>
      </c>
      <c r="BD36" s="70"/>
      <c r="BE36" s="192" t="e">
        <f t="shared" si="107"/>
        <v>#VALUE!</v>
      </c>
      <c r="BF36" s="206">
        <f t="shared" si="108"/>
        <v>0</v>
      </c>
      <c r="BG36" s="70"/>
      <c r="BH36" s="208" t="e">
        <f t="shared" si="109"/>
        <v>#VALUE!</v>
      </c>
      <c r="BI36" s="207" t="e">
        <f t="shared" si="110"/>
        <v>#DIV/0!</v>
      </c>
      <c r="BJ36" s="70"/>
      <c r="BK36" s="192" t="e">
        <f t="shared" si="111"/>
        <v>#VALUE!</v>
      </c>
      <c r="BL36" s="206">
        <f t="shared" si="112"/>
        <v>0</v>
      </c>
      <c r="BM36" s="70"/>
      <c r="BN36" s="208" t="e">
        <f t="shared" si="113"/>
        <v>#VALUE!</v>
      </c>
      <c r="BO36" s="207" t="e">
        <f t="shared" si="114"/>
        <v>#DIV/0!</v>
      </c>
      <c r="BP36" s="70"/>
      <c r="BQ36" s="192" t="e">
        <f t="shared" si="115"/>
        <v>#VALUE!</v>
      </c>
      <c r="BR36" s="206">
        <f t="shared" si="116"/>
        <v>0</v>
      </c>
      <c r="BS36" s="70"/>
      <c r="BT36" s="208" t="e">
        <f t="shared" si="117"/>
        <v>#VALUE!</v>
      </c>
      <c r="BU36" s="207" t="e">
        <f t="shared" si="118"/>
        <v>#DIV/0!</v>
      </c>
      <c r="BV36" s="70"/>
      <c r="BW36" s="192" t="e">
        <f t="shared" si="119"/>
        <v>#VALUE!</v>
      </c>
      <c r="BX36" s="206">
        <f t="shared" si="120"/>
        <v>0</v>
      </c>
      <c r="BY36" s="70"/>
      <c r="BZ36" s="208" t="e">
        <f t="shared" si="121"/>
        <v>#VALUE!</v>
      </c>
      <c r="CA36" s="207" t="e">
        <f t="shared" si="122"/>
        <v>#DIV/0!</v>
      </c>
      <c r="CB36" s="70"/>
      <c r="CC36" s="192" t="e">
        <f t="shared" si="123"/>
        <v>#VALUE!</v>
      </c>
      <c r="CD36" s="206">
        <f t="shared" si="124"/>
        <v>0</v>
      </c>
      <c r="CE36" s="70"/>
      <c r="CF36" s="208" t="e">
        <f t="shared" si="125"/>
        <v>#VALUE!</v>
      </c>
      <c r="CG36" s="207" t="e">
        <f t="shared" si="126"/>
        <v>#DIV/0!</v>
      </c>
      <c r="CH36" s="70"/>
      <c r="CI36" s="192" t="e">
        <f t="shared" si="127"/>
        <v>#VALUE!</v>
      </c>
      <c r="CJ36" s="207">
        <f t="shared" si="128"/>
        <v>0</v>
      </c>
      <c r="CK36" s="70">
        <f t="shared" si="129"/>
        <v>0</v>
      </c>
      <c r="CL36" s="192" t="e">
        <f t="shared" si="130"/>
        <v>#VALUE!</v>
      </c>
      <c r="CM36" s="207" t="e">
        <f t="shared" si="131"/>
        <v>#DIV/0!</v>
      </c>
      <c r="CN36" s="70">
        <f t="shared" si="132"/>
        <v>0</v>
      </c>
      <c r="CO36" s="192" t="e">
        <f t="shared" si="133"/>
        <v>#VALUE!</v>
      </c>
      <c r="CP36" s="207">
        <f t="shared" si="134"/>
        <v>100</v>
      </c>
      <c r="CQ36" s="70">
        <f t="shared" si="135"/>
        <v>66</v>
      </c>
      <c r="CR36" s="192" t="e">
        <f t="shared" si="136"/>
        <v>#VALUE!</v>
      </c>
      <c r="CS36" s="207" t="e">
        <f t="shared" si="137"/>
        <v>#DIV/0!</v>
      </c>
      <c r="CT36" s="70">
        <f t="shared" si="138"/>
        <v>0</v>
      </c>
      <c r="CU36" s="192" t="e">
        <f t="shared" si="139"/>
        <v>#VALUE!</v>
      </c>
      <c r="CV36" s="202">
        <f t="shared" si="66"/>
        <v>0</v>
      </c>
      <c r="CW36" s="70">
        <f t="shared" si="140"/>
        <v>0</v>
      </c>
      <c r="CX36" s="192" t="e">
        <f t="shared" si="141"/>
        <v>#VALUE!</v>
      </c>
      <c r="CY36" s="202">
        <f t="shared" si="69"/>
        <v>1</v>
      </c>
      <c r="CZ36" s="70">
        <f t="shared" si="142"/>
        <v>66</v>
      </c>
      <c r="DA36" s="192" t="e">
        <f t="shared" si="143"/>
        <v>#VALUE!</v>
      </c>
    </row>
    <row r="37" spans="1:105" ht="15">
      <c r="A37" s="41" t="s">
        <v>768</v>
      </c>
      <c r="B37" s="315" t="s">
        <v>328</v>
      </c>
      <c r="C37" s="315" t="s">
        <v>329</v>
      </c>
      <c r="D37" s="312" t="s">
        <v>330</v>
      </c>
      <c r="E37" s="306" t="s">
        <v>665</v>
      </c>
      <c r="F37" s="505">
        <v>8.77</v>
      </c>
      <c r="G37" s="458">
        <v>42</v>
      </c>
      <c r="H37" s="276">
        <f t="shared" si="73"/>
        <v>42</v>
      </c>
      <c r="I37" s="367">
        <f t="shared" si="74"/>
        <v>42</v>
      </c>
      <c r="J37" s="132">
        <f t="shared" si="75"/>
        <v>0</v>
      </c>
      <c r="K37" s="132">
        <f t="shared" si="76"/>
        <v>0</v>
      </c>
      <c r="L37" s="39" t="e">
        <f t="shared" si="2"/>
        <v>#VALUE!</v>
      </c>
      <c r="M37" s="40" t="e">
        <f t="shared" si="77"/>
        <v>#VALUE!</v>
      </c>
      <c r="N37" s="193" t="e">
        <f t="shared" si="78"/>
        <v>#VALUE!</v>
      </c>
      <c r="O37" s="193" t="e">
        <f t="shared" si="79"/>
        <v>#VALUE!</v>
      </c>
      <c r="P37" s="207">
        <f t="shared" si="80"/>
        <v>0</v>
      </c>
      <c r="Q37" s="70"/>
      <c r="R37" s="208" t="e">
        <f t="shared" si="81"/>
        <v>#VALUE!</v>
      </c>
      <c r="S37" s="207" t="e">
        <f t="shared" si="82"/>
        <v>#DIV/0!</v>
      </c>
      <c r="T37" s="70"/>
      <c r="U37" s="192" t="e">
        <f t="shared" si="83"/>
        <v>#VALUE!</v>
      </c>
      <c r="V37" s="206">
        <f t="shared" si="84"/>
        <v>0</v>
      </c>
      <c r="W37" s="70"/>
      <c r="X37" s="208" t="e">
        <f t="shared" si="85"/>
        <v>#VALUE!</v>
      </c>
      <c r="Y37" s="207" t="e">
        <f t="shared" si="86"/>
        <v>#DIV/0!</v>
      </c>
      <c r="Z37" s="70"/>
      <c r="AA37" s="192" t="e">
        <f t="shared" si="87"/>
        <v>#VALUE!</v>
      </c>
      <c r="AB37" s="206">
        <f t="shared" si="88"/>
        <v>0</v>
      </c>
      <c r="AC37" s="70"/>
      <c r="AD37" s="208" t="e">
        <f t="shared" si="89"/>
        <v>#VALUE!</v>
      </c>
      <c r="AE37" s="207" t="e">
        <f t="shared" si="90"/>
        <v>#DIV/0!</v>
      </c>
      <c r="AF37" s="70"/>
      <c r="AG37" s="192" t="e">
        <f t="shared" si="91"/>
        <v>#VALUE!</v>
      </c>
      <c r="AH37" s="206">
        <f t="shared" si="92"/>
        <v>0</v>
      </c>
      <c r="AI37" s="70"/>
      <c r="AJ37" s="208" t="e">
        <f t="shared" si="93"/>
        <v>#VALUE!</v>
      </c>
      <c r="AK37" s="207" t="e">
        <f t="shared" si="94"/>
        <v>#DIV/0!</v>
      </c>
      <c r="AL37" s="70"/>
      <c r="AM37" s="192" t="e">
        <f t="shared" si="95"/>
        <v>#VALUE!</v>
      </c>
      <c r="AN37" s="206">
        <f t="shared" si="96"/>
        <v>0</v>
      </c>
      <c r="AO37" s="70"/>
      <c r="AP37" s="208" t="e">
        <f t="shared" si="97"/>
        <v>#VALUE!</v>
      </c>
      <c r="AQ37" s="207" t="e">
        <f t="shared" si="98"/>
        <v>#DIV/0!</v>
      </c>
      <c r="AR37" s="70"/>
      <c r="AS37" s="192" t="e">
        <f t="shared" si="99"/>
        <v>#VALUE!</v>
      </c>
      <c r="AT37" s="206">
        <f t="shared" si="100"/>
        <v>0</v>
      </c>
      <c r="AU37" s="70"/>
      <c r="AV37" s="208" t="e">
        <f t="shared" si="101"/>
        <v>#VALUE!</v>
      </c>
      <c r="AW37" s="207" t="e">
        <f t="shared" si="102"/>
        <v>#DIV/0!</v>
      </c>
      <c r="AX37" s="70"/>
      <c r="AY37" s="192" t="e">
        <f t="shared" si="103"/>
        <v>#VALUE!</v>
      </c>
      <c r="AZ37" s="206">
        <f t="shared" si="104"/>
        <v>0</v>
      </c>
      <c r="BA37" s="70"/>
      <c r="BB37" s="208" t="e">
        <f t="shared" si="105"/>
        <v>#VALUE!</v>
      </c>
      <c r="BC37" s="207" t="e">
        <f t="shared" si="106"/>
        <v>#DIV/0!</v>
      </c>
      <c r="BD37" s="70"/>
      <c r="BE37" s="192" t="e">
        <f t="shared" si="107"/>
        <v>#VALUE!</v>
      </c>
      <c r="BF37" s="206">
        <f t="shared" si="108"/>
        <v>0</v>
      </c>
      <c r="BG37" s="70"/>
      <c r="BH37" s="208" t="e">
        <f t="shared" si="109"/>
        <v>#VALUE!</v>
      </c>
      <c r="BI37" s="207" t="e">
        <f t="shared" si="110"/>
        <v>#DIV/0!</v>
      </c>
      <c r="BJ37" s="70"/>
      <c r="BK37" s="192" t="e">
        <f t="shared" si="111"/>
        <v>#VALUE!</v>
      </c>
      <c r="BL37" s="206">
        <f t="shared" si="112"/>
        <v>0</v>
      </c>
      <c r="BM37" s="70"/>
      <c r="BN37" s="208" t="e">
        <f t="shared" si="113"/>
        <v>#VALUE!</v>
      </c>
      <c r="BO37" s="207" t="e">
        <f t="shared" si="114"/>
        <v>#DIV/0!</v>
      </c>
      <c r="BP37" s="70"/>
      <c r="BQ37" s="192" t="e">
        <f t="shared" si="115"/>
        <v>#VALUE!</v>
      </c>
      <c r="BR37" s="206">
        <f t="shared" si="116"/>
        <v>0</v>
      </c>
      <c r="BS37" s="70"/>
      <c r="BT37" s="208" t="e">
        <f t="shared" si="117"/>
        <v>#VALUE!</v>
      </c>
      <c r="BU37" s="207" t="e">
        <f t="shared" si="118"/>
        <v>#DIV/0!</v>
      </c>
      <c r="BV37" s="70"/>
      <c r="BW37" s="192" t="e">
        <f t="shared" si="119"/>
        <v>#VALUE!</v>
      </c>
      <c r="BX37" s="206">
        <f t="shared" si="120"/>
        <v>0</v>
      </c>
      <c r="BY37" s="70"/>
      <c r="BZ37" s="208" t="e">
        <f t="shared" si="121"/>
        <v>#VALUE!</v>
      </c>
      <c r="CA37" s="207" t="e">
        <f t="shared" si="122"/>
        <v>#DIV/0!</v>
      </c>
      <c r="CB37" s="70"/>
      <c r="CC37" s="192" t="e">
        <f t="shared" si="123"/>
        <v>#VALUE!</v>
      </c>
      <c r="CD37" s="206">
        <f t="shared" si="124"/>
        <v>0</v>
      </c>
      <c r="CE37" s="70"/>
      <c r="CF37" s="208" t="e">
        <f t="shared" si="125"/>
        <v>#VALUE!</v>
      </c>
      <c r="CG37" s="207" t="e">
        <f t="shared" si="126"/>
        <v>#DIV/0!</v>
      </c>
      <c r="CH37" s="70"/>
      <c r="CI37" s="192" t="e">
        <f t="shared" si="127"/>
        <v>#VALUE!</v>
      </c>
      <c r="CJ37" s="207">
        <f t="shared" si="128"/>
        <v>0</v>
      </c>
      <c r="CK37" s="70">
        <f t="shared" si="129"/>
        <v>0</v>
      </c>
      <c r="CL37" s="192" t="e">
        <f t="shared" si="130"/>
        <v>#VALUE!</v>
      </c>
      <c r="CM37" s="207" t="e">
        <f t="shared" si="131"/>
        <v>#DIV/0!</v>
      </c>
      <c r="CN37" s="70">
        <f t="shared" si="132"/>
        <v>0</v>
      </c>
      <c r="CO37" s="192" t="e">
        <f t="shared" si="133"/>
        <v>#VALUE!</v>
      </c>
      <c r="CP37" s="207">
        <f t="shared" si="134"/>
        <v>100</v>
      </c>
      <c r="CQ37" s="70">
        <f t="shared" si="135"/>
        <v>42</v>
      </c>
      <c r="CR37" s="192" t="e">
        <f t="shared" si="136"/>
        <v>#VALUE!</v>
      </c>
      <c r="CS37" s="207" t="e">
        <f t="shared" si="137"/>
        <v>#DIV/0!</v>
      </c>
      <c r="CT37" s="70">
        <f t="shared" si="138"/>
        <v>0</v>
      </c>
      <c r="CU37" s="192" t="e">
        <f t="shared" si="139"/>
        <v>#VALUE!</v>
      </c>
      <c r="CV37" s="202">
        <f t="shared" si="66"/>
        <v>0</v>
      </c>
      <c r="CW37" s="70">
        <f t="shared" si="140"/>
        <v>0</v>
      </c>
      <c r="CX37" s="192" t="e">
        <f t="shared" si="141"/>
        <v>#VALUE!</v>
      </c>
      <c r="CY37" s="202">
        <f t="shared" si="69"/>
        <v>1</v>
      </c>
      <c r="CZ37" s="70">
        <f t="shared" si="142"/>
        <v>42</v>
      </c>
      <c r="DA37" s="192" t="e">
        <f t="shared" si="143"/>
        <v>#VALUE!</v>
      </c>
    </row>
    <row r="38" spans="1:105" ht="15">
      <c r="A38" s="41" t="s">
        <v>863</v>
      </c>
      <c r="B38" s="67" t="s">
        <v>34</v>
      </c>
      <c r="C38" s="315" t="s">
        <v>35</v>
      </c>
      <c r="D38" s="259" t="s">
        <v>36</v>
      </c>
      <c r="E38" s="306" t="s">
        <v>665</v>
      </c>
      <c r="F38" s="505">
        <v>59.86</v>
      </c>
      <c r="G38" s="458">
        <v>7</v>
      </c>
      <c r="H38" s="276">
        <f t="shared" si="73"/>
        <v>7</v>
      </c>
      <c r="I38" s="367">
        <f t="shared" si="74"/>
        <v>7</v>
      </c>
      <c r="J38" s="132">
        <f t="shared" si="75"/>
        <v>0</v>
      </c>
      <c r="K38" s="132">
        <f t="shared" si="76"/>
        <v>0</v>
      </c>
      <c r="L38" s="39" t="e">
        <f t="shared" si="2"/>
        <v>#VALUE!</v>
      </c>
      <c r="M38" s="40" t="e">
        <f t="shared" si="77"/>
        <v>#VALUE!</v>
      </c>
      <c r="N38" s="193" t="e">
        <f t="shared" si="78"/>
        <v>#VALUE!</v>
      </c>
      <c r="O38" s="193" t="e">
        <f t="shared" si="79"/>
        <v>#VALUE!</v>
      </c>
      <c r="P38" s="207">
        <f t="shared" si="80"/>
        <v>0</v>
      </c>
      <c r="Q38" s="70"/>
      <c r="R38" s="208" t="e">
        <f t="shared" si="81"/>
        <v>#VALUE!</v>
      </c>
      <c r="S38" s="207" t="e">
        <f t="shared" si="82"/>
        <v>#DIV/0!</v>
      </c>
      <c r="T38" s="70"/>
      <c r="U38" s="192" t="e">
        <f t="shared" si="83"/>
        <v>#VALUE!</v>
      </c>
      <c r="V38" s="206">
        <f t="shared" si="84"/>
        <v>0</v>
      </c>
      <c r="W38" s="70"/>
      <c r="X38" s="208" t="e">
        <f t="shared" si="85"/>
        <v>#VALUE!</v>
      </c>
      <c r="Y38" s="207" t="e">
        <f t="shared" si="86"/>
        <v>#DIV/0!</v>
      </c>
      <c r="Z38" s="70"/>
      <c r="AA38" s="192" t="e">
        <f t="shared" si="87"/>
        <v>#VALUE!</v>
      </c>
      <c r="AB38" s="206">
        <f t="shared" si="88"/>
        <v>0</v>
      </c>
      <c r="AC38" s="70"/>
      <c r="AD38" s="208" t="e">
        <f t="shared" si="89"/>
        <v>#VALUE!</v>
      </c>
      <c r="AE38" s="207" t="e">
        <f t="shared" si="90"/>
        <v>#DIV/0!</v>
      </c>
      <c r="AF38" s="70"/>
      <c r="AG38" s="192" t="e">
        <f t="shared" si="91"/>
        <v>#VALUE!</v>
      </c>
      <c r="AH38" s="206">
        <f t="shared" si="92"/>
        <v>0</v>
      </c>
      <c r="AI38" s="70"/>
      <c r="AJ38" s="208" t="e">
        <f t="shared" si="93"/>
        <v>#VALUE!</v>
      </c>
      <c r="AK38" s="207" t="e">
        <f t="shared" si="94"/>
        <v>#DIV/0!</v>
      </c>
      <c r="AL38" s="70"/>
      <c r="AM38" s="192" t="e">
        <f t="shared" si="95"/>
        <v>#VALUE!</v>
      </c>
      <c r="AN38" s="206">
        <f t="shared" si="96"/>
        <v>0</v>
      </c>
      <c r="AO38" s="70"/>
      <c r="AP38" s="208" t="e">
        <f t="shared" si="97"/>
        <v>#VALUE!</v>
      </c>
      <c r="AQ38" s="207" t="e">
        <f t="shared" si="98"/>
        <v>#DIV/0!</v>
      </c>
      <c r="AR38" s="70"/>
      <c r="AS38" s="192" t="e">
        <f t="shared" si="99"/>
        <v>#VALUE!</v>
      </c>
      <c r="AT38" s="206">
        <f t="shared" si="100"/>
        <v>0</v>
      </c>
      <c r="AU38" s="70"/>
      <c r="AV38" s="208" t="e">
        <f t="shared" si="101"/>
        <v>#VALUE!</v>
      </c>
      <c r="AW38" s="207" t="e">
        <f t="shared" si="102"/>
        <v>#DIV/0!</v>
      </c>
      <c r="AX38" s="70"/>
      <c r="AY38" s="192" t="e">
        <f t="shared" si="103"/>
        <v>#VALUE!</v>
      </c>
      <c r="AZ38" s="206">
        <f t="shared" si="104"/>
        <v>0</v>
      </c>
      <c r="BA38" s="70"/>
      <c r="BB38" s="208" t="e">
        <f t="shared" si="105"/>
        <v>#VALUE!</v>
      </c>
      <c r="BC38" s="207" t="e">
        <f t="shared" si="106"/>
        <v>#DIV/0!</v>
      </c>
      <c r="BD38" s="70"/>
      <c r="BE38" s="192" t="e">
        <f t="shared" si="107"/>
        <v>#VALUE!</v>
      </c>
      <c r="BF38" s="206">
        <f t="shared" si="108"/>
        <v>0</v>
      </c>
      <c r="BG38" s="70"/>
      <c r="BH38" s="208" t="e">
        <f t="shared" si="109"/>
        <v>#VALUE!</v>
      </c>
      <c r="BI38" s="207" t="e">
        <f t="shared" si="110"/>
        <v>#DIV/0!</v>
      </c>
      <c r="BJ38" s="70"/>
      <c r="BK38" s="192" t="e">
        <f t="shared" si="111"/>
        <v>#VALUE!</v>
      </c>
      <c r="BL38" s="206">
        <f t="shared" si="112"/>
        <v>0</v>
      </c>
      <c r="BM38" s="70"/>
      <c r="BN38" s="208" t="e">
        <f t="shared" si="113"/>
        <v>#VALUE!</v>
      </c>
      <c r="BO38" s="207" t="e">
        <f t="shared" si="114"/>
        <v>#DIV/0!</v>
      </c>
      <c r="BP38" s="70"/>
      <c r="BQ38" s="192" t="e">
        <f t="shared" si="115"/>
        <v>#VALUE!</v>
      </c>
      <c r="BR38" s="206">
        <f t="shared" si="116"/>
        <v>0</v>
      </c>
      <c r="BS38" s="70"/>
      <c r="BT38" s="208" t="e">
        <f t="shared" si="117"/>
        <v>#VALUE!</v>
      </c>
      <c r="BU38" s="207" t="e">
        <f t="shared" si="118"/>
        <v>#DIV/0!</v>
      </c>
      <c r="BV38" s="70"/>
      <c r="BW38" s="192" t="e">
        <f t="shared" si="119"/>
        <v>#VALUE!</v>
      </c>
      <c r="BX38" s="206">
        <f t="shared" si="120"/>
        <v>0</v>
      </c>
      <c r="BY38" s="70"/>
      <c r="BZ38" s="208" t="e">
        <f t="shared" si="121"/>
        <v>#VALUE!</v>
      </c>
      <c r="CA38" s="207" t="e">
        <f t="shared" si="122"/>
        <v>#DIV/0!</v>
      </c>
      <c r="CB38" s="70"/>
      <c r="CC38" s="192" t="e">
        <f t="shared" si="123"/>
        <v>#VALUE!</v>
      </c>
      <c r="CD38" s="206">
        <f t="shared" si="124"/>
        <v>0</v>
      </c>
      <c r="CE38" s="70"/>
      <c r="CF38" s="208" t="e">
        <f t="shared" si="125"/>
        <v>#VALUE!</v>
      </c>
      <c r="CG38" s="207" t="e">
        <f t="shared" si="126"/>
        <v>#DIV/0!</v>
      </c>
      <c r="CH38" s="70"/>
      <c r="CI38" s="192" t="e">
        <f t="shared" si="127"/>
        <v>#VALUE!</v>
      </c>
      <c r="CJ38" s="207">
        <f t="shared" si="128"/>
        <v>0</v>
      </c>
      <c r="CK38" s="70">
        <f t="shared" si="129"/>
        <v>0</v>
      </c>
      <c r="CL38" s="192" t="e">
        <f t="shared" si="130"/>
        <v>#VALUE!</v>
      </c>
      <c r="CM38" s="207" t="e">
        <f t="shared" si="131"/>
        <v>#DIV/0!</v>
      </c>
      <c r="CN38" s="70">
        <f t="shared" si="132"/>
        <v>0</v>
      </c>
      <c r="CO38" s="192" t="e">
        <f t="shared" si="133"/>
        <v>#VALUE!</v>
      </c>
      <c r="CP38" s="207">
        <f t="shared" si="134"/>
        <v>100</v>
      </c>
      <c r="CQ38" s="70">
        <f t="shared" si="135"/>
        <v>7</v>
      </c>
      <c r="CR38" s="192" t="e">
        <f t="shared" si="136"/>
        <v>#VALUE!</v>
      </c>
      <c r="CS38" s="207" t="e">
        <f t="shared" si="137"/>
        <v>#DIV/0!</v>
      </c>
      <c r="CT38" s="70">
        <f t="shared" si="138"/>
        <v>0</v>
      </c>
      <c r="CU38" s="192" t="e">
        <f t="shared" si="139"/>
        <v>#VALUE!</v>
      </c>
      <c r="CV38" s="202">
        <f t="shared" si="66"/>
        <v>0</v>
      </c>
      <c r="CW38" s="70">
        <f t="shared" si="140"/>
        <v>0</v>
      </c>
      <c r="CX38" s="192" t="e">
        <f t="shared" si="141"/>
        <v>#VALUE!</v>
      </c>
      <c r="CY38" s="202">
        <f t="shared" si="69"/>
        <v>1</v>
      </c>
      <c r="CZ38" s="70">
        <f t="shared" si="142"/>
        <v>7</v>
      </c>
      <c r="DA38" s="192" t="e">
        <f t="shared" si="143"/>
        <v>#VALUE!</v>
      </c>
    </row>
    <row r="39" spans="1:105" ht="15">
      <c r="A39" s="41" t="s">
        <v>864</v>
      </c>
      <c r="B39" s="67" t="s">
        <v>331</v>
      </c>
      <c r="C39" s="315" t="s">
        <v>332</v>
      </c>
      <c r="D39" s="259" t="s">
        <v>333</v>
      </c>
      <c r="E39" s="306" t="s">
        <v>665</v>
      </c>
      <c r="F39" s="505">
        <v>63.44</v>
      </c>
      <c r="G39" s="458">
        <v>9</v>
      </c>
      <c r="H39" s="276">
        <f t="shared" si="73"/>
        <v>9</v>
      </c>
      <c r="I39" s="367">
        <f t="shared" si="74"/>
        <v>9</v>
      </c>
      <c r="J39" s="132">
        <f t="shared" si="75"/>
        <v>0</v>
      </c>
      <c r="K39" s="132">
        <f t="shared" si="76"/>
        <v>0</v>
      </c>
      <c r="L39" s="39" t="e">
        <f t="shared" si="2"/>
        <v>#VALUE!</v>
      </c>
      <c r="M39" s="40" t="e">
        <f t="shared" si="77"/>
        <v>#VALUE!</v>
      </c>
      <c r="N39" s="193" t="e">
        <f t="shared" si="78"/>
        <v>#VALUE!</v>
      </c>
      <c r="O39" s="193" t="e">
        <f t="shared" si="79"/>
        <v>#VALUE!</v>
      </c>
      <c r="P39" s="207">
        <f t="shared" si="80"/>
        <v>0</v>
      </c>
      <c r="Q39" s="70"/>
      <c r="R39" s="208" t="e">
        <f t="shared" si="81"/>
        <v>#VALUE!</v>
      </c>
      <c r="S39" s="207" t="e">
        <f t="shared" si="82"/>
        <v>#DIV/0!</v>
      </c>
      <c r="T39" s="70"/>
      <c r="U39" s="192" t="e">
        <f t="shared" si="83"/>
        <v>#VALUE!</v>
      </c>
      <c r="V39" s="206">
        <f t="shared" si="84"/>
        <v>0</v>
      </c>
      <c r="W39" s="70"/>
      <c r="X39" s="208" t="e">
        <f t="shared" si="85"/>
        <v>#VALUE!</v>
      </c>
      <c r="Y39" s="207" t="e">
        <f t="shared" si="86"/>
        <v>#DIV/0!</v>
      </c>
      <c r="Z39" s="70"/>
      <c r="AA39" s="192" t="e">
        <f t="shared" si="87"/>
        <v>#VALUE!</v>
      </c>
      <c r="AB39" s="206">
        <f t="shared" si="88"/>
        <v>0</v>
      </c>
      <c r="AC39" s="70"/>
      <c r="AD39" s="208" t="e">
        <f t="shared" si="89"/>
        <v>#VALUE!</v>
      </c>
      <c r="AE39" s="207" t="e">
        <f t="shared" si="90"/>
        <v>#DIV/0!</v>
      </c>
      <c r="AF39" s="70"/>
      <c r="AG39" s="192" t="e">
        <f t="shared" si="91"/>
        <v>#VALUE!</v>
      </c>
      <c r="AH39" s="206">
        <f t="shared" si="92"/>
        <v>0</v>
      </c>
      <c r="AI39" s="70"/>
      <c r="AJ39" s="208" t="e">
        <f t="shared" si="93"/>
        <v>#VALUE!</v>
      </c>
      <c r="AK39" s="207" t="e">
        <f t="shared" si="94"/>
        <v>#DIV/0!</v>
      </c>
      <c r="AL39" s="70"/>
      <c r="AM39" s="192" t="e">
        <f t="shared" si="95"/>
        <v>#VALUE!</v>
      </c>
      <c r="AN39" s="206">
        <f t="shared" si="96"/>
        <v>0</v>
      </c>
      <c r="AO39" s="70"/>
      <c r="AP39" s="208" t="e">
        <f t="shared" si="97"/>
        <v>#VALUE!</v>
      </c>
      <c r="AQ39" s="207" t="e">
        <f t="shared" si="98"/>
        <v>#DIV/0!</v>
      </c>
      <c r="AR39" s="70"/>
      <c r="AS39" s="192" t="e">
        <f t="shared" si="99"/>
        <v>#VALUE!</v>
      </c>
      <c r="AT39" s="206">
        <f t="shared" si="100"/>
        <v>0</v>
      </c>
      <c r="AU39" s="70"/>
      <c r="AV39" s="208" t="e">
        <f t="shared" si="101"/>
        <v>#VALUE!</v>
      </c>
      <c r="AW39" s="207" t="e">
        <f t="shared" si="102"/>
        <v>#DIV/0!</v>
      </c>
      <c r="AX39" s="70"/>
      <c r="AY39" s="192" t="e">
        <f t="shared" si="103"/>
        <v>#VALUE!</v>
      </c>
      <c r="AZ39" s="206">
        <f t="shared" si="104"/>
        <v>0</v>
      </c>
      <c r="BA39" s="70"/>
      <c r="BB39" s="208" t="e">
        <f t="shared" si="105"/>
        <v>#VALUE!</v>
      </c>
      <c r="BC39" s="207" t="e">
        <f t="shared" si="106"/>
        <v>#DIV/0!</v>
      </c>
      <c r="BD39" s="70"/>
      <c r="BE39" s="192" t="e">
        <f t="shared" si="107"/>
        <v>#VALUE!</v>
      </c>
      <c r="BF39" s="206">
        <f t="shared" si="108"/>
        <v>0</v>
      </c>
      <c r="BG39" s="70"/>
      <c r="BH39" s="208" t="e">
        <f t="shared" si="109"/>
        <v>#VALUE!</v>
      </c>
      <c r="BI39" s="207" t="e">
        <f t="shared" si="110"/>
        <v>#DIV/0!</v>
      </c>
      <c r="BJ39" s="70"/>
      <c r="BK39" s="192" t="e">
        <f t="shared" si="111"/>
        <v>#VALUE!</v>
      </c>
      <c r="BL39" s="206">
        <f t="shared" si="112"/>
        <v>0</v>
      </c>
      <c r="BM39" s="70"/>
      <c r="BN39" s="208" t="e">
        <f t="shared" si="113"/>
        <v>#VALUE!</v>
      </c>
      <c r="BO39" s="207" t="e">
        <f t="shared" si="114"/>
        <v>#DIV/0!</v>
      </c>
      <c r="BP39" s="70"/>
      <c r="BQ39" s="192" t="e">
        <f t="shared" si="115"/>
        <v>#VALUE!</v>
      </c>
      <c r="BR39" s="206">
        <f t="shared" si="116"/>
        <v>0</v>
      </c>
      <c r="BS39" s="70"/>
      <c r="BT39" s="208" t="e">
        <f t="shared" si="117"/>
        <v>#VALUE!</v>
      </c>
      <c r="BU39" s="207" t="e">
        <f t="shared" si="118"/>
        <v>#DIV/0!</v>
      </c>
      <c r="BV39" s="70"/>
      <c r="BW39" s="192" t="e">
        <f t="shared" si="119"/>
        <v>#VALUE!</v>
      </c>
      <c r="BX39" s="206">
        <f t="shared" si="120"/>
        <v>0</v>
      </c>
      <c r="BY39" s="70"/>
      <c r="BZ39" s="208" t="e">
        <f t="shared" si="121"/>
        <v>#VALUE!</v>
      </c>
      <c r="CA39" s="207" t="e">
        <f t="shared" si="122"/>
        <v>#DIV/0!</v>
      </c>
      <c r="CB39" s="70"/>
      <c r="CC39" s="192" t="e">
        <f t="shared" si="123"/>
        <v>#VALUE!</v>
      </c>
      <c r="CD39" s="206">
        <f t="shared" si="124"/>
        <v>0</v>
      </c>
      <c r="CE39" s="70"/>
      <c r="CF39" s="208" t="e">
        <f t="shared" si="125"/>
        <v>#VALUE!</v>
      </c>
      <c r="CG39" s="207" t="e">
        <f t="shared" si="126"/>
        <v>#DIV/0!</v>
      </c>
      <c r="CH39" s="70"/>
      <c r="CI39" s="192" t="e">
        <f t="shared" si="127"/>
        <v>#VALUE!</v>
      </c>
      <c r="CJ39" s="207">
        <f t="shared" si="128"/>
        <v>0</v>
      </c>
      <c r="CK39" s="70">
        <f t="shared" si="129"/>
        <v>0</v>
      </c>
      <c r="CL39" s="192" t="e">
        <f t="shared" si="130"/>
        <v>#VALUE!</v>
      </c>
      <c r="CM39" s="207" t="e">
        <f t="shared" si="131"/>
        <v>#DIV/0!</v>
      </c>
      <c r="CN39" s="70">
        <f t="shared" si="132"/>
        <v>0</v>
      </c>
      <c r="CO39" s="192" t="e">
        <f t="shared" si="133"/>
        <v>#VALUE!</v>
      </c>
      <c r="CP39" s="207">
        <f t="shared" si="134"/>
        <v>100</v>
      </c>
      <c r="CQ39" s="70">
        <f t="shared" si="135"/>
        <v>9</v>
      </c>
      <c r="CR39" s="192" t="e">
        <f t="shared" si="136"/>
        <v>#VALUE!</v>
      </c>
      <c r="CS39" s="207" t="e">
        <f t="shared" si="137"/>
        <v>#DIV/0!</v>
      </c>
      <c r="CT39" s="70">
        <f t="shared" si="138"/>
        <v>0</v>
      </c>
      <c r="CU39" s="192" t="e">
        <f t="shared" si="139"/>
        <v>#VALUE!</v>
      </c>
      <c r="CV39" s="202">
        <f t="shared" si="66"/>
        <v>0</v>
      </c>
      <c r="CW39" s="70">
        <f t="shared" si="140"/>
        <v>0</v>
      </c>
      <c r="CX39" s="192" t="e">
        <f t="shared" si="141"/>
        <v>#VALUE!</v>
      </c>
      <c r="CY39" s="202">
        <f t="shared" si="69"/>
        <v>1</v>
      </c>
      <c r="CZ39" s="70">
        <f t="shared" si="142"/>
        <v>9</v>
      </c>
      <c r="DA39" s="192" t="e">
        <f t="shared" si="143"/>
        <v>#VALUE!</v>
      </c>
    </row>
    <row r="40" spans="1:105" ht="15">
      <c r="A40" s="41" t="s">
        <v>865</v>
      </c>
      <c r="B40" s="67" t="s">
        <v>334</v>
      </c>
      <c r="C40" s="315" t="s">
        <v>335</v>
      </c>
      <c r="D40" s="259" t="s">
        <v>336</v>
      </c>
      <c r="E40" s="67" t="s">
        <v>669</v>
      </c>
      <c r="F40" s="505">
        <v>79.73</v>
      </c>
      <c r="G40" s="458">
        <v>13.7</v>
      </c>
      <c r="H40" s="276">
        <f t="shared" si="73"/>
        <v>13.7</v>
      </c>
      <c r="I40" s="367">
        <f t="shared" si="74"/>
        <v>13.7</v>
      </c>
      <c r="J40" s="132">
        <f t="shared" si="75"/>
        <v>0</v>
      </c>
      <c r="K40" s="132">
        <f t="shared" si="76"/>
        <v>0</v>
      </c>
      <c r="L40" s="39" t="e">
        <f t="shared" si="2"/>
        <v>#VALUE!</v>
      </c>
      <c r="M40" s="40" t="e">
        <f t="shared" si="77"/>
        <v>#VALUE!</v>
      </c>
      <c r="N40" s="193" t="e">
        <f t="shared" si="78"/>
        <v>#VALUE!</v>
      </c>
      <c r="O40" s="193" t="e">
        <f t="shared" si="79"/>
        <v>#VALUE!</v>
      </c>
      <c r="P40" s="207">
        <f t="shared" si="80"/>
        <v>0</v>
      </c>
      <c r="Q40" s="70"/>
      <c r="R40" s="208" t="e">
        <f t="shared" si="81"/>
        <v>#VALUE!</v>
      </c>
      <c r="S40" s="207" t="e">
        <f t="shared" si="82"/>
        <v>#DIV/0!</v>
      </c>
      <c r="T40" s="70"/>
      <c r="U40" s="192" t="e">
        <f t="shared" si="83"/>
        <v>#VALUE!</v>
      </c>
      <c r="V40" s="206">
        <f t="shared" si="84"/>
        <v>0</v>
      </c>
      <c r="W40" s="70"/>
      <c r="X40" s="208" t="e">
        <f t="shared" si="85"/>
        <v>#VALUE!</v>
      </c>
      <c r="Y40" s="207" t="e">
        <f t="shared" si="86"/>
        <v>#DIV/0!</v>
      </c>
      <c r="Z40" s="70"/>
      <c r="AA40" s="192" t="e">
        <f t="shared" si="87"/>
        <v>#VALUE!</v>
      </c>
      <c r="AB40" s="206">
        <f t="shared" si="88"/>
        <v>0</v>
      </c>
      <c r="AC40" s="70"/>
      <c r="AD40" s="208" t="e">
        <f t="shared" si="89"/>
        <v>#VALUE!</v>
      </c>
      <c r="AE40" s="207" t="e">
        <f t="shared" si="90"/>
        <v>#DIV/0!</v>
      </c>
      <c r="AF40" s="70"/>
      <c r="AG40" s="192" t="e">
        <f t="shared" si="91"/>
        <v>#VALUE!</v>
      </c>
      <c r="AH40" s="206">
        <f t="shared" si="92"/>
        <v>0</v>
      </c>
      <c r="AI40" s="70"/>
      <c r="AJ40" s="208" t="e">
        <f t="shared" si="93"/>
        <v>#VALUE!</v>
      </c>
      <c r="AK40" s="207" t="e">
        <f t="shared" si="94"/>
        <v>#DIV/0!</v>
      </c>
      <c r="AL40" s="70"/>
      <c r="AM40" s="192" t="e">
        <f t="shared" si="95"/>
        <v>#VALUE!</v>
      </c>
      <c r="AN40" s="206">
        <f t="shared" si="96"/>
        <v>0</v>
      </c>
      <c r="AO40" s="70"/>
      <c r="AP40" s="208" t="e">
        <f t="shared" si="97"/>
        <v>#VALUE!</v>
      </c>
      <c r="AQ40" s="207" t="e">
        <f t="shared" si="98"/>
        <v>#DIV/0!</v>
      </c>
      <c r="AR40" s="70"/>
      <c r="AS40" s="192" t="e">
        <f t="shared" si="99"/>
        <v>#VALUE!</v>
      </c>
      <c r="AT40" s="206">
        <f t="shared" si="100"/>
        <v>0</v>
      </c>
      <c r="AU40" s="70"/>
      <c r="AV40" s="208" t="e">
        <f t="shared" si="101"/>
        <v>#VALUE!</v>
      </c>
      <c r="AW40" s="207" t="e">
        <f t="shared" si="102"/>
        <v>#DIV/0!</v>
      </c>
      <c r="AX40" s="70"/>
      <c r="AY40" s="192" t="e">
        <f t="shared" si="103"/>
        <v>#VALUE!</v>
      </c>
      <c r="AZ40" s="206">
        <f t="shared" si="104"/>
        <v>0</v>
      </c>
      <c r="BA40" s="70"/>
      <c r="BB40" s="208" t="e">
        <f t="shared" si="105"/>
        <v>#VALUE!</v>
      </c>
      <c r="BC40" s="207" t="e">
        <f t="shared" si="106"/>
        <v>#DIV/0!</v>
      </c>
      <c r="BD40" s="70"/>
      <c r="BE40" s="192" t="e">
        <f t="shared" si="107"/>
        <v>#VALUE!</v>
      </c>
      <c r="BF40" s="206">
        <f t="shared" si="108"/>
        <v>0</v>
      </c>
      <c r="BG40" s="70"/>
      <c r="BH40" s="208" t="e">
        <f t="shared" si="109"/>
        <v>#VALUE!</v>
      </c>
      <c r="BI40" s="207" t="e">
        <f t="shared" si="110"/>
        <v>#DIV/0!</v>
      </c>
      <c r="BJ40" s="70"/>
      <c r="BK40" s="192" t="e">
        <f t="shared" si="111"/>
        <v>#VALUE!</v>
      </c>
      <c r="BL40" s="206">
        <f t="shared" si="112"/>
        <v>0</v>
      </c>
      <c r="BM40" s="70"/>
      <c r="BN40" s="208" t="e">
        <f t="shared" si="113"/>
        <v>#VALUE!</v>
      </c>
      <c r="BO40" s="207" t="e">
        <f t="shared" si="114"/>
        <v>#DIV/0!</v>
      </c>
      <c r="BP40" s="70"/>
      <c r="BQ40" s="192" t="e">
        <f t="shared" si="115"/>
        <v>#VALUE!</v>
      </c>
      <c r="BR40" s="206">
        <f t="shared" si="116"/>
        <v>0</v>
      </c>
      <c r="BS40" s="70"/>
      <c r="BT40" s="208" t="e">
        <f t="shared" si="117"/>
        <v>#VALUE!</v>
      </c>
      <c r="BU40" s="207" t="e">
        <f t="shared" si="118"/>
        <v>#DIV/0!</v>
      </c>
      <c r="BV40" s="70"/>
      <c r="BW40" s="192" t="e">
        <f t="shared" si="119"/>
        <v>#VALUE!</v>
      </c>
      <c r="BX40" s="206">
        <f t="shared" si="120"/>
        <v>0</v>
      </c>
      <c r="BY40" s="70"/>
      <c r="BZ40" s="208" t="e">
        <f t="shared" si="121"/>
        <v>#VALUE!</v>
      </c>
      <c r="CA40" s="207" t="e">
        <f t="shared" si="122"/>
        <v>#DIV/0!</v>
      </c>
      <c r="CB40" s="70"/>
      <c r="CC40" s="192" t="e">
        <f t="shared" si="123"/>
        <v>#VALUE!</v>
      </c>
      <c r="CD40" s="206">
        <f t="shared" si="124"/>
        <v>0</v>
      </c>
      <c r="CE40" s="70"/>
      <c r="CF40" s="208" t="e">
        <f t="shared" si="125"/>
        <v>#VALUE!</v>
      </c>
      <c r="CG40" s="207" t="e">
        <f t="shared" si="126"/>
        <v>#DIV/0!</v>
      </c>
      <c r="CH40" s="70"/>
      <c r="CI40" s="192" t="e">
        <f t="shared" si="127"/>
        <v>#VALUE!</v>
      </c>
      <c r="CJ40" s="207">
        <f t="shared" si="128"/>
        <v>0</v>
      </c>
      <c r="CK40" s="70">
        <f t="shared" si="129"/>
        <v>0</v>
      </c>
      <c r="CL40" s="192" t="e">
        <f t="shared" si="130"/>
        <v>#VALUE!</v>
      </c>
      <c r="CM40" s="207" t="e">
        <f t="shared" si="131"/>
        <v>#DIV/0!</v>
      </c>
      <c r="CN40" s="70">
        <f t="shared" si="132"/>
        <v>0</v>
      </c>
      <c r="CO40" s="192" t="e">
        <f t="shared" si="133"/>
        <v>#VALUE!</v>
      </c>
      <c r="CP40" s="207">
        <f t="shared" si="134"/>
        <v>100</v>
      </c>
      <c r="CQ40" s="70">
        <f t="shared" si="135"/>
        <v>13.7</v>
      </c>
      <c r="CR40" s="192" t="e">
        <f t="shared" si="136"/>
        <v>#VALUE!</v>
      </c>
      <c r="CS40" s="207" t="e">
        <f t="shared" si="137"/>
        <v>#DIV/0!</v>
      </c>
      <c r="CT40" s="70">
        <f t="shared" si="138"/>
        <v>0</v>
      </c>
      <c r="CU40" s="192" t="e">
        <f t="shared" si="139"/>
        <v>#VALUE!</v>
      </c>
      <c r="CV40" s="202">
        <f t="shared" si="66"/>
        <v>0</v>
      </c>
      <c r="CW40" s="70">
        <f t="shared" si="140"/>
        <v>0</v>
      </c>
      <c r="CX40" s="192" t="e">
        <f t="shared" si="141"/>
        <v>#VALUE!</v>
      </c>
      <c r="CY40" s="202">
        <f t="shared" si="69"/>
        <v>1</v>
      </c>
      <c r="CZ40" s="70">
        <f t="shared" si="142"/>
        <v>13.7</v>
      </c>
      <c r="DA40" s="192" t="e">
        <f t="shared" si="143"/>
        <v>#VALUE!</v>
      </c>
    </row>
    <row r="41" spans="1:105" ht="15">
      <c r="A41" s="41" t="s">
        <v>769</v>
      </c>
      <c r="B41" s="315" t="s">
        <v>337</v>
      </c>
      <c r="C41" s="315" t="s">
        <v>338</v>
      </c>
      <c r="D41" s="312" t="s">
        <v>339</v>
      </c>
      <c r="E41" s="67" t="s">
        <v>669</v>
      </c>
      <c r="F41" s="505">
        <v>4.38</v>
      </c>
      <c r="G41" s="458">
        <v>136.75</v>
      </c>
      <c r="H41" s="276">
        <f t="shared" si="73"/>
        <v>136.75</v>
      </c>
      <c r="I41" s="367">
        <f t="shared" si="74"/>
        <v>136.75</v>
      </c>
      <c r="J41" s="132">
        <f t="shared" si="75"/>
        <v>0</v>
      </c>
      <c r="K41" s="132">
        <f t="shared" si="76"/>
        <v>0</v>
      </c>
      <c r="L41" s="39" t="e">
        <f t="shared" si="2"/>
        <v>#VALUE!</v>
      </c>
      <c r="M41" s="40" t="e">
        <f t="shared" si="77"/>
        <v>#VALUE!</v>
      </c>
      <c r="N41" s="193" t="e">
        <f t="shared" si="78"/>
        <v>#VALUE!</v>
      </c>
      <c r="O41" s="193" t="e">
        <f t="shared" si="79"/>
        <v>#VALUE!</v>
      </c>
      <c r="P41" s="207">
        <f t="shared" si="80"/>
        <v>0</v>
      </c>
      <c r="Q41" s="70"/>
      <c r="R41" s="208" t="e">
        <f t="shared" si="81"/>
        <v>#VALUE!</v>
      </c>
      <c r="S41" s="207" t="e">
        <f t="shared" si="82"/>
        <v>#DIV/0!</v>
      </c>
      <c r="T41" s="70"/>
      <c r="U41" s="192" t="e">
        <f t="shared" si="83"/>
        <v>#VALUE!</v>
      </c>
      <c r="V41" s="206">
        <f t="shared" si="84"/>
        <v>0</v>
      </c>
      <c r="W41" s="70"/>
      <c r="X41" s="208" t="e">
        <f t="shared" si="85"/>
        <v>#VALUE!</v>
      </c>
      <c r="Y41" s="207" t="e">
        <f t="shared" si="86"/>
        <v>#DIV/0!</v>
      </c>
      <c r="Z41" s="70"/>
      <c r="AA41" s="192" t="e">
        <f t="shared" si="87"/>
        <v>#VALUE!</v>
      </c>
      <c r="AB41" s="206">
        <f t="shared" si="88"/>
        <v>0</v>
      </c>
      <c r="AC41" s="70"/>
      <c r="AD41" s="208" t="e">
        <f t="shared" si="89"/>
        <v>#VALUE!</v>
      </c>
      <c r="AE41" s="207" t="e">
        <f t="shared" si="90"/>
        <v>#DIV/0!</v>
      </c>
      <c r="AF41" s="70"/>
      <c r="AG41" s="192" t="e">
        <f t="shared" si="91"/>
        <v>#VALUE!</v>
      </c>
      <c r="AH41" s="206">
        <f t="shared" si="92"/>
        <v>0</v>
      </c>
      <c r="AI41" s="70"/>
      <c r="AJ41" s="208" t="e">
        <f t="shared" si="93"/>
        <v>#VALUE!</v>
      </c>
      <c r="AK41" s="207" t="e">
        <f t="shared" si="94"/>
        <v>#DIV/0!</v>
      </c>
      <c r="AL41" s="70"/>
      <c r="AM41" s="192" t="e">
        <f t="shared" si="95"/>
        <v>#VALUE!</v>
      </c>
      <c r="AN41" s="206">
        <f t="shared" si="96"/>
        <v>0</v>
      </c>
      <c r="AO41" s="70"/>
      <c r="AP41" s="208" t="e">
        <f t="shared" si="97"/>
        <v>#VALUE!</v>
      </c>
      <c r="AQ41" s="207" t="e">
        <f t="shared" si="98"/>
        <v>#DIV/0!</v>
      </c>
      <c r="AR41" s="70"/>
      <c r="AS41" s="192" t="e">
        <f t="shared" si="99"/>
        <v>#VALUE!</v>
      </c>
      <c r="AT41" s="206">
        <f t="shared" si="100"/>
        <v>0</v>
      </c>
      <c r="AU41" s="70"/>
      <c r="AV41" s="208" t="e">
        <f t="shared" si="101"/>
        <v>#VALUE!</v>
      </c>
      <c r="AW41" s="207" t="e">
        <f t="shared" si="102"/>
        <v>#DIV/0!</v>
      </c>
      <c r="AX41" s="70"/>
      <c r="AY41" s="192" t="e">
        <f t="shared" si="103"/>
        <v>#VALUE!</v>
      </c>
      <c r="AZ41" s="206">
        <f t="shared" si="104"/>
        <v>0</v>
      </c>
      <c r="BA41" s="70"/>
      <c r="BB41" s="208" t="e">
        <f t="shared" si="105"/>
        <v>#VALUE!</v>
      </c>
      <c r="BC41" s="207" t="e">
        <f t="shared" si="106"/>
        <v>#DIV/0!</v>
      </c>
      <c r="BD41" s="70"/>
      <c r="BE41" s="192" t="e">
        <f t="shared" si="107"/>
        <v>#VALUE!</v>
      </c>
      <c r="BF41" s="206">
        <f t="shared" si="108"/>
        <v>0</v>
      </c>
      <c r="BG41" s="70"/>
      <c r="BH41" s="208" t="e">
        <f t="shared" si="109"/>
        <v>#VALUE!</v>
      </c>
      <c r="BI41" s="207" t="e">
        <f t="shared" si="110"/>
        <v>#DIV/0!</v>
      </c>
      <c r="BJ41" s="70"/>
      <c r="BK41" s="192" t="e">
        <f t="shared" si="111"/>
        <v>#VALUE!</v>
      </c>
      <c r="BL41" s="206">
        <f t="shared" si="112"/>
        <v>0</v>
      </c>
      <c r="BM41" s="70"/>
      <c r="BN41" s="208" t="e">
        <f t="shared" si="113"/>
        <v>#VALUE!</v>
      </c>
      <c r="BO41" s="207" t="e">
        <f t="shared" si="114"/>
        <v>#DIV/0!</v>
      </c>
      <c r="BP41" s="70"/>
      <c r="BQ41" s="192" t="e">
        <f t="shared" si="115"/>
        <v>#VALUE!</v>
      </c>
      <c r="BR41" s="206">
        <f t="shared" si="116"/>
        <v>0</v>
      </c>
      <c r="BS41" s="70"/>
      <c r="BT41" s="208" t="e">
        <f t="shared" si="117"/>
        <v>#VALUE!</v>
      </c>
      <c r="BU41" s="207" t="e">
        <f t="shared" si="118"/>
        <v>#DIV/0!</v>
      </c>
      <c r="BV41" s="70"/>
      <c r="BW41" s="192" t="e">
        <f t="shared" si="119"/>
        <v>#VALUE!</v>
      </c>
      <c r="BX41" s="206">
        <f t="shared" si="120"/>
        <v>0</v>
      </c>
      <c r="BY41" s="70"/>
      <c r="BZ41" s="208" t="e">
        <f t="shared" si="121"/>
        <v>#VALUE!</v>
      </c>
      <c r="CA41" s="207" t="e">
        <f t="shared" si="122"/>
        <v>#DIV/0!</v>
      </c>
      <c r="CB41" s="70"/>
      <c r="CC41" s="192" t="e">
        <f t="shared" si="123"/>
        <v>#VALUE!</v>
      </c>
      <c r="CD41" s="206">
        <f t="shared" si="124"/>
        <v>0</v>
      </c>
      <c r="CE41" s="70"/>
      <c r="CF41" s="208" t="e">
        <f t="shared" si="125"/>
        <v>#VALUE!</v>
      </c>
      <c r="CG41" s="207" t="e">
        <f t="shared" si="126"/>
        <v>#DIV/0!</v>
      </c>
      <c r="CH41" s="70"/>
      <c r="CI41" s="192" t="e">
        <f t="shared" si="127"/>
        <v>#VALUE!</v>
      </c>
      <c r="CJ41" s="207">
        <f t="shared" si="128"/>
        <v>0</v>
      </c>
      <c r="CK41" s="70">
        <f t="shared" si="129"/>
        <v>0</v>
      </c>
      <c r="CL41" s="192" t="e">
        <f t="shared" si="130"/>
        <v>#VALUE!</v>
      </c>
      <c r="CM41" s="207" t="e">
        <f t="shared" si="131"/>
        <v>#DIV/0!</v>
      </c>
      <c r="CN41" s="70">
        <f t="shared" si="132"/>
        <v>0</v>
      </c>
      <c r="CO41" s="192" t="e">
        <f t="shared" si="133"/>
        <v>#VALUE!</v>
      </c>
      <c r="CP41" s="207">
        <f t="shared" si="134"/>
        <v>100</v>
      </c>
      <c r="CQ41" s="70">
        <f t="shared" si="135"/>
        <v>136.75</v>
      </c>
      <c r="CR41" s="192" t="e">
        <f t="shared" si="136"/>
        <v>#VALUE!</v>
      </c>
      <c r="CS41" s="207" t="e">
        <f t="shared" si="137"/>
        <v>#DIV/0!</v>
      </c>
      <c r="CT41" s="70">
        <f t="shared" si="138"/>
        <v>0</v>
      </c>
      <c r="CU41" s="192" t="e">
        <f t="shared" si="139"/>
        <v>#VALUE!</v>
      </c>
      <c r="CV41" s="202">
        <f t="shared" si="66"/>
        <v>0</v>
      </c>
      <c r="CW41" s="70">
        <f t="shared" si="140"/>
        <v>0</v>
      </c>
      <c r="CX41" s="192" t="e">
        <f t="shared" si="141"/>
        <v>#VALUE!</v>
      </c>
      <c r="CY41" s="202">
        <f t="shared" si="69"/>
        <v>1</v>
      </c>
      <c r="CZ41" s="70">
        <f t="shared" si="142"/>
        <v>136.75</v>
      </c>
      <c r="DA41" s="192" t="e">
        <f t="shared" si="143"/>
        <v>#VALUE!</v>
      </c>
    </row>
    <row r="42" spans="1:105" ht="15">
      <c r="A42" s="41" t="s">
        <v>866</v>
      </c>
      <c r="B42" s="315" t="s">
        <v>340</v>
      </c>
      <c r="C42" s="315" t="s">
        <v>341</v>
      </c>
      <c r="D42" s="312" t="s">
        <v>342</v>
      </c>
      <c r="E42" s="67" t="s">
        <v>669</v>
      </c>
      <c r="F42" s="505">
        <v>11.82</v>
      </c>
      <c r="G42" s="458">
        <v>116.59</v>
      </c>
      <c r="H42" s="276">
        <f t="shared" si="73"/>
        <v>116.59</v>
      </c>
      <c r="I42" s="367">
        <f t="shared" si="74"/>
        <v>116.59</v>
      </c>
      <c r="J42" s="132">
        <f t="shared" si="75"/>
        <v>0</v>
      </c>
      <c r="K42" s="132">
        <f t="shared" si="76"/>
        <v>0</v>
      </c>
      <c r="L42" s="39" t="e">
        <f t="shared" si="2"/>
        <v>#VALUE!</v>
      </c>
      <c r="M42" s="40" t="e">
        <f t="shared" si="77"/>
        <v>#VALUE!</v>
      </c>
      <c r="N42" s="193" t="e">
        <f t="shared" si="78"/>
        <v>#VALUE!</v>
      </c>
      <c r="O42" s="193" t="e">
        <f t="shared" si="79"/>
        <v>#VALUE!</v>
      </c>
      <c r="P42" s="207">
        <f t="shared" si="80"/>
        <v>0</v>
      </c>
      <c r="Q42" s="70"/>
      <c r="R42" s="208" t="e">
        <f t="shared" si="81"/>
        <v>#VALUE!</v>
      </c>
      <c r="S42" s="207" t="e">
        <f t="shared" si="82"/>
        <v>#DIV/0!</v>
      </c>
      <c r="T42" s="70"/>
      <c r="U42" s="192" t="e">
        <f t="shared" si="83"/>
        <v>#VALUE!</v>
      </c>
      <c r="V42" s="206">
        <f t="shared" si="84"/>
        <v>0</v>
      </c>
      <c r="W42" s="70"/>
      <c r="X42" s="208" t="e">
        <f t="shared" si="85"/>
        <v>#VALUE!</v>
      </c>
      <c r="Y42" s="207" t="e">
        <f t="shared" si="86"/>
        <v>#DIV/0!</v>
      </c>
      <c r="Z42" s="70"/>
      <c r="AA42" s="192" t="e">
        <f t="shared" si="87"/>
        <v>#VALUE!</v>
      </c>
      <c r="AB42" s="206">
        <f t="shared" si="88"/>
        <v>0</v>
      </c>
      <c r="AC42" s="70"/>
      <c r="AD42" s="208" t="e">
        <f t="shared" si="89"/>
        <v>#VALUE!</v>
      </c>
      <c r="AE42" s="207" t="e">
        <f t="shared" si="90"/>
        <v>#DIV/0!</v>
      </c>
      <c r="AF42" s="70"/>
      <c r="AG42" s="192" t="e">
        <f t="shared" si="91"/>
        <v>#VALUE!</v>
      </c>
      <c r="AH42" s="206">
        <f t="shared" si="92"/>
        <v>0</v>
      </c>
      <c r="AI42" s="70"/>
      <c r="AJ42" s="208" t="e">
        <f t="shared" si="93"/>
        <v>#VALUE!</v>
      </c>
      <c r="AK42" s="207" t="e">
        <f t="shared" si="94"/>
        <v>#DIV/0!</v>
      </c>
      <c r="AL42" s="70"/>
      <c r="AM42" s="192" t="e">
        <f t="shared" si="95"/>
        <v>#VALUE!</v>
      </c>
      <c r="AN42" s="206">
        <f t="shared" si="96"/>
        <v>0</v>
      </c>
      <c r="AO42" s="70"/>
      <c r="AP42" s="208" t="e">
        <f t="shared" si="97"/>
        <v>#VALUE!</v>
      </c>
      <c r="AQ42" s="207" t="e">
        <f t="shared" si="98"/>
        <v>#DIV/0!</v>
      </c>
      <c r="AR42" s="70"/>
      <c r="AS42" s="192" t="e">
        <f t="shared" si="99"/>
        <v>#VALUE!</v>
      </c>
      <c r="AT42" s="206">
        <f t="shared" si="100"/>
        <v>0</v>
      </c>
      <c r="AU42" s="70"/>
      <c r="AV42" s="208" t="e">
        <f t="shared" si="101"/>
        <v>#VALUE!</v>
      </c>
      <c r="AW42" s="207" t="e">
        <f t="shared" si="102"/>
        <v>#DIV/0!</v>
      </c>
      <c r="AX42" s="70"/>
      <c r="AY42" s="192" t="e">
        <f t="shared" si="103"/>
        <v>#VALUE!</v>
      </c>
      <c r="AZ42" s="206">
        <f t="shared" si="104"/>
        <v>0</v>
      </c>
      <c r="BA42" s="70"/>
      <c r="BB42" s="208" t="e">
        <f t="shared" si="105"/>
        <v>#VALUE!</v>
      </c>
      <c r="BC42" s="207" t="e">
        <f t="shared" si="106"/>
        <v>#DIV/0!</v>
      </c>
      <c r="BD42" s="70"/>
      <c r="BE42" s="192" t="e">
        <f t="shared" si="107"/>
        <v>#VALUE!</v>
      </c>
      <c r="BF42" s="206">
        <f t="shared" si="108"/>
        <v>0</v>
      </c>
      <c r="BG42" s="70"/>
      <c r="BH42" s="208" t="e">
        <f t="shared" si="109"/>
        <v>#VALUE!</v>
      </c>
      <c r="BI42" s="207" t="e">
        <f t="shared" si="110"/>
        <v>#DIV/0!</v>
      </c>
      <c r="BJ42" s="70"/>
      <c r="BK42" s="192" t="e">
        <f t="shared" si="111"/>
        <v>#VALUE!</v>
      </c>
      <c r="BL42" s="206">
        <f t="shared" si="112"/>
        <v>0</v>
      </c>
      <c r="BM42" s="70"/>
      <c r="BN42" s="208" t="e">
        <f t="shared" si="113"/>
        <v>#VALUE!</v>
      </c>
      <c r="BO42" s="207" t="e">
        <f t="shared" si="114"/>
        <v>#DIV/0!</v>
      </c>
      <c r="BP42" s="70"/>
      <c r="BQ42" s="192" t="e">
        <f t="shared" si="115"/>
        <v>#VALUE!</v>
      </c>
      <c r="BR42" s="206">
        <f t="shared" si="116"/>
        <v>0</v>
      </c>
      <c r="BS42" s="70"/>
      <c r="BT42" s="208" t="e">
        <f t="shared" si="117"/>
        <v>#VALUE!</v>
      </c>
      <c r="BU42" s="207" t="e">
        <f t="shared" si="118"/>
        <v>#DIV/0!</v>
      </c>
      <c r="BV42" s="70"/>
      <c r="BW42" s="192" t="e">
        <f t="shared" si="119"/>
        <v>#VALUE!</v>
      </c>
      <c r="BX42" s="206">
        <f t="shared" si="120"/>
        <v>0</v>
      </c>
      <c r="BY42" s="70"/>
      <c r="BZ42" s="208" t="e">
        <f t="shared" si="121"/>
        <v>#VALUE!</v>
      </c>
      <c r="CA42" s="207" t="e">
        <f t="shared" si="122"/>
        <v>#DIV/0!</v>
      </c>
      <c r="CB42" s="70"/>
      <c r="CC42" s="192" t="e">
        <f t="shared" si="123"/>
        <v>#VALUE!</v>
      </c>
      <c r="CD42" s="206">
        <f t="shared" si="124"/>
        <v>0</v>
      </c>
      <c r="CE42" s="70"/>
      <c r="CF42" s="208" t="e">
        <f t="shared" si="125"/>
        <v>#VALUE!</v>
      </c>
      <c r="CG42" s="207" t="e">
        <f t="shared" si="126"/>
        <v>#DIV/0!</v>
      </c>
      <c r="CH42" s="70"/>
      <c r="CI42" s="192" t="e">
        <f t="shared" si="127"/>
        <v>#VALUE!</v>
      </c>
      <c r="CJ42" s="207">
        <f t="shared" si="128"/>
        <v>0</v>
      </c>
      <c r="CK42" s="70">
        <f t="shared" si="129"/>
        <v>0</v>
      </c>
      <c r="CL42" s="192" t="e">
        <f t="shared" si="130"/>
        <v>#VALUE!</v>
      </c>
      <c r="CM42" s="207" t="e">
        <f t="shared" si="131"/>
        <v>#DIV/0!</v>
      </c>
      <c r="CN42" s="70">
        <f t="shared" si="132"/>
        <v>0</v>
      </c>
      <c r="CO42" s="192" t="e">
        <f t="shared" si="133"/>
        <v>#VALUE!</v>
      </c>
      <c r="CP42" s="207">
        <f t="shared" si="134"/>
        <v>100</v>
      </c>
      <c r="CQ42" s="70">
        <f t="shared" si="135"/>
        <v>116.59</v>
      </c>
      <c r="CR42" s="192" t="e">
        <f t="shared" si="136"/>
        <v>#VALUE!</v>
      </c>
      <c r="CS42" s="207" t="e">
        <f t="shared" si="137"/>
        <v>#DIV/0!</v>
      </c>
      <c r="CT42" s="70">
        <f t="shared" si="138"/>
        <v>0</v>
      </c>
      <c r="CU42" s="192" t="e">
        <f t="shared" si="139"/>
        <v>#VALUE!</v>
      </c>
      <c r="CV42" s="202">
        <f t="shared" si="66"/>
        <v>0</v>
      </c>
      <c r="CW42" s="70">
        <f t="shared" si="140"/>
        <v>0</v>
      </c>
      <c r="CX42" s="192" t="e">
        <f t="shared" si="141"/>
        <v>#VALUE!</v>
      </c>
      <c r="CY42" s="202">
        <f t="shared" si="69"/>
        <v>1</v>
      </c>
      <c r="CZ42" s="70">
        <f t="shared" si="142"/>
        <v>116.59</v>
      </c>
      <c r="DA42" s="192" t="e">
        <f t="shared" si="143"/>
        <v>#VALUE!</v>
      </c>
    </row>
    <row r="43" spans="1:105" ht="15">
      <c r="A43" s="41" t="s">
        <v>770</v>
      </c>
      <c r="B43" s="67" t="s">
        <v>46</v>
      </c>
      <c r="C43" s="315" t="s">
        <v>47</v>
      </c>
      <c r="D43" s="259" t="s">
        <v>48</v>
      </c>
      <c r="E43" s="67" t="s">
        <v>669</v>
      </c>
      <c r="F43" s="505">
        <v>42.42</v>
      </c>
      <c r="G43" s="458">
        <v>62.85</v>
      </c>
      <c r="H43" s="276">
        <f t="shared" si="73"/>
        <v>62.85</v>
      </c>
      <c r="I43" s="367">
        <f t="shared" si="74"/>
        <v>62.85</v>
      </c>
      <c r="J43" s="132">
        <f t="shared" si="75"/>
        <v>0</v>
      </c>
      <c r="K43" s="132">
        <f t="shared" si="76"/>
        <v>0</v>
      </c>
      <c r="L43" s="39" t="e">
        <f t="shared" si="2"/>
        <v>#VALUE!</v>
      </c>
      <c r="M43" s="40" t="e">
        <f t="shared" si="77"/>
        <v>#VALUE!</v>
      </c>
      <c r="N43" s="193" t="e">
        <f t="shared" si="78"/>
        <v>#VALUE!</v>
      </c>
      <c r="O43" s="193" t="e">
        <f t="shared" si="79"/>
        <v>#VALUE!</v>
      </c>
      <c r="P43" s="207">
        <f t="shared" si="80"/>
        <v>0</v>
      </c>
      <c r="Q43" s="70"/>
      <c r="R43" s="208" t="e">
        <f t="shared" si="81"/>
        <v>#VALUE!</v>
      </c>
      <c r="S43" s="207" t="e">
        <f t="shared" si="82"/>
        <v>#DIV/0!</v>
      </c>
      <c r="T43" s="70"/>
      <c r="U43" s="192" t="e">
        <f t="shared" si="83"/>
        <v>#VALUE!</v>
      </c>
      <c r="V43" s="206">
        <f t="shared" si="84"/>
        <v>0</v>
      </c>
      <c r="W43" s="70"/>
      <c r="X43" s="208" t="e">
        <f t="shared" si="85"/>
        <v>#VALUE!</v>
      </c>
      <c r="Y43" s="207" t="e">
        <f t="shared" si="86"/>
        <v>#DIV/0!</v>
      </c>
      <c r="Z43" s="70"/>
      <c r="AA43" s="192" t="e">
        <f t="shared" si="87"/>
        <v>#VALUE!</v>
      </c>
      <c r="AB43" s="206">
        <f t="shared" si="88"/>
        <v>0</v>
      </c>
      <c r="AC43" s="70"/>
      <c r="AD43" s="208" t="e">
        <f t="shared" si="89"/>
        <v>#VALUE!</v>
      </c>
      <c r="AE43" s="207" t="e">
        <f t="shared" si="90"/>
        <v>#DIV/0!</v>
      </c>
      <c r="AF43" s="70"/>
      <c r="AG43" s="192" t="e">
        <f t="shared" si="91"/>
        <v>#VALUE!</v>
      </c>
      <c r="AH43" s="206">
        <f t="shared" si="92"/>
        <v>0</v>
      </c>
      <c r="AI43" s="70"/>
      <c r="AJ43" s="208" t="e">
        <f t="shared" si="93"/>
        <v>#VALUE!</v>
      </c>
      <c r="AK43" s="207" t="e">
        <f t="shared" si="94"/>
        <v>#DIV/0!</v>
      </c>
      <c r="AL43" s="70"/>
      <c r="AM43" s="192" t="e">
        <f t="shared" si="95"/>
        <v>#VALUE!</v>
      </c>
      <c r="AN43" s="206">
        <f t="shared" si="96"/>
        <v>0</v>
      </c>
      <c r="AO43" s="70"/>
      <c r="AP43" s="208" t="e">
        <f t="shared" si="97"/>
        <v>#VALUE!</v>
      </c>
      <c r="AQ43" s="207" t="e">
        <f t="shared" si="98"/>
        <v>#DIV/0!</v>
      </c>
      <c r="AR43" s="70"/>
      <c r="AS43" s="192" t="e">
        <f t="shared" si="99"/>
        <v>#VALUE!</v>
      </c>
      <c r="AT43" s="206">
        <f t="shared" si="100"/>
        <v>0</v>
      </c>
      <c r="AU43" s="70"/>
      <c r="AV43" s="208" t="e">
        <f t="shared" si="101"/>
        <v>#VALUE!</v>
      </c>
      <c r="AW43" s="207" t="e">
        <f t="shared" si="102"/>
        <v>#DIV/0!</v>
      </c>
      <c r="AX43" s="70"/>
      <c r="AY43" s="192" t="e">
        <f t="shared" si="103"/>
        <v>#VALUE!</v>
      </c>
      <c r="AZ43" s="206">
        <f t="shared" si="104"/>
        <v>0</v>
      </c>
      <c r="BA43" s="70"/>
      <c r="BB43" s="208" t="e">
        <f t="shared" si="105"/>
        <v>#VALUE!</v>
      </c>
      <c r="BC43" s="207" t="e">
        <f t="shared" si="106"/>
        <v>#DIV/0!</v>
      </c>
      <c r="BD43" s="70"/>
      <c r="BE43" s="192" t="e">
        <f t="shared" si="107"/>
        <v>#VALUE!</v>
      </c>
      <c r="BF43" s="206">
        <f t="shared" si="108"/>
        <v>0</v>
      </c>
      <c r="BG43" s="70"/>
      <c r="BH43" s="208" t="e">
        <f t="shared" si="109"/>
        <v>#VALUE!</v>
      </c>
      <c r="BI43" s="207" t="e">
        <f t="shared" si="110"/>
        <v>#DIV/0!</v>
      </c>
      <c r="BJ43" s="70"/>
      <c r="BK43" s="192" t="e">
        <f t="shared" si="111"/>
        <v>#VALUE!</v>
      </c>
      <c r="BL43" s="206">
        <f t="shared" si="112"/>
        <v>0</v>
      </c>
      <c r="BM43" s="70"/>
      <c r="BN43" s="208" t="e">
        <f t="shared" si="113"/>
        <v>#VALUE!</v>
      </c>
      <c r="BO43" s="207" t="e">
        <f t="shared" si="114"/>
        <v>#DIV/0!</v>
      </c>
      <c r="BP43" s="70"/>
      <c r="BQ43" s="192" t="e">
        <f t="shared" si="115"/>
        <v>#VALUE!</v>
      </c>
      <c r="BR43" s="206">
        <f t="shared" si="116"/>
        <v>0</v>
      </c>
      <c r="BS43" s="70"/>
      <c r="BT43" s="208" t="e">
        <f t="shared" si="117"/>
        <v>#VALUE!</v>
      </c>
      <c r="BU43" s="207" t="e">
        <f t="shared" si="118"/>
        <v>#DIV/0!</v>
      </c>
      <c r="BV43" s="70"/>
      <c r="BW43" s="192" t="e">
        <f t="shared" si="119"/>
        <v>#VALUE!</v>
      </c>
      <c r="BX43" s="206">
        <f t="shared" si="120"/>
        <v>0</v>
      </c>
      <c r="BY43" s="70"/>
      <c r="BZ43" s="208" t="e">
        <f t="shared" si="121"/>
        <v>#VALUE!</v>
      </c>
      <c r="CA43" s="207" t="e">
        <f t="shared" si="122"/>
        <v>#DIV/0!</v>
      </c>
      <c r="CB43" s="70"/>
      <c r="CC43" s="192" t="e">
        <f t="shared" si="123"/>
        <v>#VALUE!</v>
      </c>
      <c r="CD43" s="206">
        <f t="shared" si="124"/>
        <v>0</v>
      </c>
      <c r="CE43" s="70"/>
      <c r="CF43" s="208" t="e">
        <f t="shared" si="125"/>
        <v>#VALUE!</v>
      </c>
      <c r="CG43" s="207" t="e">
        <f t="shared" si="126"/>
        <v>#DIV/0!</v>
      </c>
      <c r="CH43" s="70"/>
      <c r="CI43" s="192" t="e">
        <f t="shared" si="127"/>
        <v>#VALUE!</v>
      </c>
      <c r="CJ43" s="207">
        <f t="shared" si="128"/>
        <v>0</v>
      </c>
      <c r="CK43" s="70">
        <f t="shared" si="129"/>
        <v>0</v>
      </c>
      <c r="CL43" s="192" t="e">
        <f t="shared" si="130"/>
        <v>#VALUE!</v>
      </c>
      <c r="CM43" s="207" t="e">
        <f t="shared" si="131"/>
        <v>#DIV/0!</v>
      </c>
      <c r="CN43" s="70">
        <f t="shared" si="132"/>
        <v>0</v>
      </c>
      <c r="CO43" s="192" t="e">
        <f t="shared" si="133"/>
        <v>#VALUE!</v>
      </c>
      <c r="CP43" s="207">
        <f t="shared" si="134"/>
        <v>100</v>
      </c>
      <c r="CQ43" s="70">
        <f t="shared" si="135"/>
        <v>62.85</v>
      </c>
      <c r="CR43" s="192" t="e">
        <f t="shared" si="136"/>
        <v>#VALUE!</v>
      </c>
      <c r="CS43" s="207" t="e">
        <f t="shared" si="137"/>
        <v>#DIV/0!</v>
      </c>
      <c r="CT43" s="70">
        <f t="shared" si="138"/>
        <v>0</v>
      </c>
      <c r="CU43" s="192" t="e">
        <f t="shared" si="139"/>
        <v>#VALUE!</v>
      </c>
      <c r="CV43" s="202">
        <f t="shared" si="66"/>
        <v>0</v>
      </c>
      <c r="CW43" s="70">
        <f t="shared" si="140"/>
        <v>0</v>
      </c>
      <c r="CX43" s="192" t="e">
        <f t="shared" si="141"/>
        <v>#VALUE!</v>
      </c>
      <c r="CY43" s="202">
        <f t="shared" si="69"/>
        <v>1</v>
      </c>
      <c r="CZ43" s="70">
        <f t="shared" si="142"/>
        <v>62.85</v>
      </c>
      <c r="DA43" s="192" t="e">
        <f t="shared" si="143"/>
        <v>#VALUE!</v>
      </c>
    </row>
    <row r="44" spans="1:105" ht="15">
      <c r="A44" s="41" t="s">
        <v>867</v>
      </c>
      <c r="B44" s="67" t="s">
        <v>343</v>
      </c>
      <c r="C44" s="315" t="s">
        <v>344</v>
      </c>
      <c r="D44" s="259" t="s">
        <v>345</v>
      </c>
      <c r="E44" s="67" t="s">
        <v>669</v>
      </c>
      <c r="F44" s="505">
        <v>53.43</v>
      </c>
      <c r="G44" s="458">
        <v>128.01</v>
      </c>
      <c r="H44" s="276">
        <f t="shared" si="73"/>
        <v>128.01</v>
      </c>
      <c r="I44" s="367">
        <f t="shared" si="74"/>
        <v>128.01</v>
      </c>
      <c r="J44" s="132">
        <f t="shared" si="75"/>
        <v>0</v>
      </c>
      <c r="K44" s="132">
        <f t="shared" si="76"/>
        <v>0</v>
      </c>
      <c r="L44" s="39" t="e">
        <f t="shared" si="2"/>
        <v>#VALUE!</v>
      </c>
      <c r="M44" s="40" t="e">
        <f t="shared" si="77"/>
        <v>#VALUE!</v>
      </c>
      <c r="N44" s="193" t="e">
        <f t="shared" si="78"/>
        <v>#VALUE!</v>
      </c>
      <c r="O44" s="193" t="e">
        <f t="shared" si="79"/>
        <v>#VALUE!</v>
      </c>
      <c r="P44" s="207">
        <f t="shared" si="80"/>
        <v>0</v>
      </c>
      <c r="Q44" s="70"/>
      <c r="R44" s="208" t="e">
        <f t="shared" si="81"/>
        <v>#VALUE!</v>
      </c>
      <c r="S44" s="207" t="e">
        <f t="shared" si="82"/>
        <v>#DIV/0!</v>
      </c>
      <c r="T44" s="70"/>
      <c r="U44" s="192" t="e">
        <f t="shared" si="83"/>
        <v>#VALUE!</v>
      </c>
      <c r="V44" s="206">
        <f t="shared" si="84"/>
        <v>0</v>
      </c>
      <c r="W44" s="70"/>
      <c r="X44" s="208" t="e">
        <f t="shared" si="85"/>
        <v>#VALUE!</v>
      </c>
      <c r="Y44" s="207" t="e">
        <f t="shared" si="86"/>
        <v>#DIV/0!</v>
      </c>
      <c r="Z44" s="70"/>
      <c r="AA44" s="192" t="e">
        <f t="shared" si="87"/>
        <v>#VALUE!</v>
      </c>
      <c r="AB44" s="206">
        <f t="shared" si="88"/>
        <v>0</v>
      </c>
      <c r="AC44" s="70"/>
      <c r="AD44" s="208" t="e">
        <f t="shared" si="89"/>
        <v>#VALUE!</v>
      </c>
      <c r="AE44" s="207" t="e">
        <f t="shared" si="90"/>
        <v>#DIV/0!</v>
      </c>
      <c r="AF44" s="70"/>
      <c r="AG44" s="192" t="e">
        <f t="shared" si="91"/>
        <v>#VALUE!</v>
      </c>
      <c r="AH44" s="206">
        <f t="shared" si="92"/>
        <v>0</v>
      </c>
      <c r="AI44" s="70"/>
      <c r="AJ44" s="208" t="e">
        <f t="shared" si="93"/>
        <v>#VALUE!</v>
      </c>
      <c r="AK44" s="207" t="e">
        <f t="shared" si="94"/>
        <v>#DIV/0!</v>
      </c>
      <c r="AL44" s="70"/>
      <c r="AM44" s="192" t="e">
        <f t="shared" si="95"/>
        <v>#VALUE!</v>
      </c>
      <c r="AN44" s="206">
        <f t="shared" si="96"/>
        <v>0</v>
      </c>
      <c r="AO44" s="70"/>
      <c r="AP44" s="208" t="e">
        <f t="shared" si="97"/>
        <v>#VALUE!</v>
      </c>
      <c r="AQ44" s="207" t="e">
        <f t="shared" si="98"/>
        <v>#DIV/0!</v>
      </c>
      <c r="AR44" s="70"/>
      <c r="AS44" s="192" t="e">
        <f t="shared" si="99"/>
        <v>#VALUE!</v>
      </c>
      <c r="AT44" s="206">
        <f t="shared" si="100"/>
        <v>0</v>
      </c>
      <c r="AU44" s="70"/>
      <c r="AV44" s="208" t="e">
        <f t="shared" si="101"/>
        <v>#VALUE!</v>
      </c>
      <c r="AW44" s="207" t="e">
        <f t="shared" si="102"/>
        <v>#DIV/0!</v>
      </c>
      <c r="AX44" s="70"/>
      <c r="AY44" s="192" t="e">
        <f t="shared" si="103"/>
        <v>#VALUE!</v>
      </c>
      <c r="AZ44" s="206">
        <f t="shared" si="104"/>
        <v>0</v>
      </c>
      <c r="BA44" s="70"/>
      <c r="BB44" s="208" t="e">
        <f t="shared" si="105"/>
        <v>#VALUE!</v>
      </c>
      <c r="BC44" s="207" t="e">
        <f t="shared" si="106"/>
        <v>#DIV/0!</v>
      </c>
      <c r="BD44" s="70"/>
      <c r="BE44" s="192" t="e">
        <f t="shared" si="107"/>
        <v>#VALUE!</v>
      </c>
      <c r="BF44" s="206">
        <f t="shared" si="108"/>
        <v>0</v>
      </c>
      <c r="BG44" s="70"/>
      <c r="BH44" s="208" t="e">
        <f t="shared" si="109"/>
        <v>#VALUE!</v>
      </c>
      <c r="BI44" s="207" t="e">
        <f t="shared" si="110"/>
        <v>#DIV/0!</v>
      </c>
      <c r="BJ44" s="70"/>
      <c r="BK44" s="192" t="e">
        <f t="shared" si="111"/>
        <v>#VALUE!</v>
      </c>
      <c r="BL44" s="206">
        <f t="shared" si="112"/>
        <v>0</v>
      </c>
      <c r="BM44" s="70"/>
      <c r="BN44" s="208" t="e">
        <f t="shared" si="113"/>
        <v>#VALUE!</v>
      </c>
      <c r="BO44" s="207" t="e">
        <f t="shared" si="114"/>
        <v>#DIV/0!</v>
      </c>
      <c r="BP44" s="70"/>
      <c r="BQ44" s="192" t="e">
        <f t="shared" si="115"/>
        <v>#VALUE!</v>
      </c>
      <c r="BR44" s="206">
        <f t="shared" si="116"/>
        <v>0</v>
      </c>
      <c r="BS44" s="70"/>
      <c r="BT44" s="208" t="e">
        <f t="shared" si="117"/>
        <v>#VALUE!</v>
      </c>
      <c r="BU44" s="207" t="e">
        <f t="shared" si="118"/>
        <v>#DIV/0!</v>
      </c>
      <c r="BV44" s="70"/>
      <c r="BW44" s="192" t="e">
        <f t="shared" si="119"/>
        <v>#VALUE!</v>
      </c>
      <c r="BX44" s="206">
        <f t="shared" si="120"/>
        <v>0</v>
      </c>
      <c r="BY44" s="70"/>
      <c r="BZ44" s="208" t="e">
        <f t="shared" si="121"/>
        <v>#VALUE!</v>
      </c>
      <c r="CA44" s="207" t="e">
        <f t="shared" si="122"/>
        <v>#DIV/0!</v>
      </c>
      <c r="CB44" s="70"/>
      <c r="CC44" s="192" t="e">
        <f t="shared" si="123"/>
        <v>#VALUE!</v>
      </c>
      <c r="CD44" s="206">
        <f t="shared" si="124"/>
        <v>0</v>
      </c>
      <c r="CE44" s="70"/>
      <c r="CF44" s="208" t="e">
        <f t="shared" si="125"/>
        <v>#VALUE!</v>
      </c>
      <c r="CG44" s="207" t="e">
        <f t="shared" si="126"/>
        <v>#DIV/0!</v>
      </c>
      <c r="CH44" s="70"/>
      <c r="CI44" s="192" t="e">
        <f t="shared" si="127"/>
        <v>#VALUE!</v>
      </c>
      <c r="CJ44" s="207">
        <f t="shared" si="128"/>
        <v>0</v>
      </c>
      <c r="CK44" s="70">
        <f t="shared" si="129"/>
        <v>0</v>
      </c>
      <c r="CL44" s="192" t="e">
        <f t="shared" si="130"/>
        <v>#VALUE!</v>
      </c>
      <c r="CM44" s="207" t="e">
        <f t="shared" si="131"/>
        <v>#DIV/0!</v>
      </c>
      <c r="CN44" s="70">
        <f t="shared" si="132"/>
        <v>0</v>
      </c>
      <c r="CO44" s="192" t="e">
        <f t="shared" si="133"/>
        <v>#VALUE!</v>
      </c>
      <c r="CP44" s="207">
        <f t="shared" si="134"/>
        <v>100</v>
      </c>
      <c r="CQ44" s="70">
        <f t="shared" si="135"/>
        <v>128.01</v>
      </c>
      <c r="CR44" s="192" t="e">
        <f t="shared" si="136"/>
        <v>#VALUE!</v>
      </c>
      <c r="CS44" s="207" t="e">
        <f t="shared" si="137"/>
        <v>#DIV/0!</v>
      </c>
      <c r="CT44" s="70">
        <f t="shared" si="138"/>
        <v>0</v>
      </c>
      <c r="CU44" s="192" t="e">
        <f t="shared" si="139"/>
        <v>#VALUE!</v>
      </c>
      <c r="CV44" s="202">
        <f t="shared" si="66"/>
        <v>0</v>
      </c>
      <c r="CW44" s="70">
        <f t="shared" si="140"/>
        <v>0</v>
      </c>
      <c r="CX44" s="192" t="e">
        <f t="shared" si="141"/>
        <v>#VALUE!</v>
      </c>
      <c r="CY44" s="202">
        <f t="shared" si="69"/>
        <v>1</v>
      </c>
      <c r="CZ44" s="70">
        <f t="shared" si="142"/>
        <v>128.01</v>
      </c>
      <c r="DA44" s="192" t="e">
        <f t="shared" si="143"/>
        <v>#VALUE!</v>
      </c>
    </row>
    <row r="45" spans="1:105" ht="15">
      <c r="A45" s="41" t="s">
        <v>868</v>
      </c>
      <c r="B45" s="67" t="s">
        <v>346</v>
      </c>
      <c r="C45" s="315" t="s">
        <v>347</v>
      </c>
      <c r="D45" s="259" t="s">
        <v>348</v>
      </c>
      <c r="E45" s="306" t="s">
        <v>665</v>
      </c>
      <c r="F45" s="505">
        <v>122.67</v>
      </c>
      <c r="G45" s="458">
        <v>5</v>
      </c>
      <c r="H45" s="276">
        <f t="shared" si="73"/>
        <v>5</v>
      </c>
      <c r="I45" s="367">
        <f t="shared" si="74"/>
        <v>5</v>
      </c>
      <c r="J45" s="132">
        <f t="shared" si="75"/>
        <v>0</v>
      </c>
      <c r="K45" s="132">
        <f t="shared" si="76"/>
        <v>0</v>
      </c>
      <c r="L45" s="39" t="e">
        <f t="shared" si="2"/>
        <v>#VALUE!</v>
      </c>
      <c r="M45" s="40" t="e">
        <f t="shared" si="77"/>
        <v>#VALUE!</v>
      </c>
      <c r="N45" s="193" t="e">
        <f t="shared" si="78"/>
        <v>#VALUE!</v>
      </c>
      <c r="O45" s="193" t="e">
        <f t="shared" si="79"/>
        <v>#VALUE!</v>
      </c>
      <c r="P45" s="207">
        <f t="shared" si="80"/>
        <v>0</v>
      </c>
      <c r="Q45" s="70"/>
      <c r="R45" s="208" t="e">
        <f t="shared" si="81"/>
        <v>#VALUE!</v>
      </c>
      <c r="S45" s="207" t="e">
        <f t="shared" si="82"/>
        <v>#DIV/0!</v>
      </c>
      <c r="T45" s="70"/>
      <c r="U45" s="192" t="e">
        <f t="shared" si="83"/>
        <v>#VALUE!</v>
      </c>
      <c r="V45" s="206">
        <f t="shared" si="84"/>
        <v>0</v>
      </c>
      <c r="W45" s="70"/>
      <c r="X45" s="208" t="e">
        <f t="shared" si="85"/>
        <v>#VALUE!</v>
      </c>
      <c r="Y45" s="207" t="e">
        <f t="shared" si="86"/>
        <v>#DIV/0!</v>
      </c>
      <c r="Z45" s="70"/>
      <c r="AA45" s="192" t="e">
        <f t="shared" si="87"/>
        <v>#VALUE!</v>
      </c>
      <c r="AB45" s="206">
        <f t="shared" si="88"/>
        <v>0</v>
      </c>
      <c r="AC45" s="70"/>
      <c r="AD45" s="208" t="e">
        <f t="shared" si="89"/>
        <v>#VALUE!</v>
      </c>
      <c r="AE45" s="207" t="e">
        <f t="shared" si="90"/>
        <v>#DIV/0!</v>
      </c>
      <c r="AF45" s="70"/>
      <c r="AG45" s="192" t="e">
        <f t="shared" si="91"/>
        <v>#VALUE!</v>
      </c>
      <c r="AH45" s="206">
        <f t="shared" si="92"/>
        <v>0</v>
      </c>
      <c r="AI45" s="70"/>
      <c r="AJ45" s="208" t="e">
        <f t="shared" si="93"/>
        <v>#VALUE!</v>
      </c>
      <c r="AK45" s="207" t="e">
        <f t="shared" si="94"/>
        <v>#DIV/0!</v>
      </c>
      <c r="AL45" s="70"/>
      <c r="AM45" s="192" t="e">
        <f t="shared" si="95"/>
        <v>#VALUE!</v>
      </c>
      <c r="AN45" s="206">
        <f t="shared" si="96"/>
        <v>0</v>
      </c>
      <c r="AO45" s="70"/>
      <c r="AP45" s="208" t="e">
        <f t="shared" si="97"/>
        <v>#VALUE!</v>
      </c>
      <c r="AQ45" s="207" t="e">
        <f t="shared" si="98"/>
        <v>#DIV/0!</v>
      </c>
      <c r="AR45" s="70"/>
      <c r="AS45" s="192" t="e">
        <f t="shared" si="99"/>
        <v>#VALUE!</v>
      </c>
      <c r="AT45" s="206">
        <f t="shared" si="100"/>
        <v>0</v>
      </c>
      <c r="AU45" s="70"/>
      <c r="AV45" s="208" t="e">
        <f t="shared" si="101"/>
        <v>#VALUE!</v>
      </c>
      <c r="AW45" s="207" t="e">
        <f t="shared" si="102"/>
        <v>#DIV/0!</v>
      </c>
      <c r="AX45" s="70"/>
      <c r="AY45" s="192" t="e">
        <f t="shared" si="103"/>
        <v>#VALUE!</v>
      </c>
      <c r="AZ45" s="206">
        <f t="shared" si="104"/>
        <v>0</v>
      </c>
      <c r="BA45" s="70"/>
      <c r="BB45" s="208" t="e">
        <f t="shared" si="105"/>
        <v>#VALUE!</v>
      </c>
      <c r="BC45" s="207" t="e">
        <f t="shared" si="106"/>
        <v>#DIV/0!</v>
      </c>
      <c r="BD45" s="70"/>
      <c r="BE45" s="192" t="e">
        <f t="shared" si="107"/>
        <v>#VALUE!</v>
      </c>
      <c r="BF45" s="206">
        <f t="shared" si="108"/>
        <v>0</v>
      </c>
      <c r="BG45" s="70"/>
      <c r="BH45" s="208" t="e">
        <f t="shared" si="109"/>
        <v>#VALUE!</v>
      </c>
      <c r="BI45" s="207" t="e">
        <f t="shared" si="110"/>
        <v>#DIV/0!</v>
      </c>
      <c r="BJ45" s="70"/>
      <c r="BK45" s="192" t="e">
        <f t="shared" si="111"/>
        <v>#VALUE!</v>
      </c>
      <c r="BL45" s="206">
        <f t="shared" si="112"/>
        <v>0</v>
      </c>
      <c r="BM45" s="70"/>
      <c r="BN45" s="208" t="e">
        <f t="shared" si="113"/>
        <v>#VALUE!</v>
      </c>
      <c r="BO45" s="207" t="e">
        <f t="shared" si="114"/>
        <v>#DIV/0!</v>
      </c>
      <c r="BP45" s="70"/>
      <c r="BQ45" s="192" t="e">
        <f t="shared" si="115"/>
        <v>#VALUE!</v>
      </c>
      <c r="BR45" s="206">
        <f t="shared" si="116"/>
        <v>0</v>
      </c>
      <c r="BS45" s="70"/>
      <c r="BT45" s="208" t="e">
        <f t="shared" si="117"/>
        <v>#VALUE!</v>
      </c>
      <c r="BU45" s="207" t="e">
        <f t="shared" si="118"/>
        <v>#DIV/0!</v>
      </c>
      <c r="BV45" s="70"/>
      <c r="BW45" s="192" t="e">
        <f t="shared" si="119"/>
        <v>#VALUE!</v>
      </c>
      <c r="BX45" s="206">
        <f t="shared" si="120"/>
        <v>0</v>
      </c>
      <c r="BY45" s="70"/>
      <c r="BZ45" s="208" t="e">
        <f t="shared" si="121"/>
        <v>#VALUE!</v>
      </c>
      <c r="CA45" s="207" t="e">
        <f t="shared" si="122"/>
        <v>#DIV/0!</v>
      </c>
      <c r="CB45" s="70"/>
      <c r="CC45" s="192" t="e">
        <f t="shared" si="123"/>
        <v>#VALUE!</v>
      </c>
      <c r="CD45" s="206">
        <f t="shared" si="124"/>
        <v>0</v>
      </c>
      <c r="CE45" s="70"/>
      <c r="CF45" s="208" t="e">
        <f t="shared" si="125"/>
        <v>#VALUE!</v>
      </c>
      <c r="CG45" s="207" t="e">
        <f t="shared" si="126"/>
        <v>#DIV/0!</v>
      </c>
      <c r="CH45" s="70"/>
      <c r="CI45" s="192" t="e">
        <f t="shared" si="127"/>
        <v>#VALUE!</v>
      </c>
      <c r="CJ45" s="207">
        <f t="shared" si="128"/>
        <v>0</v>
      </c>
      <c r="CK45" s="70">
        <f t="shared" si="129"/>
        <v>0</v>
      </c>
      <c r="CL45" s="192" t="e">
        <f t="shared" si="130"/>
        <v>#VALUE!</v>
      </c>
      <c r="CM45" s="207" t="e">
        <f t="shared" si="131"/>
        <v>#DIV/0!</v>
      </c>
      <c r="CN45" s="70">
        <f t="shared" si="132"/>
        <v>0</v>
      </c>
      <c r="CO45" s="192" t="e">
        <f t="shared" si="133"/>
        <v>#VALUE!</v>
      </c>
      <c r="CP45" s="207">
        <f t="shared" si="134"/>
        <v>100</v>
      </c>
      <c r="CQ45" s="70">
        <f t="shared" si="135"/>
        <v>5</v>
      </c>
      <c r="CR45" s="192" t="e">
        <f t="shared" si="136"/>
        <v>#VALUE!</v>
      </c>
      <c r="CS45" s="207" t="e">
        <f t="shared" si="137"/>
        <v>#DIV/0!</v>
      </c>
      <c r="CT45" s="70">
        <f t="shared" si="138"/>
        <v>0</v>
      </c>
      <c r="CU45" s="192" t="e">
        <f t="shared" si="139"/>
        <v>#VALUE!</v>
      </c>
      <c r="CV45" s="202">
        <f t="shared" si="66"/>
        <v>0</v>
      </c>
      <c r="CW45" s="70">
        <f t="shared" si="140"/>
        <v>0</v>
      </c>
      <c r="CX45" s="192" t="e">
        <f t="shared" si="141"/>
        <v>#VALUE!</v>
      </c>
      <c r="CY45" s="202">
        <f t="shared" si="69"/>
        <v>1</v>
      </c>
      <c r="CZ45" s="70">
        <f t="shared" si="142"/>
        <v>5</v>
      </c>
      <c r="DA45" s="192" t="e">
        <f t="shared" si="143"/>
        <v>#VALUE!</v>
      </c>
    </row>
    <row r="46" spans="1:105" ht="15">
      <c r="A46" s="41" t="s">
        <v>869</v>
      </c>
      <c r="B46" s="315" t="s">
        <v>937</v>
      </c>
      <c r="C46" s="315" t="s">
        <v>938</v>
      </c>
      <c r="D46" s="312" t="s">
        <v>939</v>
      </c>
      <c r="E46" s="306" t="s">
        <v>665</v>
      </c>
      <c r="F46" s="505">
        <v>4.55</v>
      </c>
      <c r="G46" s="458">
        <v>14</v>
      </c>
      <c r="H46" s="276">
        <f t="shared" si="73"/>
        <v>14</v>
      </c>
      <c r="I46" s="367">
        <f t="shared" si="74"/>
        <v>14</v>
      </c>
      <c r="J46" s="132">
        <f t="shared" si="75"/>
        <v>0</v>
      </c>
      <c r="K46" s="132">
        <f t="shared" si="76"/>
        <v>0</v>
      </c>
      <c r="L46" s="39" t="e">
        <f t="shared" si="2"/>
        <v>#VALUE!</v>
      </c>
      <c r="M46" s="40" t="e">
        <f t="shared" si="77"/>
        <v>#VALUE!</v>
      </c>
      <c r="N46" s="193" t="e">
        <f t="shared" si="78"/>
        <v>#VALUE!</v>
      </c>
      <c r="O46" s="193" t="e">
        <f t="shared" si="79"/>
        <v>#VALUE!</v>
      </c>
      <c r="P46" s="207">
        <f t="shared" si="80"/>
        <v>0</v>
      </c>
      <c r="Q46" s="70"/>
      <c r="R46" s="208" t="e">
        <f t="shared" si="81"/>
        <v>#VALUE!</v>
      </c>
      <c r="S46" s="207" t="e">
        <f t="shared" si="82"/>
        <v>#DIV/0!</v>
      </c>
      <c r="T46" s="70"/>
      <c r="U46" s="192" t="e">
        <f t="shared" si="83"/>
        <v>#VALUE!</v>
      </c>
      <c r="V46" s="206">
        <f t="shared" si="84"/>
        <v>0</v>
      </c>
      <c r="W46" s="70"/>
      <c r="X46" s="208" t="e">
        <f t="shared" si="85"/>
        <v>#VALUE!</v>
      </c>
      <c r="Y46" s="207" t="e">
        <f t="shared" si="86"/>
        <v>#DIV/0!</v>
      </c>
      <c r="Z46" s="70"/>
      <c r="AA46" s="192" t="e">
        <f t="shared" si="87"/>
        <v>#VALUE!</v>
      </c>
      <c r="AB46" s="206">
        <f t="shared" si="88"/>
        <v>0</v>
      </c>
      <c r="AC46" s="70"/>
      <c r="AD46" s="208" t="e">
        <f t="shared" si="89"/>
        <v>#VALUE!</v>
      </c>
      <c r="AE46" s="207" t="e">
        <f t="shared" si="90"/>
        <v>#DIV/0!</v>
      </c>
      <c r="AF46" s="70"/>
      <c r="AG46" s="192" t="e">
        <f t="shared" si="91"/>
        <v>#VALUE!</v>
      </c>
      <c r="AH46" s="206">
        <f t="shared" si="92"/>
        <v>0</v>
      </c>
      <c r="AI46" s="70"/>
      <c r="AJ46" s="208" t="e">
        <f t="shared" si="93"/>
        <v>#VALUE!</v>
      </c>
      <c r="AK46" s="207" t="e">
        <f t="shared" si="94"/>
        <v>#DIV/0!</v>
      </c>
      <c r="AL46" s="70"/>
      <c r="AM46" s="192" t="e">
        <f t="shared" si="95"/>
        <v>#VALUE!</v>
      </c>
      <c r="AN46" s="206">
        <f t="shared" si="96"/>
        <v>0</v>
      </c>
      <c r="AO46" s="70"/>
      <c r="AP46" s="208" t="e">
        <f t="shared" si="97"/>
        <v>#VALUE!</v>
      </c>
      <c r="AQ46" s="207" t="e">
        <f t="shared" si="98"/>
        <v>#DIV/0!</v>
      </c>
      <c r="AR46" s="70"/>
      <c r="AS46" s="192" t="e">
        <f t="shared" si="99"/>
        <v>#VALUE!</v>
      </c>
      <c r="AT46" s="206">
        <f t="shared" si="100"/>
        <v>0</v>
      </c>
      <c r="AU46" s="70"/>
      <c r="AV46" s="208" t="e">
        <f t="shared" si="101"/>
        <v>#VALUE!</v>
      </c>
      <c r="AW46" s="207" t="e">
        <f t="shared" si="102"/>
        <v>#DIV/0!</v>
      </c>
      <c r="AX46" s="70"/>
      <c r="AY46" s="192" t="e">
        <f t="shared" si="103"/>
        <v>#VALUE!</v>
      </c>
      <c r="AZ46" s="206">
        <f t="shared" si="104"/>
        <v>0</v>
      </c>
      <c r="BA46" s="70"/>
      <c r="BB46" s="208" t="e">
        <f t="shared" si="105"/>
        <v>#VALUE!</v>
      </c>
      <c r="BC46" s="207" t="e">
        <f t="shared" si="106"/>
        <v>#DIV/0!</v>
      </c>
      <c r="BD46" s="70"/>
      <c r="BE46" s="192" t="e">
        <f t="shared" si="107"/>
        <v>#VALUE!</v>
      </c>
      <c r="BF46" s="206">
        <f t="shared" si="108"/>
        <v>0</v>
      </c>
      <c r="BG46" s="70"/>
      <c r="BH46" s="208" t="e">
        <f t="shared" si="109"/>
        <v>#VALUE!</v>
      </c>
      <c r="BI46" s="207" t="e">
        <f t="shared" si="110"/>
        <v>#DIV/0!</v>
      </c>
      <c r="BJ46" s="70"/>
      <c r="BK46" s="192" t="e">
        <f t="shared" si="111"/>
        <v>#VALUE!</v>
      </c>
      <c r="BL46" s="206">
        <f t="shared" si="112"/>
        <v>0</v>
      </c>
      <c r="BM46" s="70"/>
      <c r="BN46" s="208" t="e">
        <f t="shared" si="113"/>
        <v>#VALUE!</v>
      </c>
      <c r="BO46" s="207" t="e">
        <f t="shared" si="114"/>
        <v>#DIV/0!</v>
      </c>
      <c r="BP46" s="70"/>
      <c r="BQ46" s="192" t="e">
        <f t="shared" si="115"/>
        <v>#VALUE!</v>
      </c>
      <c r="BR46" s="206">
        <f t="shared" si="116"/>
        <v>0</v>
      </c>
      <c r="BS46" s="70"/>
      <c r="BT46" s="208" t="e">
        <f t="shared" si="117"/>
        <v>#VALUE!</v>
      </c>
      <c r="BU46" s="207" t="e">
        <f t="shared" si="118"/>
        <v>#DIV/0!</v>
      </c>
      <c r="BV46" s="70"/>
      <c r="BW46" s="192" t="e">
        <f t="shared" si="119"/>
        <v>#VALUE!</v>
      </c>
      <c r="BX46" s="206">
        <f t="shared" si="120"/>
        <v>0</v>
      </c>
      <c r="BY46" s="70"/>
      <c r="BZ46" s="208" t="e">
        <f t="shared" si="121"/>
        <v>#VALUE!</v>
      </c>
      <c r="CA46" s="207" t="e">
        <f t="shared" si="122"/>
        <v>#DIV/0!</v>
      </c>
      <c r="CB46" s="70"/>
      <c r="CC46" s="192" t="e">
        <f t="shared" si="123"/>
        <v>#VALUE!</v>
      </c>
      <c r="CD46" s="206">
        <f t="shared" si="124"/>
        <v>0</v>
      </c>
      <c r="CE46" s="70"/>
      <c r="CF46" s="208" t="e">
        <f t="shared" si="125"/>
        <v>#VALUE!</v>
      </c>
      <c r="CG46" s="207" t="e">
        <f t="shared" si="126"/>
        <v>#DIV/0!</v>
      </c>
      <c r="CH46" s="70"/>
      <c r="CI46" s="192" t="e">
        <f t="shared" si="127"/>
        <v>#VALUE!</v>
      </c>
      <c r="CJ46" s="207">
        <f t="shared" si="128"/>
        <v>0</v>
      </c>
      <c r="CK46" s="70">
        <f t="shared" si="129"/>
        <v>0</v>
      </c>
      <c r="CL46" s="192" t="e">
        <f t="shared" si="130"/>
        <v>#VALUE!</v>
      </c>
      <c r="CM46" s="207" t="e">
        <f t="shared" si="131"/>
        <v>#DIV/0!</v>
      </c>
      <c r="CN46" s="70">
        <f t="shared" si="132"/>
        <v>0</v>
      </c>
      <c r="CO46" s="192" t="e">
        <f t="shared" si="133"/>
        <v>#VALUE!</v>
      </c>
      <c r="CP46" s="207">
        <f t="shared" si="134"/>
        <v>100</v>
      </c>
      <c r="CQ46" s="70">
        <f t="shared" si="135"/>
        <v>14</v>
      </c>
      <c r="CR46" s="192" t="e">
        <f t="shared" si="136"/>
        <v>#VALUE!</v>
      </c>
      <c r="CS46" s="207" t="e">
        <f t="shared" si="137"/>
        <v>#DIV/0!</v>
      </c>
      <c r="CT46" s="70">
        <f t="shared" si="138"/>
        <v>0</v>
      </c>
      <c r="CU46" s="192" t="e">
        <f t="shared" si="139"/>
        <v>#VALUE!</v>
      </c>
      <c r="CV46" s="202">
        <f t="shared" si="66"/>
        <v>0</v>
      </c>
      <c r="CW46" s="70">
        <f t="shared" si="140"/>
        <v>0</v>
      </c>
      <c r="CX46" s="192" t="e">
        <f t="shared" si="141"/>
        <v>#VALUE!</v>
      </c>
      <c r="CY46" s="202">
        <f t="shared" si="69"/>
        <v>1</v>
      </c>
      <c r="CZ46" s="70">
        <f t="shared" si="142"/>
        <v>14</v>
      </c>
      <c r="DA46" s="192" t="e">
        <f t="shared" si="143"/>
        <v>#VALUE!</v>
      </c>
    </row>
    <row r="47" spans="1:105" ht="15">
      <c r="A47" s="41" t="s">
        <v>870</v>
      </c>
      <c r="B47" s="315" t="s">
        <v>349</v>
      </c>
      <c r="C47" s="315" t="s">
        <v>350</v>
      </c>
      <c r="D47" s="312" t="s">
        <v>351</v>
      </c>
      <c r="E47" s="306" t="s">
        <v>665</v>
      </c>
      <c r="F47" s="505">
        <v>12.68</v>
      </c>
      <c r="G47" s="458">
        <v>12</v>
      </c>
      <c r="H47" s="276">
        <f t="shared" si="73"/>
        <v>12</v>
      </c>
      <c r="I47" s="367">
        <f t="shared" si="74"/>
        <v>12</v>
      </c>
      <c r="J47" s="132">
        <f t="shared" si="75"/>
        <v>0</v>
      </c>
      <c r="K47" s="132">
        <f t="shared" si="76"/>
        <v>0</v>
      </c>
      <c r="L47" s="39" t="e">
        <f t="shared" si="2"/>
        <v>#VALUE!</v>
      </c>
      <c r="M47" s="40" t="e">
        <f t="shared" si="77"/>
        <v>#VALUE!</v>
      </c>
      <c r="N47" s="193" t="e">
        <f t="shared" si="78"/>
        <v>#VALUE!</v>
      </c>
      <c r="O47" s="193" t="e">
        <f t="shared" si="79"/>
        <v>#VALUE!</v>
      </c>
      <c r="P47" s="207">
        <f t="shared" si="80"/>
        <v>0</v>
      </c>
      <c r="Q47" s="70"/>
      <c r="R47" s="208" t="e">
        <f t="shared" si="81"/>
        <v>#VALUE!</v>
      </c>
      <c r="S47" s="207" t="e">
        <f t="shared" si="82"/>
        <v>#DIV/0!</v>
      </c>
      <c r="T47" s="70"/>
      <c r="U47" s="192" t="e">
        <f t="shared" si="83"/>
        <v>#VALUE!</v>
      </c>
      <c r="V47" s="206">
        <f t="shared" si="84"/>
        <v>0</v>
      </c>
      <c r="W47" s="70"/>
      <c r="X47" s="208" t="e">
        <f t="shared" si="85"/>
        <v>#VALUE!</v>
      </c>
      <c r="Y47" s="207" t="e">
        <f t="shared" si="86"/>
        <v>#DIV/0!</v>
      </c>
      <c r="Z47" s="70"/>
      <c r="AA47" s="192" t="e">
        <f t="shared" si="87"/>
        <v>#VALUE!</v>
      </c>
      <c r="AB47" s="206">
        <f t="shared" si="88"/>
        <v>0</v>
      </c>
      <c r="AC47" s="70"/>
      <c r="AD47" s="208" t="e">
        <f t="shared" si="89"/>
        <v>#VALUE!</v>
      </c>
      <c r="AE47" s="207" t="e">
        <f t="shared" si="90"/>
        <v>#DIV/0!</v>
      </c>
      <c r="AF47" s="70"/>
      <c r="AG47" s="192" t="e">
        <f t="shared" si="91"/>
        <v>#VALUE!</v>
      </c>
      <c r="AH47" s="206">
        <f t="shared" si="92"/>
        <v>0</v>
      </c>
      <c r="AI47" s="70"/>
      <c r="AJ47" s="208" t="e">
        <f t="shared" si="93"/>
        <v>#VALUE!</v>
      </c>
      <c r="AK47" s="207" t="e">
        <f t="shared" si="94"/>
        <v>#DIV/0!</v>
      </c>
      <c r="AL47" s="70"/>
      <c r="AM47" s="192" t="e">
        <f t="shared" si="95"/>
        <v>#VALUE!</v>
      </c>
      <c r="AN47" s="206">
        <f t="shared" si="96"/>
        <v>0</v>
      </c>
      <c r="AO47" s="70"/>
      <c r="AP47" s="208" t="e">
        <f t="shared" si="97"/>
        <v>#VALUE!</v>
      </c>
      <c r="AQ47" s="207" t="e">
        <f t="shared" si="98"/>
        <v>#DIV/0!</v>
      </c>
      <c r="AR47" s="70"/>
      <c r="AS47" s="192" t="e">
        <f t="shared" si="99"/>
        <v>#VALUE!</v>
      </c>
      <c r="AT47" s="206">
        <f t="shared" si="100"/>
        <v>0</v>
      </c>
      <c r="AU47" s="70"/>
      <c r="AV47" s="208" t="e">
        <f t="shared" si="101"/>
        <v>#VALUE!</v>
      </c>
      <c r="AW47" s="207" t="e">
        <f t="shared" si="102"/>
        <v>#DIV/0!</v>
      </c>
      <c r="AX47" s="70"/>
      <c r="AY47" s="192" t="e">
        <f t="shared" si="103"/>
        <v>#VALUE!</v>
      </c>
      <c r="AZ47" s="206">
        <f t="shared" si="104"/>
        <v>0</v>
      </c>
      <c r="BA47" s="70"/>
      <c r="BB47" s="208" t="e">
        <f t="shared" si="105"/>
        <v>#VALUE!</v>
      </c>
      <c r="BC47" s="207" t="e">
        <f t="shared" si="106"/>
        <v>#DIV/0!</v>
      </c>
      <c r="BD47" s="70"/>
      <c r="BE47" s="192" t="e">
        <f t="shared" si="107"/>
        <v>#VALUE!</v>
      </c>
      <c r="BF47" s="206">
        <f t="shared" si="108"/>
        <v>0</v>
      </c>
      <c r="BG47" s="70"/>
      <c r="BH47" s="208" t="e">
        <f t="shared" si="109"/>
        <v>#VALUE!</v>
      </c>
      <c r="BI47" s="207" t="e">
        <f t="shared" si="110"/>
        <v>#DIV/0!</v>
      </c>
      <c r="BJ47" s="70"/>
      <c r="BK47" s="192" t="e">
        <f t="shared" si="111"/>
        <v>#VALUE!</v>
      </c>
      <c r="BL47" s="206">
        <f t="shared" si="112"/>
        <v>0</v>
      </c>
      <c r="BM47" s="70"/>
      <c r="BN47" s="208" t="e">
        <f t="shared" si="113"/>
        <v>#VALUE!</v>
      </c>
      <c r="BO47" s="207" t="e">
        <f t="shared" si="114"/>
        <v>#DIV/0!</v>
      </c>
      <c r="BP47" s="70"/>
      <c r="BQ47" s="192" t="e">
        <f t="shared" si="115"/>
        <v>#VALUE!</v>
      </c>
      <c r="BR47" s="206">
        <f t="shared" si="116"/>
        <v>0</v>
      </c>
      <c r="BS47" s="70"/>
      <c r="BT47" s="208" t="e">
        <f t="shared" si="117"/>
        <v>#VALUE!</v>
      </c>
      <c r="BU47" s="207" t="e">
        <f t="shared" si="118"/>
        <v>#DIV/0!</v>
      </c>
      <c r="BV47" s="70"/>
      <c r="BW47" s="192" t="e">
        <f t="shared" si="119"/>
        <v>#VALUE!</v>
      </c>
      <c r="BX47" s="206">
        <f t="shared" si="120"/>
        <v>0</v>
      </c>
      <c r="BY47" s="70"/>
      <c r="BZ47" s="208" t="e">
        <f t="shared" si="121"/>
        <v>#VALUE!</v>
      </c>
      <c r="CA47" s="207" t="e">
        <f t="shared" si="122"/>
        <v>#DIV/0!</v>
      </c>
      <c r="CB47" s="70"/>
      <c r="CC47" s="192" t="e">
        <f t="shared" si="123"/>
        <v>#VALUE!</v>
      </c>
      <c r="CD47" s="206">
        <f t="shared" si="124"/>
        <v>0</v>
      </c>
      <c r="CE47" s="70"/>
      <c r="CF47" s="208" t="e">
        <f t="shared" si="125"/>
        <v>#VALUE!</v>
      </c>
      <c r="CG47" s="207" t="e">
        <f t="shared" si="126"/>
        <v>#DIV/0!</v>
      </c>
      <c r="CH47" s="70"/>
      <c r="CI47" s="192" t="e">
        <f t="shared" si="127"/>
        <v>#VALUE!</v>
      </c>
      <c r="CJ47" s="207">
        <f t="shared" si="128"/>
        <v>0</v>
      </c>
      <c r="CK47" s="70">
        <f t="shared" si="129"/>
        <v>0</v>
      </c>
      <c r="CL47" s="192" t="e">
        <f t="shared" si="130"/>
        <v>#VALUE!</v>
      </c>
      <c r="CM47" s="207" t="e">
        <f t="shared" si="131"/>
        <v>#DIV/0!</v>
      </c>
      <c r="CN47" s="70">
        <f t="shared" si="132"/>
        <v>0</v>
      </c>
      <c r="CO47" s="192" t="e">
        <f t="shared" si="133"/>
        <v>#VALUE!</v>
      </c>
      <c r="CP47" s="207">
        <f t="shared" si="134"/>
        <v>100</v>
      </c>
      <c r="CQ47" s="70">
        <f t="shared" si="135"/>
        <v>12</v>
      </c>
      <c r="CR47" s="192" t="e">
        <f t="shared" si="136"/>
        <v>#VALUE!</v>
      </c>
      <c r="CS47" s="207" t="e">
        <f t="shared" si="137"/>
        <v>#DIV/0!</v>
      </c>
      <c r="CT47" s="70">
        <f t="shared" si="138"/>
        <v>0</v>
      </c>
      <c r="CU47" s="192" t="e">
        <f t="shared" si="139"/>
        <v>#VALUE!</v>
      </c>
      <c r="CV47" s="202">
        <f t="shared" si="66"/>
        <v>0</v>
      </c>
      <c r="CW47" s="70">
        <f t="shared" si="140"/>
        <v>0</v>
      </c>
      <c r="CX47" s="192" t="e">
        <f t="shared" si="141"/>
        <v>#VALUE!</v>
      </c>
      <c r="CY47" s="202">
        <f t="shared" si="69"/>
        <v>1</v>
      </c>
      <c r="CZ47" s="70">
        <f t="shared" si="142"/>
        <v>12</v>
      </c>
      <c r="DA47" s="192" t="e">
        <f t="shared" si="143"/>
        <v>#VALUE!</v>
      </c>
    </row>
    <row r="48" spans="1:105" ht="15">
      <c r="A48" s="41" t="s">
        <v>725</v>
      </c>
      <c r="B48" s="67" t="s">
        <v>37</v>
      </c>
      <c r="C48" s="315" t="s">
        <v>38</v>
      </c>
      <c r="D48" s="259" t="s">
        <v>39</v>
      </c>
      <c r="E48" s="306" t="s">
        <v>665</v>
      </c>
      <c r="F48" s="505">
        <v>44.95</v>
      </c>
      <c r="G48" s="458">
        <v>4</v>
      </c>
      <c r="H48" s="276">
        <f t="shared" si="73"/>
        <v>4</v>
      </c>
      <c r="I48" s="367">
        <f t="shared" si="74"/>
        <v>4</v>
      </c>
      <c r="J48" s="132">
        <f t="shared" si="75"/>
        <v>0</v>
      </c>
      <c r="K48" s="132">
        <f t="shared" si="76"/>
        <v>0</v>
      </c>
      <c r="L48" s="39" t="e">
        <f t="shared" si="2"/>
        <v>#VALUE!</v>
      </c>
      <c r="M48" s="40" t="e">
        <f t="shared" si="77"/>
        <v>#VALUE!</v>
      </c>
      <c r="N48" s="193" t="e">
        <f t="shared" si="78"/>
        <v>#VALUE!</v>
      </c>
      <c r="O48" s="193" t="e">
        <f t="shared" si="79"/>
        <v>#VALUE!</v>
      </c>
      <c r="P48" s="207">
        <f t="shared" si="80"/>
        <v>0</v>
      </c>
      <c r="Q48" s="70"/>
      <c r="R48" s="208" t="e">
        <f t="shared" si="81"/>
        <v>#VALUE!</v>
      </c>
      <c r="S48" s="207" t="e">
        <f t="shared" si="82"/>
        <v>#DIV/0!</v>
      </c>
      <c r="T48" s="70"/>
      <c r="U48" s="192" t="e">
        <f t="shared" si="83"/>
        <v>#VALUE!</v>
      </c>
      <c r="V48" s="206">
        <f t="shared" si="84"/>
        <v>0</v>
      </c>
      <c r="W48" s="70"/>
      <c r="X48" s="208" t="e">
        <f t="shared" si="85"/>
        <v>#VALUE!</v>
      </c>
      <c r="Y48" s="207" t="e">
        <f t="shared" si="86"/>
        <v>#DIV/0!</v>
      </c>
      <c r="Z48" s="70"/>
      <c r="AA48" s="192" t="e">
        <f t="shared" si="87"/>
        <v>#VALUE!</v>
      </c>
      <c r="AB48" s="206">
        <f t="shared" si="88"/>
        <v>0</v>
      </c>
      <c r="AC48" s="70"/>
      <c r="AD48" s="208" t="e">
        <f t="shared" si="89"/>
        <v>#VALUE!</v>
      </c>
      <c r="AE48" s="207" t="e">
        <f t="shared" si="90"/>
        <v>#DIV/0!</v>
      </c>
      <c r="AF48" s="70"/>
      <c r="AG48" s="192" t="e">
        <f t="shared" si="91"/>
        <v>#VALUE!</v>
      </c>
      <c r="AH48" s="206">
        <f t="shared" si="92"/>
        <v>0</v>
      </c>
      <c r="AI48" s="70"/>
      <c r="AJ48" s="208" t="e">
        <f t="shared" si="93"/>
        <v>#VALUE!</v>
      </c>
      <c r="AK48" s="207" t="e">
        <f t="shared" si="94"/>
        <v>#DIV/0!</v>
      </c>
      <c r="AL48" s="70"/>
      <c r="AM48" s="192" t="e">
        <f t="shared" si="95"/>
        <v>#VALUE!</v>
      </c>
      <c r="AN48" s="206">
        <f t="shared" si="96"/>
        <v>0</v>
      </c>
      <c r="AO48" s="70"/>
      <c r="AP48" s="208" t="e">
        <f t="shared" si="97"/>
        <v>#VALUE!</v>
      </c>
      <c r="AQ48" s="207" t="e">
        <f t="shared" si="98"/>
        <v>#DIV/0!</v>
      </c>
      <c r="AR48" s="70"/>
      <c r="AS48" s="192" t="e">
        <f t="shared" si="99"/>
        <v>#VALUE!</v>
      </c>
      <c r="AT48" s="206">
        <f t="shared" si="100"/>
        <v>0</v>
      </c>
      <c r="AU48" s="70"/>
      <c r="AV48" s="208" t="e">
        <f t="shared" si="101"/>
        <v>#VALUE!</v>
      </c>
      <c r="AW48" s="207" t="e">
        <f t="shared" si="102"/>
        <v>#DIV/0!</v>
      </c>
      <c r="AX48" s="70"/>
      <c r="AY48" s="192" t="e">
        <f t="shared" si="103"/>
        <v>#VALUE!</v>
      </c>
      <c r="AZ48" s="206">
        <f t="shared" si="104"/>
        <v>0</v>
      </c>
      <c r="BA48" s="70"/>
      <c r="BB48" s="208" t="e">
        <f t="shared" si="105"/>
        <v>#VALUE!</v>
      </c>
      <c r="BC48" s="207" t="e">
        <f t="shared" si="106"/>
        <v>#DIV/0!</v>
      </c>
      <c r="BD48" s="70"/>
      <c r="BE48" s="192" t="e">
        <f t="shared" si="107"/>
        <v>#VALUE!</v>
      </c>
      <c r="BF48" s="206">
        <f t="shared" si="108"/>
        <v>0</v>
      </c>
      <c r="BG48" s="70"/>
      <c r="BH48" s="208" t="e">
        <f t="shared" si="109"/>
        <v>#VALUE!</v>
      </c>
      <c r="BI48" s="207" t="e">
        <f t="shared" si="110"/>
        <v>#DIV/0!</v>
      </c>
      <c r="BJ48" s="70"/>
      <c r="BK48" s="192" t="e">
        <f t="shared" si="111"/>
        <v>#VALUE!</v>
      </c>
      <c r="BL48" s="206">
        <f t="shared" si="112"/>
        <v>0</v>
      </c>
      <c r="BM48" s="70"/>
      <c r="BN48" s="208" t="e">
        <f t="shared" si="113"/>
        <v>#VALUE!</v>
      </c>
      <c r="BO48" s="207" t="e">
        <f t="shared" si="114"/>
        <v>#DIV/0!</v>
      </c>
      <c r="BP48" s="70"/>
      <c r="BQ48" s="192" t="e">
        <f t="shared" si="115"/>
        <v>#VALUE!</v>
      </c>
      <c r="BR48" s="206">
        <f t="shared" si="116"/>
        <v>0</v>
      </c>
      <c r="BS48" s="70"/>
      <c r="BT48" s="208" t="e">
        <f t="shared" si="117"/>
        <v>#VALUE!</v>
      </c>
      <c r="BU48" s="207" t="e">
        <f t="shared" si="118"/>
        <v>#DIV/0!</v>
      </c>
      <c r="BV48" s="70"/>
      <c r="BW48" s="192" t="e">
        <f t="shared" si="119"/>
        <v>#VALUE!</v>
      </c>
      <c r="BX48" s="206">
        <f t="shared" si="120"/>
        <v>0</v>
      </c>
      <c r="BY48" s="70"/>
      <c r="BZ48" s="208" t="e">
        <f t="shared" si="121"/>
        <v>#VALUE!</v>
      </c>
      <c r="CA48" s="207" t="e">
        <f t="shared" si="122"/>
        <v>#DIV/0!</v>
      </c>
      <c r="CB48" s="70"/>
      <c r="CC48" s="192" t="e">
        <f t="shared" si="123"/>
        <v>#VALUE!</v>
      </c>
      <c r="CD48" s="206">
        <f t="shared" si="124"/>
        <v>0</v>
      </c>
      <c r="CE48" s="70"/>
      <c r="CF48" s="208" t="e">
        <f t="shared" si="125"/>
        <v>#VALUE!</v>
      </c>
      <c r="CG48" s="207" t="e">
        <f t="shared" si="126"/>
        <v>#DIV/0!</v>
      </c>
      <c r="CH48" s="70"/>
      <c r="CI48" s="192" t="e">
        <f t="shared" si="127"/>
        <v>#VALUE!</v>
      </c>
      <c r="CJ48" s="207">
        <f t="shared" si="128"/>
        <v>0</v>
      </c>
      <c r="CK48" s="70">
        <f t="shared" si="129"/>
        <v>0</v>
      </c>
      <c r="CL48" s="192" t="e">
        <f t="shared" si="130"/>
        <v>#VALUE!</v>
      </c>
      <c r="CM48" s="207" t="e">
        <f t="shared" si="131"/>
        <v>#DIV/0!</v>
      </c>
      <c r="CN48" s="70">
        <f t="shared" si="132"/>
        <v>0</v>
      </c>
      <c r="CO48" s="192" t="e">
        <f t="shared" si="133"/>
        <v>#VALUE!</v>
      </c>
      <c r="CP48" s="207">
        <f t="shared" si="134"/>
        <v>100</v>
      </c>
      <c r="CQ48" s="70">
        <f t="shared" si="135"/>
        <v>4</v>
      </c>
      <c r="CR48" s="192" t="e">
        <f t="shared" si="136"/>
        <v>#VALUE!</v>
      </c>
      <c r="CS48" s="207" t="e">
        <f t="shared" si="137"/>
        <v>#DIV/0!</v>
      </c>
      <c r="CT48" s="70">
        <f t="shared" si="138"/>
        <v>0</v>
      </c>
      <c r="CU48" s="192" t="e">
        <f t="shared" si="139"/>
        <v>#VALUE!</v>
      </c>
      <c r="CV48" s="202">
        <f t="shared" si="66"/>
        <v>0</v>
      </c>
      <c r="CW48" s="70">
        <f t="shared" si="140"/>
        <v>0</v>
      </c>
      <c r="CX48" s="192" t="e">
        <f t="shared" si="141"/>
        <v>#VALUE!</v>
      </c>
      <c r="CY48" s="202">
        <f t="shared" si="69"/>
        <v>1</v>
      </c>
      <c r="CZ48" s="70">
        <f t="shared" si="142"/>
        <v>4</v>
      </c>
      <c r="DA48" s="192" t="e">
        <f t="shared" si="143"/>
        <v>#VALUE!</v>
      </c>
    </row>
    <row r="49" spans="1:105" ht="15">
      <c r="A49" s="41" t="s">
        <v>736</v>
      </c>
      <c r="B49" s="67" t="s">
        <v>352</v>
      </c>
      <c r="C49" s="315" t="s">
        <v>353</v>
      </c>
      <c r="D49" s="259" t="s">
        <v>354</v>
      </c>
      <c r="E49" s="306" t="s">
        <v>665</v>
      </c>
      <c r="F49" s="505">
        <v>61.47</v>
      </c>
      <c r="G49" s="458">
        <v>1</v>
      </c>
      <c r="H49" s="276">
        <f t="shared" si="73"/>
        <v>1</v>
      </c>
      <c r="I49" s="367">
        <f t="shared" si="74"/>
        <v>1</v>
      </c>
      <c r="J49" s="132">
        <f t="shared" si="75"/>
        <v>0</v>
      </c>
      <c r="K49" s="132">
        <f t="shared" si="76"/>
        <v>0</v>
      </c>
      <c r="L49" s="39" t="e">
        <f t="shared" si="2"/>
        <v>#VALUE!</v>
      </c>
      <c r="M49" s="40" t="e">
        <f t="shared" si="77"/>
        <v>#VALUE!</v>
      </c>
      <c r="N49" s="193" t="e">
        <f t="shared" si="78"/>
        <v>#VALUE!</v>
      </c>
      <c r="O49" s="193" t="e">
        <f t="shared" si="79"/>
        <v>#VALUE!</v>
      </c>
      <c r="P49" s="207">
        <f t="shared" si="80"/>
        <v>0</v>
      </c>
      <c r="Q49" s="70"/>
      <c r="R49" s="208" t="e">
        <f t="shared" si="81"/>
        <v>#VALUE!</v>
      </c>
      <c r="S49" s="207" t="e">
        <f t="shared" si="82"/>
        <v>#DIV/0!</v>
      </c>
      <c r="T49" s="70"/>
      <c r="U49" s="192" t="e">
        <f t="shared" si="83"/>
        <v>#VALUE!</v>
      </c>
      <c r="V49" s="206">
        <f t="shared" si="84"/>
        <v>0</v>
      </c>
      <c r="W49" s="70"/>
      <c r="X49" s="208" t="e">
        <f t="shared" si="85"/>
        <v>#VALUE!</v>
      </c>
      <c r="Y49" s="207" t="e">
        <f t="shared" si="86"/>
        <v>#DIV/0!</v>
      </c>
      <c r="Z49" s="70"/>
      <c r="AA49" s="192" t="e">
        <f t="shared" si="87"/>
        <v>#VALUE!</v>
      </c>
      <c r="AB49" s="206">
        <f t="shared" si="88"/>
        <v>0</v>
      </c>
      <c r="AC49" s="70"/>
      <c r="AD49" s="208" t="e">
        <f t="shared" si="89"/>
        <v>#VALUE!</v>
      </c>
      <c r="AE49" s="207" t="e">
        <f t="shared" si="90"/>
        <v>#DIV/0!</v>
      </c>
      <c r="AF49" s="70"/>
      <c r="AG49" s="192" t="e">
        <f t="shared" si="91"/>
        <v>#VALUE!</v>
      </c>
      <c r="AH49" s="206">
        <f t="shared" si="92"/>
        <v>0</v>
      </c>
      <c r="AI49" s="70"/>
      <c r="AJ49" s="208" t="e">
        <f t="shared" si="93"/>
        <v>#VALUE!</v>
      </c>
      <c r="AK49" s="207" t="e">
        <f t="shared" si="94"/>
        <v>#DIV/0!</v>
      </c>
      <c r="AL49" s="70"/>
      <c r="AM49" s="192" t="e">
        <f t="shared" si="95"/>
        <v>#VALUE!</v>
      </c>
      <c r="AN49" s="206">
        <f t="shared" si="96"/>
        <v>0</v>
      </c>
      <c r="AO49" s="70"/>
      <c r="AP49" s="208" t="e">
        <f t="shared" si="97"/>
        <v>#VALUE!</v>
      </c>
      <c r="AQ49" s="207" t="e">
        <f t="shared" si="98"/>
        <v>#DIV/0!</v>
      </c>
      <c r="AR49" s="70"/>
      <c r="AS49" s="192" t="e">
        <f t="shared" si="99"/>
        <v>#VALUE!</v>
      </c>
      <c r="AT49" s="206">
        <f t="shared" si="100"/>
        <v>0</v>
      </c>
      <c r="AU49" s="70"/>
      <c r="AV49" s="208" t="e">
        <f t="shared" si="101"/>
        <v>#VALUE!</v>
      </c>
      <c r="AW49" s="207" t="e">
        <f t="shared" si="102"/>
        <v>#DIV/0!</v>
      </c>
      <c r="AX49" s="70"/>
      <c r="AY49" s="192" t="e">
        <f t="shared" si="103"/>
        <v>#VALUE!</v>
      </c>
      <c r="AZ49" s="206">
        <f t="shared" si="104"/>
        <v>0</v>
      </c>
      <c r="BA49" s="70"/>
      <c r="BB49" s="208" t="e">
        <f t="shared" si="105"/>
        <v>#VALUE!</v>
      </c>
      <c r="BC49" s="207" t="e">
        <f t="shared" si="106"/>
        <v>#DIV/0!</v>
      </c>
      <c r="BD49" s="70"/>
      <c r="BE49" s="192" t="e">
        <f t="shared" si="107"/>
        <v>#VALUE!</v>
      </c>
      <c r="BF49" s="206">
        <f t="shared" si="108"/>
        <v>0</v>
      </c>
      <c r="BG49" s="70"/>
      <c r="BH49" s="208" t="e">
        <f t="shared" si="109"/>
        <v>#VALUE!</v>
      </c>
      <c r="BI49" s="207" t="e">
        <f t="shared" si="110"/>
        <v>#DIV/0!</v>
      </c>
      <c r="BJ49" s="70"/>
      <c r="BK49" s="192" t="e">
        <f t="shared" si="111"/>
        <v>#VALUE!</v>
      </c>
      <c r="BL49" s="206">
        <f t="shared" si="112"/>
        <v>0</v>
      </c>
      <c r="BM49" s="70"/>
      <c r="BN49" s="208" t="e">
        <f t="shared" si="113"/>
        <v>#VALUE!</v>
      </c>
      <c r="BO49" s="207" t="e">
        <f t="shared" si="114"/>
        <v>#DIV/0!</v>
      </c>
      <c r="BP49" s="70"/>
      <c r="BQ49" s="192" t="e">
        <f t="shared" si="115"/>
        <v>#VALUE!</v>
      </c>
      <c r="BR49" s="206">
        <f t="shared" si="116"/>
        <v>0</v>
      </c>
      <c r="BS49" s="70"/>
      <c r="BT49" s="208" t="e">
        <f t="shared" si="117"/>
        <v>#VALUE!</v>
      </c>
      <c r="BU49" s="207" t="e">
        <f t="shared" si="118"/>
        <v>#DIV/0!</v>
      </c>
      <c r="BV49" s="70"/>
      <c r="BW49" s="192" t="e">
        <f t="shared" si="119"/>
        <v>#VALUE!</v>
      </c>
      <c r="BX49" s="206">
        <f t="shared" si="120"/>
        <v>0</v>
      </c>
      <c r="BY49" s="70"/>
      <c r="BZ49" s="208" t="e">
        <f t="shared" si="121"/>
        <v>#VALUE!</v>
      </c>
      <c r="CA49" s="207" t="e">
        <f t="shared" si="122"/>
        <v>#DIV/0!</v>
      </c>
      <c r="CB49" s="70"/>
      <c r="CC49" s="192" t="e">
        <f t="shared" si="123"/>
        <v>#VALUE!</v>
      </c>
      <c r="CD49" s="206">
        <f t="shared" si="124"/>
        <v>0</v>
      </c>
      <c r="CE49" s="70"/>
      <c r="CF49" s="208" t="e">
        <f t="shared" si="125"/>
        <v>#VALUE!</v>
      </c>
      <c r="CG49" s="207" t="e">
        <f t="shared" si="126"/>
        <v>#DIV/0!</v>
      </c>
      <c r="CH49" s="70"/>
      <c r="CI49" s="192" t="e">
        <f t="shared" si="127"/>
        <v>#VALUE!</v>
      </c>
      <c r="CJ49" s="207">
        <f t="shared" si="128"/>
        <v>0</v>
      </c>
      <c r="CK49" s="70">
        <f t="shared" si="129"/>
        <v>0</v>
      </c>
      <c r="CL49" s="192" t="e">
        <f t="shared" si="130"/>
        <v>#VALUE!</v>
      </c>
      <c r="CM49" s="207" t="e">
        <f t="shared" si="131"/>
        <v>#DIV/0!</v>
      </c>
      <c r="CN49" s="70">
        <f t="shared" si="132"/>
        <v>0</v>
      </c>
      <c r="CO49" s="192" t="e">
        <f t="shared" si="133"/>
        <v>#VALUE!</v>
      </c>
      <c r="CP49" s="207">
        <f t="shared" si="134"/>
        <v>100</v>
      </c>
      <c r="CQ49" s="70">
        <f t="shared" si="135"/>
        <v>1</v>
      </c>
      <c r="CR49" s="192" t="e">
        <f t="shared" si="136"/>
        <v>#VALUE!</v>
      </c>
      <c r="CS49" s="207" t="e">
        <f t="shared" si="137"/>
        <v>#DIV/0!</v>
      </c>
      <c r="CT49" s="70">
        <f t="shared" si="138"/>
        <v>0</v>
      </c>
      <c r="CU49" s="192" t="e">
        <f t="shared" si="139"/>
        <v>#VALUE!</v>
      </c>
      <c r="CV49" s="202">
        <f t="shared" si="66"/>
        <v>0</v>
      </c>
      <c r="CW49" s="70">
        <f t="shared" si="140"/>
        <v>0</v>
      </c>
      <c r="CX49" s="192" t="e">
        <f t="shared" si="141"/>
        <v>#VALUE!</v>
      </c>
      <c r="CY49" s="202">
        <f t="shared" si="69"/>
        <v>1</v>
      </c>
      <c r="CZ49" s="70">
        <f t="shared" si="142"/>
        <v>1</v>
      </c>
      <c r="DA49" s="192" t="e">
        <f t="shared" si="143"/>
        <v>#VALUE!</v>
      </c>
    </row>
    <row r="50" spans="1:105" ht="15">
      <c r="A50" s="41" t="s">
        <v>737</v>
      </c>
      <c r="B50" s="67" t="s">
        <v>940</v>
      </c>
      <c r="C50" s="315" t="s">
        <v>941</v>
      </c>
      <c r="D50" s="259" t="s">
        <v>942</v>
      </c>
      <c r="E50" s="306" t="s">
        <v>665</v>
      </c>
      <c r="F50" s="505">
        <v>12.18</v>
      </c>
      <c r="G50" s="458">
        <v>17</v>
      </c>
      <c r="H50" s="276">
        <f t="shared" si="73"/>
        <v>17</v>
      </c>
      <c r="I50" s="367">
        <f t="shared" si="74"/>
        <v>17</v>
      </c>
      <c r="J50" s="132">
        <f t="shared" si="75"/>
        <v>0</v>
      </c>
      <c r="K50" s="132">
        <f t="shared" si="76"/>
        <v>0</v>
      </c>
      <c r="L50" s="39" t="e">
        <f t="shared" si="2"/>
        <v>#VALUE!</v>
      </c>
      <c r="M50" s="40" t="e">
        <f t="shared" si="77"/>
        <v>#VALUE!</v>
      </c>
      <c r="N50" s="193" t="e">
        <f t="shared" si="78"/>
        <v>#VALUE!</v>
      </c>
      <c r="O50" s="193" t="e">
        <f t="shared" si="79"/>
        <v>#VALUE!</v>
      </c>
      <c r="P50" s="207">
        <f t="shared" si="80"/>
        <v>0</v>
      </c>
      <c r="Q50" s="70"/>
      <c r="R50" s="208" t="e">
        <f t="shared" si="81"/>
        <v>#VALUE!</v>
      </c>
      <c r="S50" s="207" t="e">
        <f t="shared" si="82"/>
        <v>#DIV/0!</v>
      </c>
      <c r="T50" s="70"/>
      <c r="U50" s="192" t="e">
        <f t="shared" si="83"/>
        <v>#VALUE!</v>
      </c>
      <c r="V50" s="206">
        <f t="shared" si="84"/>
        <v>0</v>
      </c>
      <c r="W50" s="70"/>
      <c r="X50" s="208" t="e">
        <f t="shared" si="85"/>
        <v>#VALUE!</v>
      </c>
      <c r="Y50" s="207" t="e">
        <f t="shared" si="86"/>
        <v>#DIV/0!</v>
      </c>
      <c r="Z50" s="70"/>
      <c r="AA50" s="192" t="e">
        <f t="shared" si="87"/>
        <v>#VALUE!</v>
      </c>
      <c r="AB50" s="206">
        <f t="shared" si="88"/>
        <v>0</v>
      </c>
      <c r="AC50" s="70"/>
      <c r="AD50" s="208" t="e">
        <f t="shared" si="89"/>
        <v>#VALUE!</v>
      </c>
      <c r="AE50" s="207" t="e">
        <f t="shared" si="90"/>
        <v>#DIV/0!</v>
      </c>
      <c r="AF50" s="70"/>
      <c r="AG50" s="192" t="e">
        <f t="shared" si="91"/>
        <v>#VALUE!</v>
      </c>
      <c r="AH50" s="206">
        <f t="shared" si="92"/>
        <v>0</v>
      </c>
      <c r="AI50" s="70"/>
      <c r="AJ50" s="208" t="e">
        <f t="shared" si="93"/>
        <v>#VALUE!</v>
      </c>
      <c r="AK50" s="207" t="e">
        <f t="shared" si="94"/>
        <v>#DIV/0!</v>
      </c>
      <c r="AL50" s="70"/>
      <c r="AM50" s="192" t="e">
        <f t="shared" si="95"/>
        <v>#VALUE!</v>
      </c>
      <c r="AN50" s="206">
        <f t="shared" si="96"/>
        <v>0</v>
      </c>
      <c r="AO50" s="70"/>
      <c r="AP50" s="208" t="e">
        <f t="shared" si="97"/>
        <v>#VALUE!</v>
      </c>
      <c r="AQ50" s="207" t="e">
        <f t="shared" si="98"/>
        <v>#DIV/0!</v>
      </c>
      <c r="AR50" s="70"/>
      <c r="AS50" s="192" t="e">
        <f t="shared" si="99"/>
        <v>#VALUE!</v>
      </c>
      <c r="AT50" s="206">
        <f t="shared" si="100"/>
        <v>0</v>
      </c>
      <c r="AU50" s="70"/>
      <c r="AV50" s="208" t="e">
        <f t="shared" si="101"/>
        <v>#VALUE!</v>
      </c>
      <c r="AW50" s="207" t="e">
        <f t="shared" si="102"/>
        <v>#DIV/0!</v>
      </c>
      <c r="AX50" s="70"/>
      <c r="AY50" s="192" t="e">
        <f t="shared" si="103"/>
        <v>#VALUE!</v>
      </c>
      <c r="AZ50" s="206">
        <f t="shared" si="104"/>
        <v>0</v>
      </c>
      <c r="BA50" s="70"/>
      <c r="BB50" s="208" t="e">
        <f t="shared" si="105"/>
        <v>#VALUE!</v>
      </c>
      <c r="BC50" s="207" t="e">
        <f t="shared" si="106"/>
        <v>#DIV/0!</v>
      </c>
      <c r="BD50" s="70"/>
      <c r="BE50" s="192" t="e">
        <f t="shared" si="107"/>
        <v>#VALUE!</v>
      </c>
      <c r="BF50" s="206">
        <f t="shared" si="108"/>
        <v>0</v>
      </c>
      <c r="BG50" s="70"/>
      <c r="BH50" s="208" t="e">
        <f t="shared" si="109"/>
        <v>#VALUE!</v>
      </c>
      <c r="BI50" s="207" t="e">
        <f t="shared" si="110"/>
        <v>#DIV/0!</v>
      </c>
      <c r="BJ50" s="70"/>
      <c r="BK50" s="192" t="e">
        <f t="shared" si="111"/>
        <v>#VALUE!</v>
      </c>
      <c r="BL50" s="206">
        <f t="shared" si="112"/>
        <v>0</v>
      </c>
      <c r="BM50" s="70"/>
      <c r="BN50" s="208" t="e">
        <f t="shared" si="113"/>
        <v>#VALUE!</v>
      </c>
      <c r="BO50" s="207" t="e">
        <f t="shared" si="114"/>
        <v>#DIV/0!</v>
      </c>
      <c r="BP50" s="70"/>
      <c r="BQ50" s="192" t="e">
        <f t="shared" si="115"/>
        <v>#VALUE!</v>
      </c>
      <c r="BR50" s="206">
        <f t="shared" si="116"/>
        <v>0</v>
      </c>
      <c r="BS50" s="70"/>
      <c r="BT50" s="208" t="e">
        <f t="shared" si="117"/>
        <v>#VALUE!</v>
      </c>
      <c r="BU50" s="207" t="e">
        <f t="shared" si="118"/>
        <v>#DIV/0!</v>
      </c>
      <c r="BV50" s="70"/>
      <c r="BW50" s="192" t="e">
        <f t="shared" si="119"/>
        <v>#VALUE!</v>
      </c>
      <c r="BX50" s="206">
        <f t="shared" si="120"/>
        <v>0</v>
      </c>
      <c r="BY50" s="70"/>
      <c r="BZ50" s="208" t="e">
        <f t="shared" si="121"/>
        <v>#VALUE!</v>
      </c>
      <c r="CA50" s="207" t="e">
        <f t="shared" si="122"/>
        <v>#DIV/0!</v>
      </c>
      <c r="CB50" s="70"/>
      <c r="CC50" s="192" t="e">
        <f t="shared" si="123"/>
        <v>#VALUE!</v>
      </c>
      <c r="CD50" s="206">
        <f t="shared" si="124"/>
        <v>0</v>
      </c>
      <c r="CE50" s="70"/>
      <c r="CF50" s="208" t="e">
        <f t="shared" si="125"/>
        <v>#VALUE!</v>
      </c>
      <c r="CG50" s="207" t="e">
        <f t="shared" si="126"/>
        <v>#DIV/0!</v>
      </c>
      <c r="CH50" s="70"/>
      <c r="CI50" s="192" t="e">
        <f t="shared" si="127"/>
        <v>#VALUE!</v>
      </c>
      <c r="CJ50" s="207">
        <f t="shared" si="128"/>
        <v>0</v>
      </c>
      <c r="CK50" s="70">
        <f t="shared" si="129"/>
        <v>0</v>
      </c>
      <c r="CL50" s="192" t="e">
        <f t="shared" si="130"/>
        <v>#VALUE!</v>
      </c>
      <c r="CM50" s="207" t="e">
        <f t="shared" si="131"/>
        <v>#DIV/0!</v>
      </c>
      <c r="CN50" s="70">
        <f t="shared" si="132"/>
        <v>0</v>
      </c>
      <c r="CO50" s="192" t="e">
        <f t="shared" si="133"/>
        <v>#VALUE!</v>
      </c>
      <c r="CP50" s="207">
        <f t="shared" si="134"/>
        <v>100</v>
      </c>
      <c r="CQ50" s="70">
        <f t="shared" si="135"/>
        <v>17</v>
      </c>
      <c r="CR50" s="192" t="e">
        <f t="shared" si="136"/>
        <v>#VALUE!</v>
      </c>
      <c r="CS50" s="207" t="e">
        <f t="shared" si="137"/>
        <v>#DIV/0!</v>
      </c>
      <c r="CT50" s="70">
        <f t="shared" si="138"/>
        <v>0</v>
      </c>
      <c r="CU50" s="192" t="e">
        <f t="shared" si="139"/>
        <v>#VALUE!</v>
      </c>
      <c r="CV50" s="202">
        <f t="shared" si="66"/>
        <v>0</v>
      </c>
      <c r="CW50" s="70">
        <f t="shared" si="140"/>
        <v>0</v>
      </c>
      <c r="CX50" s="192" t="e">
        <f t="shared" si="141"/>
        <v>#VALUE!</v>
      </c>
      <c r="CY50" s="202">
        <f t="shared" si="69"/>
        <v>1</v>
      </c>
      <c r="CZ50" s="70">
        <f t="shared" si="142"/>
        <v>17</v>
      </c>
      <c r="DA50" s="192" t="e">
        <f t="shared" si="143"/>
        <v>#VALUE!</v>
      </c>
    </row>
    <row r="51" spans="1:105" ht="15">
      <c r="A51" s="41" t="s">
        <v>726</v>
      </c>
      <c r="B51" s="67" t="s">
        <v>355</v>
      </c>
      <c r="C51" s="315" t="s">
        <v>356</v>
      </c>
      <c r="D51" s="259" t="s">
        <v>357</v>
      </c>
      <c r="E51" s="306" t="s">
        <v>665</v>
      </c>
      <c r="F51" s="505">
        <v>40.64</v>
      </c>
      <c r="G51" s="458">
        <v>12</v>
      </c>
      <c r="H51" s="276">
        <f t="shared" si="73"/>
        <v>12</v>
      </c>
      <c r="I51" s="367">
        <f t="shared" si="74"/>
        <v>12</v>
      </c>
      <c r="J51" s="132">
        <f t="shared" si="75"/>
        <v>0</v>
      </c>
      <c r="K51" s="132">
        <f t="shared" si="76"/>
        <v>0</v>
      </c>
      <c r="L51" s="39" t="e">
        <f t="shared" si="2"/>
        <v>#VALUE!</v>
      </c>
      <c r="M51" s="40" t="e">
        <f t="shared" si="77"/>
        <v>#VALUE!</v>
      </c>
      <c r="N51" s="193" t="e">
        <f t="shared" si="78"/>
        <v>#VALUE!</v>
      </c>
      <c r="O51" s="193" t="e">
        <f t="shared" si="79"/>
        <v>#VALUE!</v>
      </c>
      <c r="P51" s="207">
        <f t="shared" si="80"/>
        <v>0</v>
      </c>
      <c r="Q51" s="70"/>
      <c r="R51" s="208" t="e">
        <f t="shared" si="81"/>
        <v>#VALUE!</v>
      </c>
      <c r="S51" s="207" t="e">
        <f t="shared" si="82"/>
        <v>#DIV/0!</v>
      </c>
      <c r="T51" s="70"/>
      <c r="U51" s="192" t="e">
        <f t="shared" si="83"/>
        <v>#VALUE!</v>
      </c>
      <c r="V51" s="206">
        <f t="shared" si="84"/>
        <v>0</v>
      </c>
      <c r="W51" s="70"/>
      <c r="X51" s="208" t="e">
        <f t="shared" si="85"/>
        <v>#VALUE!</v>
      </c>
      <c r="Y51" s="207" t="e">
        <f t="shared" si="86"/>
        <v>#DIV/0!</v>
      </c>
      <c r="Z51" s="70"/>
      <c r="AA51" s="192" t="e">
        <f t="shared" si="87"/>
        <v>#VALUE!</v>
      </c>
      <c r="AB51" s="206">
        <f t="shared" si="88"/>
        <v>0</v>
      </c>
      <c r="AC51" s="70"/>
      <c r="AD51" s="208" t="e">
        <f t="shared" si="89"/>
        <v>#VALUE!</v>
      </c>
      <c r="AE51" s="207" t="e">
        <f t="shared" si="90"/>
        <v>#DIV/0!</v>
      </c>
      <c r="AF51" s="70"/>
      <c r="AG51" s="192" t="e">
        <f t="shared" si="91"/>
        <v>#VALUE!</v>
      </c>
      <c r="AH51" s="206">
        <f t="shared" si="92"/>
        <v>0</v>
      </c>
      <c r="AI51" s="70"/>
      <c r="AJ51" s="208" t="e">
        <f t="shared" si="93"/>
        <v>#VALUE!</v>
      </c>
      <c r="AK51" s="207" t="e">
        <f t="shared" si="94"/>
        <v>#DIV/0!</v>
      </c>
      <c r="AL51" s="70"/>
      <c r="AM51" s="192" t="e">
        <f t="shared" si="95"/>
        <v>#VALUE!</v>
      </c>
      <c r="AN51" s="206">
        <f t="shared" si="96"/>
        <v>0</v>
      </c>
      <c r="AO51" s="70"/>
      <c r="AP51" s="208" t="e">
        <f t="shared" si="97"/>
        <v>#VALUE!</v>
      </c>
      <c r="AQ51" s="207" t="e">
        <f t="shared" si="98"/>
        <v>#DIV/0!</v>
      </c>
      <c r="AR51" s="70"/>
      <c r="AS51" s="192" t="e">
        <f t="shared" si="99"/>
        <v>#VALUE!</v>
      </c>
      <c r="AT51" s="206">
        <f t="shared" si="100"/>
        <v>0</v>
      </c>
      <c r="AU51" s="70"/>
      <c r="AV51" s="208" t="e">
        <f t="shared" si="101"/>
        <v>#VALUE!</v>
      </c>
      <c r="AW51" s="207" t="e">
        <f t="shared" si="102"/>
        <v>#DIV/0!</v>
      </c>
      <c r="AX51" s="70"/>
      <c r="AY51" s="192" t="e">
        <f t="shared" si="103"/>
        <v>#VALUE!</v>
      </c>
      <c r="AZ51" s="206">
        <f t="shared" si="104"/>
        <v>0</v>
      </c>
      <c r="BA51" s="70"/>
      <c r="BB51" s="208" t="e">
        <f t="shared" si="105"/>
        <v>#VALUE!</v>
      </c>
      <c r="BC51" s="207" t="e">
        <f t="shared" si="106"/>
        <v>#DIV/0!</v>
      </c>
      <c r="BD51" s="70"/>
      <c r="BE51" s="192" t="e">
        <f t="shared" si="107"/>
        <v>#VALUE!</v>
      </c>
      <c r="BF51" s="206">
        <f t="shared" si="108"/>
        <v>0</v>
      </c>
      <c r="BG51" s="70"/>
      <c r="BH51" s="208" t="e">
        <f t="shared" si="109"/>
        <v>#VALUE!</v>
      </c>
      <c r="BI51" s="207" t="e">
        <f t="shared" si="110"/>
        <v>#DIV/0!</v>
      </c>
      <c r="BJ51" s="70"/>
      <c r="BK51" s="192" t="e">
        <f t="shared" si="111"/>
        <v>#VALUE!</v>
      </c>
      <c r="BL51" s="206">
        <f t="shared" si="112"/>
        <v>0</v>
      </c>
      <c r="BM51" s="70"/>
      <c r="BN51" s="208" t="e">
        <f t="shared" si="113"/>
        <v>#VALUE!</v>
      </c>
      <c r="BO51" s="207" t="e">
        <f t="shared" si="114"/>
        <v>#DIV/0!</v>
      </c>
      <c r="BP51" s="70"/>
      <c r="BQ51" s="192" t="e">
        <f t="shared" si="115"/>
        <v>#VALUE!</v>
      </c>
      <c r="BR51" s="206">
        <f t="shared" si="116"/>
        <v>0</v>
      </c>
      <c r="BS51" s="70"/>
      <c r="BT51" s="208" t="e">
        <f t="shared" si="117"/>
        <v>#VALUE!</v>
      </c>
      <c r="BU51" s="207" t="e">
        <f t="shared" si="118"/>
        <v>#DIV/0!</v>
      </c>
      <c r="BV51" s="70"/>
      <c r="BW51" s="192" t="e">
        <f t="shared" si="119"/>
        <v>#VALUE!</v>
      </c>
      <c r="BX51" s="206">
        <f t="shared" si="120"/>
        <v>0</v>
      </c>
      <c r="BY51" s="70"/>
      <c r="BZ51" s="208" t="e">
        <f t="shared" si="121"/>
        <v>#VALUE!</v>
      </c>
      <c r="CA51" s="207" t="e">
        <f t="shared" si="122"/>
        <v>#DIV/0!</v>
      </c>
      <c r="CB51" s="70"/>
      <c r="CC51" s="192" t="e">
        <f t="shared" si="123"/>
        <v>#VALUE!</v>
      </c>
      <c r="CD51" s="206">
        <f t="shared" si="124"/>
        <v>0</v>
      </c>
      <c r="CE51" s="70"/>
      <c r="CF51" s="208" t="e">
        <f t="shared" si="125"/>
        <v>#VALUE!</v>
      </c>
      <c r="CG51" s="207" t="e">
        <f t="shared" si="126"/>
        <v>#DIV/0!</v>
      </c>
      <c r="CH51" s="70"/>
      <c r="CI51" s="192" t="e">
        <f t="shared" si="127"/>
        <v>#VALUE!</v>
      </c>
      <c r="CJ51" s="207">
        <f t="shared" si="128"/>
        <v>0</v>
      </c>
      <c r="CK51" s="70">
        <f t="shared" si="129"/>
        <v>0</v>
      </c>
      <c r="CL51" s="192" t="e">
        <f t="shared" si="130"/>
        <v>#VALUE!</v>
      </c>
      <c r="CM51" s="207" t="e">
        <f t="shared" si="131"/>
        <v>#DIV/0!</v>
      </c>
      <c r="CN51" s="70">
        <f t="shared" si="132"/>
        <v>0</v>
      </c>
      <c r="CO51" s="192" t="e">
        <f t="shared" si="133"/>
        <v>#VALUE!</v>
      </c>
      <c r="CP51" s="207">
        <f t="shared" si="134"/>
        <v>100</v>
      </c>
      <c r="CQ51" s="70">
        <f t="shared" si="135"/>
        <v>12</v>
      </c>
      <c r="CR51" s="192" t="e">
        <f t="shared" si="136"/>
        <v>#VALUE!</v>
      </c>
      <c r="CS51" s="207" t="e">
        <f t="shared" si="137"/>
        <v>#DIV/0!</v>
      </c>
      <c r="CT51" s="70">
        <f t="shared" si="138"/>
        <v>0</v>
      </c>
      <c r="CU51" s="192" t="e">
        <f t="shared" si="139"/>
        <v>#VALUE!</v>
      </c>
      <c r="CV51" s="202">
        <f t="shared" si="66"/>
        <v>0</v>
      </c>
      <c r="CW51" s="70">
        <f t="shared" si="140"/>
        <v>0</v>
      </c>
      <c r="CX51" s="192" t="e">
        <f t="shared" si="141"/>
        <v>#VALUE!</v>
      </c>
      <c r="CY51" s="202">
        <f t="shared" si="69"/>
        <v>1</v>
      </c>
      <c r="CZ51" s="70">
        <f t="shared" si="142"/>
        <v>12</v>
      </c>
      <c r="DA51" s="192" t="e">
        <f t="shared" si="143"/>
        <v>#VALUE!</v>
      </c>
    </row>
    <row r="52" spans="1:105" ht="15">
      <c r="A52" s="41" t="s">
        <v>727</v>
      </c>
      <c r="B52" s="67" t="s">
        <v>358</v>
      </c>
      <c r="C52" s="315" t="s">
        <v>359</v>
      </c>
      <c r="D52" s="259" t="s">
        <v>360</v>
      </c>
      <c r="E52" s="306" t="s">
        <v>665</v>
      </c>
      <c r="F52" s="505">
        <v>173.99</v>
      </c>
      <c r="G52" s="458">
        <v>2</v>
      </c>
      <c r="H52" s="276">
        <f t="shared" si="73"/>
        <v>2</v>
      </c>
      <c r="I52" s="367">
        <f t="shared" si="74"/>
        <v>2</v>
      </c>
      <c r="J52" s="132">
        <f t="shared" si="75"/>
        <v>0</v>
      </c>
      <c r="K52" s="132">
        <f t="shared" si="76"/>
        <v>0</v>
      </c>
      <c r="L52" s="39" t="e">
        <f t="shared" si="2"/>
        <v>#VALUE!</v>
      </c>
      <c r="M52" s="40" t="e">
        <f t="shared" si="77"/>
        <v>#VALUE!</v>
      </c>
      <c r="N52" s="193" t="e">
        <f t="shared" si="78"/>
        <v>#VALUE!</v>
      </c>
      <c r="O52" s="193" t="e">
        <f t="shared" si="79"/>
        <v>#VALUE!</v>
      </c>
      <c r="P52" s="207">
        <f t="shared" si="80"/>
        <v>0</v>
      </c>
      <c r="Q52" s="70"/>
      <c r="R52" s="208" t="e">
        <f t="shared" si="81"/>
        <v>#VALUE!</v>
      </c>
      <c r="S52" s="207" t="e">
        <f t="shared" si="82"/>
        <v>#DIV/0!</v>
      </c>
      <c r="T52" s="70"/>
      <c r="U52" s="192" t="e">
        <f t="shared" si="83"/>
        <v>#VALUE!</v>
      </c>
      <c r="V52" s="206">
        <f t="shared" si="84"/>
        <v>0</v>
      </c>
      <c r="W52" s="70"/>
      <c r="X52" s="208" t="e">
        <f t="shared" si="85"/>
        <v>#VALUE!</v>
      </c>
      <c r="Y52" s="207" t="e">
        <f t="shared" si="86"/>
        <v>#DIV/0!</v>
      </c>
      <c r="Z52" s="70"/>
      <c r="AA52" s="192" t="e">
        <f t="shared" si="87"/>
        <v>#VALUE!</v>
      </c>
      <c r="AB52" s="206">
        <f t="shared" si="88"/>
        <v>0</v>
      </c>
      <c r="AC52" s="70"/>
      <c r="AD52" s="208" t="e">
        <f t="shared" si="89"/>
        <v>#VALUE!</v>
      </c>
      <c r="AE52" s="207" t="e">
        <f t="shared" si="90"/>
        <v>#DIV/0!</v>
      </c>
      <c r="AF52" s="70"/>
      <c r="AG52" s="192" t="e">
        <f t="shared" si="91"/>
        <v>#VALUE!</v>
      </c>
      <c r="AH52" s="206">
        <f t="shared" si="92"/>
        <v>0</v>
      </c>
      <c r="AI52" s="70"/>
      <c r="AJ52" s="208" t="e">
        <f t="shared" si="93"/>
        <v>#VALUE!</v>
      </c>
      <c r="AK52" s="207" t="e">
        <f t="shared" si="94"/>
        <v>#DIV/0!</v>
      </c>
      <c r="AL52" s="70"/>
      <c r="AM52" s="192" t="e">
        <f t="shared" si="95"/>
        <v>#VALUE!</v>
      </c>
      <c r="AN52" s="206">
        <f t="shared" si="96"/>
        <v>0</v>
      </c>
      <c r="AO52" s="70"/>
      <c r="AP52" s="208" t="e">
        <f t="shared" si="97"/>
        <v>#VALUE!</v>
      </c>
      <c r="AQ52" s="207" t="e">
        <f t="shared" si="98"/>
        <v>#DIV/0!</v>
      </c>
      <c r="AR52" s="70"/>
      <c r="AS52" s="192" t="e">
        <f t="shared" si="99"/>
        <v>#VALUE!</v>
      </c>
      <c r="AT52" s="206">
        <f t="shared" si="100"/>
        <v>0</v>
      </c>
      <c r="AU52" s="70"/>
      <c r="AV52" s="208" t="e">
        <f t="shared" si="101"/>
        <v>#VALUE!</v>
      </c>
      <c r="AW52" s="207" t="e">
        <f t="shared" si="102"/>
        <v>#DIV/0!</v>
      </c>
      <c r="AX52" s="70"/>
      <c r="AY52" s="192" t="e">
        <f t="shared" si="103"/>
        <v>#VALUE!</v>
      </c>
      <c r="AZ52" s="206">
        <f t="shared" si="104"/>
        <v>0</v>
      </c>
      <c r="BA52" s="70"/>
      <c r="BB52" s="208" t="e">
        <f t="shared" si="105"/>
        <v>#VALUE!</v>
      </c>
      <c r="BC52" s="207" t="e">
        <f t="shared" si="106"/>
        <v>#DIV/0!</v>
      </c>
      <c r="BD52" s="70"/>
      <c r="BE52" s="192" t="e">
        <f t="shared" si="107"/>
        <v>#VALUE!</v>
      </c>
      <c r="BF52" s="206">
        <f t="shared" si="108"/>
        <v>0</v>
      </c>
      <c r="BG52" s="70"/>
      <c r="BH52" s="208" t="e">
        <f t="shared" si="109"/>
        <v>#VALUE!</v>
      </c>
      <c r="BI52" s="207" t="e">
        <f t="shared" si="110"/>
        <v>#DIV/0!</v>
      </c>
      <c r="BJ52" s="70"/>
      <c r="BK52" s="192" t="e">
        <f t="shared" si="111"/>
        <v>#VALUE!</v>
      </c>
      <c r="BL52" s="206">
        <f t="shared" si="112"/>
        <v>0</v>
      </c>
      <c r="BM52" s="70"/>
      <c r="BN52" s="208" t="e">
        <f t="shared" si="113"/>
        <v>#VALUE!</v>
      </c>
      <c r="BO52" s="207" t="e">
        <f t="shared" si="114"/>
        <v>#DIV/0!</v>
      </c>
      <c r="BP52" s="70"/>
      <c r="BQ52" s="192" t="e">
        <f t="shared" si="115"/>
        <v>#VALUE!</v>
      </c>
      <c r="BR52" s="206">
        <f t="shared" si="116"/>
        <v>0</v>
      </c>
      <c r="BS52" s="70"/>
      <c r="BT52" s="208" t="e">
        <f t="shared" si="117"/>
        <v>#VALUE!</v>
      </c>
      <c r="BU52" s="207" t="e">
        <f t="shared" si="118"/>
        <v>#DIV/0!</v>
      </c>
      <c r="BV52" s="70"/>
      <c r="BW52" s="192" t="e">
        <f t="shared" si="119"/>
        <v>#VALUE!</v>
      </c>
      <c r="BX52" s="206">
        <f t="shared" si="120"/>
        <v>0</v>
      </c>
      <c r="BY52" s="70"/>
      <c r="BZ52" s="208" t="e">
        <f t="shared" si="121"/>
        <v>#VALUE!</v>
      </c>
      <c r="CA52" s="207" t="e">
        <f t="shared" si="122"/>
        <v>#DIV/0!</v>
      </c>
      <c r="CB52" s="70"/>
      <c r="CC52" s="192" t="e">
        <f t="shared" si="123"/>
        <v>#VALUE!</v>
      </c>
      <c r="CD52" s="206">
        <f t="shared" si="124"/>
        <v>0</v>
      </c>
      <c r="CE52" s="70"/>
      <c r="CF52" s="208" t="e">
        <f t="shared" si="125"/>
        <v>#VALUE!</v>
      </c>
      <c r="CG52" s="207" t="e">
        <f t="shared" si="126"/>
        <v>#DIV/0!</v>
      </c>
      <c r="CH52" s="70"/>
      <c r="CI52" s="192" t="e">
        <f t="shared" si="127"/>
        <v>#VALUE!</v>
      </c>
      <c r="CJ52" s="207">
        <f t="shared" si="128"/>
        <v>0</v>
      </c>
      <c r="CK52" s="70">
        <f t="shared" si="129"/>
        <v>0</v>
      </c>
      <c r="CL52" s="192" t="e">
        <f t="shared" si="130"/>
        <v>#VALUE!</v>
      </c>
      <c r="CM52" s="207" t="e">
        <f t="shared" si="131"/>
        <v>#DIV/0!</v>
      </c>
      <c r="CN52" s="70">
        <f t="shared" si="132"/>
        <v>0</v>
      </c>
      <c r="CO52" s="192" t="e">
        <f t="shared" si="133"/>
        <v>#VALUE!</v>
      </c>
      <c r="CP52" s="207">
        <f t="shared" si="134"/>
        <v>100</v>
      </c>
      <c r="CQ52" s="70">
        <f t="shared" si="135"/>
        <v>2</v>
      </c>
      <c r="CR52" s="192" t="e">
        <f t="shared" si="136"/>
        <v>#VALUE!</v>
      </c>
      <c r="CS52" s="207" t="e">
        <f t="shared" si="137"/>
        <v>#DIV/0!</v>
      </c>
      <c r="CT52" s="70">
        <f t="shared" si="138"/>
        <v>0</v>
      </c>
      <c r="CU52" s="192" t="e">
        <f t="shared" si="139"/>
        <v>#VALUE!</v>
      </c>
      <c r="CV52" s="202">
        <f t="shared" si="66"/>
        <v>0</v>
      </c>
      <c r="CW52" s="70">
        <f t="shared" si="140"/>
        <v>0</v>
      </c>
      <c r="CX52" s="192" t="e">
        <f t="shared" si="141"/>
        <v>#VALUE!</v>
      </c>
      <c r="CY52" s="202">
        <f t="shared" si="69"/>
        <v>1</v>
      </c>
      <c r="CZ52" s="70">
        <f t="shared" si="142"/>
        <v>2</v>
      </c>
      <c r="DA52" s="192" t="e">
        <f t="shared" si="143"/>
        <v>#VALUE!</v>
      </c>
    </row>
    <row r="53" spans="1:105" ht="15">
      <c r="A53" s="41" t="s">
        <v>645</v>
      </c>
      <c r="B53" s="67" t="s">
        <v>361</v>
      </c>
      <c r="C53" s="315" t="s">
        <v>362</v>
      </c>
      <c r="D53" s="259" t="s">
        <v>363</v>
      </c>
      <c r="E53" s="306" t="s">
        <v>665</v>
      </c>
      <c r="F53" s="505">
        <v>5.27</v>
      </c>
      <c r="G53" s="458">
        <v>11</v>
      </c>
      <c r="H53" s="276">
        <f t="shared" si="73"/>
        <v>11</v>
      </c>
      <c r="I53" s="367">
        <f t="shared" si="74"/>
        <v>11</v>
      </c>
      <c r="J53" s="132">
        <f t="shared" si="75"/>
        <v>0</v>
      </c>
      <c r="K53" s="132">
        <f t="shared" si="76"/>
        <v>0</v>
      </c>
      <c r="L53" s="39" t="e">
        <f t="shared" si="2"/>
        <v>#VALUE!</v>
      </c>
      <c r="M53" s="40" t="e">
        <f t="shared" si="77"/>
        <v>#VALUE!</v>
      </c>
      <c r="N53" s="193" t="e">
        <f t="shared" si="78"/>
        <v>#VALUE!</v>
      </c>
      <c r="O53" s="193" t="e">
        <f t="shared" si="79"/>
        <v>#VALUE!</v>
      </c>
      <c r="P53" s="207">
        <f t="shared" si="80"/>
        <v>0</v>
      </c>
      <c r="Q53" s="70"/>
      <c r="R53" s="208" t="e">
        <f t="shared" si="81"/>
        <v>#VALUE!</v>
      </c>
      <c r="S53" s="207" t="e">
        <f t="shared" si="82"/>
        <v>#DIV/0!</v>
      </c>
      <c r="T53" s="70"/>
      <c r="U53" s="192" t="e">
        <f t="shared" si="83"/>
        <v>#VALUE!</v>
      </c>
      <c r="V53" s="206">
        <f t="shared" si="84"/>
        <v>0</v>
      </c>
      <c r="W53" s="70"/>
      <c r="X53" s="208" t="e">
        <f t="shared" si="85"/>
        <v>#VALUE!</v>
      </c>
      <c r="Y53" s="207" t="e">
        <f t="shared" si="86"/>
        <v>#DIV/0!</v>
      </c>
      <c r="Z53" s="70"/>
      <c r="AA53" s="192" t="e">
        <f t="shared" si="87"/>
        <v>#VALUE!</v>
      </c>
      <c r="AB53" s="206">
        <f t="shared" si="88"/>
        <v>0</v>
      </c>
      <c r="AC53" s="70"/>
      <c r="AD53" s="208" t="e">
        <f t="shared" si="89"/>
        <v>#VALUE!</v>
      </c>
      <c r="AE53" s="207" t="e">
        <f t="shared" si="90"/>
        <v>#DIV/0!</v>
      </c>
      <c r="AF53" s="70"/>
      <c r="AG53" s="192" t="e">
        <f t="shared" si="91"/>
        <v>#VALUE!</v>
      </c>
      <c r="AH53" s="206">
        <f t="shared" si="92"/>
        <v>0</v>
      </c>
      <c r="AI53" s="70"/>
      <c r="AJ53" s="208" t="e">
        <f t="shared" si="93"/>
        <v>#VALUE!</v>
      </c>
      <c r="AK53" s="207" t="e">
        <f t="shared" si="94"/>
        <v>#DIV/0!</v>
      </c>
      <c r="AL53" s="70"/>
      <c r="AM53" s="192" t="e">
        <f t="shared" si="95"/>
        <v>#VALUE!</v>
      </c>
      <c r="AN53" s="206">
        <f t="shared" si="96"/>
        <v>0</v>
      </c>
      <c r="AO53" s="70"/>
      <c r="AP53" s="208" t="e">
        <f t="shared" si="97"/>
        <v>#VALUE!</v>
      </c>
      <c r="AQ53" s="207" t="e">
        <f t="shared" si="98"/>
        <v>#DIV/0!</v>
      </c>
      <c r="AR53" s="70"/>
      <c r="AS53" s="192" t="e">
        <f t="shared" si="99"/>
        <v>#VALUE!</v>
      </c>
      <c r="AT53" s="206">
        <f t="shared" si="100"/>
        <v>0</v>
      </c>
      <c r="AU53" s="70"/>
      <c r="AV53" s="208" t="e">
        <f t="shared" si="101"/>
        <v>#VALUE!</v>
      </c>
      <c r="AW53" s="207" t="e">
        <f t="shared" si="102"/>
        <v>#DIV/0!</v>
      </c>
      <c r="AX53" s="70"/>
      <c r="AY53" s="192" t="e">
        <f t="shared" si="103"/>
        <v>#VALUE!</v>
      </c>
      <c r="AZ53" s="206">
        <f t="shared" si="104"/>
        <v>0</v>
      </c>
      <c r="BA53" s="70"/>
      <c r="BB53" s="208" t="e">
        <f t="shared" si="105"/>
        <v>#VALUE!</v>
      </c>
      <c r="BC53" s="207" t="e">
        <f t="shared" si="106"/>
        <v>#DIV/0!</v>
      </c>
      <c r="BD53" s="70"/>
      <c r="BE53" s="192" t="e">
        <f t="shared" si="107"/>
        <v>#VALUE!</v>
      </c>
      <c r="BF53" s="206">
        <f t="shared" si="108"/>
        <v>0</v>
      </c>
      <c r="BG53" s="70"/>
      <c r="BH53" s="208" t="e">
        <f t="shared" si="109"/>
        <v>#VALUE!</v>
      </c>
      <c r="BI53" s="207" t="e">
        <f t="shared" si="110"/>
        <v>#DIV/0!</v>
      </c>
      <c r="BJ53" s="70"/>
      <c r="BK53" s="192" t="e">
        <f t="shared" si="111"/>
        <v>#VALUE!</v>
      </c>
      <c r="BL53" s="206">
        <f t="shared" si="112"/>
        <v>0</v>
      </c>
      <c r="BM53" s="70"/>
      <c r="BN53" s="208" t="e">
        <f t="shared" si="113"/>
        <v>#VALUE!</v>
      </c>
      <c r="BO53" s="207" t="e">
        <f t="shared" si="114"/>
        <v>#DIV/0!</v>
      </c>
      <c r="BP53" s="70"/>
      <c r="BQ53" s="192" t="e">
        <f t="shared" si="115"/>
        <v>#VALUE!</v>
      </c>
      <c r="BR53" s="206">
        <f t="shared" si="116"/>
        <v>0</v>
      </c>
      <c r="BS53" s="70"/>
      <c r="BT53" s="208" t="e">
        <f t="shared" si="117"/>
        <v>#VALUE!</v>
      </c>
      <c r="BU53" s="207" t="e">
        <f t="shared" si="118"/>
        <v>#DIV/0!</v>
      </c>
      <c r="BV53" s="70"/>
      <c r="BW53" s="192" t="e">
        <f t="shared" si="119"/>
        <v>#VALUE!</v>
      </c>
      <c r="BX53" s="206">
        <f t="shared" si="120"/>
        <v>0</v>
      </c>
      <c r="BY53" s="70"/>
      <c r="BZ53" s="208" t="e">
        <f t="shared" si="121"/>
        <v>#VALUE!</v>
      </c>
      <c r="CA53" s="207" t="e">
        <f t="shared" si="122"/>
        <v>#DIV/0!</v>
      </c>
      <c r="CB53" s="70"/>
      <c r="CC53" s="192" t="e">
        <f t="shared" si="123"/>
        <v>#VALUE!</v>
      </c>
      <c r="CD53" s="206">
        <f t="shared" si="124"/>
        <v>0</v>
      </c>
      <c r="CE53" s="70"/>
      <c r="CF53" s="208" t="e">
        <f t="shared" si="125"/>
        <v>#VALUE!</v>
      </c>
      <c r="CG53" s="207" t="e">
        <f t="shared" si="126"/>
        <v>#DIV/0!</v>
      </c>
      <c r="CH53" s="70"/>
      <c r="CI53" s="192" t="e">
        <f t="shared" si="127"/>
        <v>#VALUE!</v>
      </c>
      <c r="CJ53" s="207">
        <f t="shared" si="128"/>
        <v>0</v>
      </c>
      <c r="CK53" s="70">
        <f t="shared" si="129"/>
        <v>0</v>
      </c>
      <c r="CL53" s="192" t="e">
        <f t="shared" si="130"/>
        <v>#VALUE!</v>
      </c>
      <c r="CM53" s="207" t="e">
        <f t="shared" si="131"/>
        <v>#DIV/0!</v>
      </c>
      <c r="CN53" s="70">
        <f t="shared" si="132"/>
        <v>0</v>
      </c>
      <c r="CO53" s="192" t="e">
        <f t="shared" si="133"/>
        <v>#VALUE!</v>
      </c>
      <c r="CP53" s="207">
        <f t="shared" si="134"/>
        <v>100</v>
      </c>
      <c r="CQ53" s="70">
        <f t="shared" si="135"/>
        <v>11</v>
      </c>
      <c r="CR53" s="192" t="e">
        <f t="shared" si="136"/>
        <v>#VALUE!</v>
      </c>
      <c r="CS53" s="207" t="e">
        <f t="shared" si="137"/>
        <v>#DIV/0!</v>
      </c>
      <c r="CT53" s="70">
        <f t="shared" si="138"/>
        <v>0</v>
      </c>
      <c r="CU53" s="192" t="e">
        <f t="shared" si="139"/>
        <v>#VALUE!</v>
      </c>
      <c r="CV53" s="202">
        <f t="shared" si="66"/>
        <v>0</v>
      </c>
      <c r="CW53" s="70">
        <f t="shared" si="140"/>
        <v>0</v>
      </c>
      <c r="CX53" s="192" t="e">
        <f t="shared" si="141"/>
        <v>#VALUE!</v>
      </c>
      <c r="CY53" s="202">
        <f t="shared" si="69"/>
        <v>1</v>
      </c>
      <c r="CZ53" s="70">
        <f t="shared" si="142"/>
        <v>11</v>
      </c>
      <c r="DA53" s="192" t="e">
        <f t="shared" si="143"/>
        <v>#VALUE!</v>
      </c>
    </row>
    <row r="54" spans="1:105" ht="15">
      <c r="A54" s="41" t="s">
        <v>646</v>
      </c>
      <c r="B54" s="67" t="s">
        <v>364</v>
      </c>
      <c r="C54" s="315" t="s">
        <v>365</v>
      </c>
      <c r="D54" s="259" t="s">
        <v>366</v>
      </c>
      <c r="E54" s="306" t="s">
        <v>665</v>
      </c>
      <c r="F54" s="505">
        <v>5.29</v>
      </c>
      <c r="G54" s="458">
        <v>32</v>
      </c>
      <c r="H54" s="276">
        <f t="shared" si="73"/>
        <v>32</v>
      </c>
      <c r="I54" s="367">
        <f t="shared" si="74"/>
        <v>32</v>
      </c>
      <c r="J54" s="132">
        <f t="shared" si="75"/>
        <v>0</v>
      </c>
      <c r="K54" s="132">
        <f t="shared" si="76"/>
        <v>0</v>
      </c>
      <c r="L54" s="39" t="e">
        <f t="shared" si="2"/>
        <v>#VALUE!</v>
      </c>
      <c r="M54" s="40" t="e">
        <f t="shared" si="77"/>
        <v>#VALUE!</v>
      </c>
      <c r="N54" s="193" t="e">
        <f t="shared" si="78"/>
        <v>#VALUE!</v>
      </c>
      <c r="O54" s="193" t="e">
        <f t="shared" si="79"/>
        <v>#VALUE!</v>
      </c>
      <c r="P54" s="207">
        <f t="shared" si="80"/>
        <v>0</v>
      </c>
      <c r="Q54" s="70"/>
      <c r="R54" s="208" t="e">
        <f t="shared" si="81"/>
        <v>#VALUE!</v>
      </c>
      <c r="S54" s="207" t="e">
        <f t="shared" si="82"/>
        <v>#DIV/0!</v>
      </c>
      <c r="T54" s="70"/>
      <c r="U54" s="192" t="e">
        <f t="shared" si="83"/>
        <v>#VALUE!</v>
      </c>
      <c r="V54" s="206">
        <f t="shared" si="84"/>
        <v>0</v>
      </c>
      <c r="W54" s="70"/>
      <c r="X54" s="208" t="e">
        <f t="shared" si="85"/>
        <v>#VALUE!</v>
      </c>
      <c r="Y54" s="207" t="e">
        <f t="shared" si="86"/>
        <v>#DIV/0!</v>
      </c>
      <c r="Z54" s="70"/>
      <c r="AA54" s="192" t="e">
        <f t="shared" si="87"/>
        <v>#VALUE!</v>
      </c>
      <c r="AB54" s="206">
        <f t="shared" si="88"/>
        <v>0</v>
      </c>
      <c r="AC54" s="70"/>
      <c r="AD54" s="208" t="e">
        <f t="shared" si="89"/>
        <v>#VALUE!</v>
      </c>
      <c r="AE54" s="207" t="e">
        <f t="shared" si="90"/>
        <v>#DIV/0!</v>
      </c>
      <c r="AF54" s="70"/>
      <c r="AG54" s="192" t="e">
        <f t="shared" si="91"/>
        <v>#VALUE!</v>
      </c>
      <c r="AH54" s="206">
        <f t="shared" si="92"/>
        <v>0</v>
      </c>
      <c r="AI54" s="70"/>
      <c r="AJ54" s="208" t="e">
        <f t="shared" si="93"/>
        <v>#VALUE!</v>
      </c>
      <c r="AK54" s="207" t="e">
        <f t="shared" si="94"/>
        <v>#DIV/0!</v>
      </c>
      <c r="AL54" s="70"/>
      <c r="AM54" s="192" t="e">
        <f t="shared" si="95"/>
        <v>#VALUE!</v>
      </c>
      <c r="AN54" s="206">
        <f t="shared" si="96"/>
        <v>0</v>
      </c>
      <c r="AO54" s="70"/>
      <c r="AP54" s="208" t="e">
        <f t="shared" si="97"/>
        <v>#VALUE!</v>
      </c>
      <c r="AQ54" s="207" t="e">
        <f t="shared" si="98"/>
        <v>#DIV/0!</v>
      </c>
      <c r="AR54" s="70"/>
      <c r="AS54" s="192" t="e">
        <f t="shared" si="99"/>
        <v>#VALUE!</v>
      </c>
      <c r="AT54" s="206">
        <f t="shared" si="100"/>
        <v>0</v>
      </c>
      <c r="AU54" s="70"/>
      <c r="AV54" s="208" t="e">
        <f t="shared" si="101"/>
        <v>#VALUE!</v>
      </c>
      <c r="AW54" s="207" t="e">
        <f t="shared" si="102"/>
        <v>#DIV/0!</v>
      </c>
      <c r="AX54" s="70"/>
      <c r="AY54" s="192" t="e">
        <f t="shared" si="103"/>
        <v>#VALUE!</v>
      </c>
      <c r="AZ54" s="206">
        <f t="shared" si="104"/>
        <v>0</v>
      </c>
      <c r="BA54" s="70"/>
      <c r="BB54" s="208" t="e">
        <f t="shared" si="105"/>
        <v>#VALUE!</v>
      </c>
      <c r="BC54" s="207" t="e">
        <f t="shared" si="106"/>
        <v>#DIV/0!</v>
      </c>
      <c r="BD54" s="70"/>
      <c r="BE54" s="192" t="e">
        <f t="shared" si="107"/>
        <v>#VALUE!</v>
      </c>
      <c r="BF54" s="206">
        <f t="shared" si="108"/>
        <v>0</v>
      </c>
      <c r="BG54" s="70"/>
      <c r="BH54" s="208" t="e">
        <f t="shared" si="109"/>
        <v>#VALUE!</v>
      </c>
      <c r="BI54" s="207" t="e">
        <f t="shared" si="110"/>
        <v>#DIV/0!</v>
      </c>
      <c r="BJ54" s="70"/>
      <c r="BK54" s="192" t="e">
        <f t="shared" si="111"/>
        <v>#VALUE!</v>
      </c>
      <c r="BL54" s="206">
        <f t="shared" si="112"/>
        <v>0</v>
      </c>
      <c r="BM54" s="70"/>
      <c r="BN54" s="208" t="e">
        <f t="shared" si="113"/>
        <v>#VALUE!</v>
      </c>
      <c r="BO54" s="207" t="e">
        <f t="shared" si="114"/>
        <v>#DIV/0!</v>
      </c>
      <c r="BP54" s="70"/>
      <c r="BQ54" s="192" t="e">
        <f t="shared" si="115"/>
        <v>#VALUE!</v>
      </c>
      <c r="BR54" s="206">
        <f t="shared" si="116"/>
        <v>0</v>
      </c>
      <c r="BS54" s="70"/>
      <c r="BT54" s="208" t="e">
        <f t="shared" si="117"/>
        <v>#VALUE!</v>
      </c>
      <c r="BU54" s="207" t="e">
        <f t="shared" si="118"/>
        <v>#DIV/0!</v>
      </c>
      <c r="BV54" s="70"/>
      <c r="BW54" s="192" t="e">
        <f t="shared" si="119"/>
        <v>#VALUE!</v>
      </c>
      <c r="BX54" s="206">
        <f t="shared" si="120"/>
        <v>0</v>
      </c>
      <c r="BY54" s="70"/>
      <c r="BZ54" s="208" t="e">
        <f t="shared" si="121"/>
        <v>#VALUE!</v>
      </c>
      <c r="CA54" s="207" t="e">
        <f t="shared" si="122"/>
        <v>#DIV/0!</v>
      </c>
      <c r="CB54" s="70"/>
      <c r="CC54" s="192" t="e">
        <f t="shared" si="123"/>
        <v>#VALUE!</v>
      </c>
      <c r="CD54" s="206">
        <f t="shared" si="124"/>
        <v>0</v>
      </c>
      <c r="CE54" s="70"/>
      <c r="CF54" s="208" t="e">
        <f t="shared" si="125"/>
        <v>#VALUE!</v>
      </c>
      <c r="CG54" s="207" t="e">
        <f t="shared" si="126"/>
        <v>#DIV/0!</v>
      </c>
      <c r="CH54" s="70"/>
      <c r="CI54" s="192" t="e">
        <f t="shared" si="127"/>
        <v>#VALUE!</v>
      </c>
      <c r="CJ54" s="207">
        <f t="shared" si="128"/>
        <v>0</v>
      </c>
      <c r="CK54" s="70">
        <f t="shared" si="129"/>
        <v>0</v>
      </c>
      <c r="CL54" s="192" t="e">
        <f t="shared" si="130"/>
        <v>#VALUE!</v>
      </c>
      <c r="CM54" s="207" t="e">
        <f t="shared" si="131"/>
        <v>#DIV/0!</v>
      </c>
      <c r="CN54" s="70">
        <f t="shared" si="132"/>
        <v>0</v>
      </c>
      <c r="CO54" s="192" t="e">
        <f t="shared" si="133"/>
        <v>#VALUE!</v>
      </c>
      <c r="CP54" s="207">
        <f t="shared" si="134"/>
        <v>100</v>
      </c>
      <c r="CQ54" s="70">
        <f t="shared" si="135"/>
        <v>32</v>
      </c>
      <c r="CR54" s="192" t="e">
        <f t="shared" si="136"/>
        <v>#VALUE!</v>
      </c>
      <c r="CS54" s="207" t="e">
        <f t="shared" si="137"/>
        <v>#DIV/0!</v>
      </c>
      <c r="CT54" s="70">
        <f t="shared" si="138"/>
        <v>0</v>
      </c>
      <c r="CU54" s="192" t="e">
        <f t="shared" si="139"/>
        <v>#VALUE!</v>
      </c>
      <c r="CV54" s="202">
        <f t="shared" si="66"/>
        <v>0</v>
      </c>
      <c r="CW54" s="70">
        <f t="shared" si="140"/>
        <v>0</v>
      </c>
      <c r="CX54" s="192" t="e">
        <f t="shared" si="141"/>
        <v>#VALUE!</v>
      </c>
      <c r="CY54" s="202">
        <f t="shared" si="69"/>
        <v>1</v>
      </c>
      <c r="CZ54" s="70">
        <f t="shared" si="142"/>
        <v>32</v>
      </c>
      <c r="DA54" s="192" t="e">
        <f t="shared" si="143"/>
        <v>#VALUE!</v>
      </c>
    </row>
    <row r="55" spans="1:105" ht="15">
      <c r="A55" s="41" t="s">
        <v>647</v>
      </c>
      <c r="B55" s="315" t="s">
        <v>943</v>
      </c>
      <c r="C55" s="315" t="s">
        <v>944</v>
      </c>
      <c r="D55" s="312" t="s">
        <v>945</v>
      </c>
      <c r="E55" s="306" t="s">
        <v>665</v>
      </c>
      <c r="F55" s="505">
        <v>10.72</v>
      </c>
      <c r="G55" s="458">
        <v>15</v>
      </c>
      <c r="H55" s="276">
        <f>G55</f>
        <v>15</v>
      </c>
      <c r="I55" s="367">
        <f>H55</f>
        <v>15</v>
      </c>
      <c r="J55" s="132">
        <f>H55-G55</f>
        <v>0</v>
      </c>
      <c r="K55" s="132">
        <f>I55-H55</f>
        <v>0</v>
      </c>
      <c r="L55" s="39" t="e">
        <f t="shared" si="2"/>
        <v>#VALUE!</v>
      </c>
      <c r="M55" s="40" t="e">
        <f>TRUNC(L55*G55,2)</f>
        <v>#VALUE!</v>
      </c>
      <c r="N55" s="193" t="e">
        <f>TRUNC(L55*J55,2)</f>
        <v>#VALUE!</v>
      </c>
      <c r="O55" s="193" t="e">
        <f>TRUNC(L55*K55,2)</f>
        <v>#VALUE!</v>
      </c>
      <c r="P55" s="207">
        <f>Q55/$G55*100</f>
        <v>0</v>
      </c>
      <c r="Q55" s="70"/>
      <c r="R55" s="208" t="e">
        <f>TRUNC(Q55*$L55,2)</f>
        <v>#VALUE!</v>
      </c>
      <c r="S55" s="207" t="e">
        <f>T55/(IF($I55&lt;&gt;$H55,($J55+$K55),$J55))*100</f>
        <v>#DIV/0!</v>
      </c>
      <c r="T55" s="70"/>
      <c r="U55" s="192" t="e">
        <f>TRUNC(T55*$L55,2)</f>
        <v>#VALUE!</v>
      </c>
      <c r="V55" s="206">
        <f>W55/$G55*100</f>
        <v>0</v>
      </c>
      <c r="W55" s="70"/>
      <c r="X55" s="208" t="e">
        <f>TRUNC(W55*$L55,2)</f>
        <v>#VALUE!</v>
      </c>
      <c r="Y55" s="207" t="e">
        <f>Z55/(IF($I55&lt;&gt;$H55,($J55+$K55),$J55))*100</f>
        <v>#DIV/0!</v>
      </c>
      <c r="Z55" s="70"/>
      <c r="AA55" s="192" t="e">
        <f>TRUNC(Z55*$L55,2)</f>
        <v>#VALUE!</v>
      </c>
      <c r="AB55" s="206">
        <f>AC55/$G55*100</f>
        <v>0</v>
      </c>
      <c r="AC55" s="70"/>
      <c r="AD55" s="208" t="e">
        <f>TRUNC(AC55*$L55,2)</f>
        <v>#VALUE!</v>
      </c>
      <c r="AE55" s="207" t="e">
        <f>AF55/(IF($I55&lt;&gt;$H55,($J55+$K55),$J55))*100</f>
        <v>#DIV/0!</v>
      </c>
      <c r="AF55" s="70"/>
      <c r="AG55" s="192" t="e">
        <f>TRUNC(AF55*$L55,2)</f>
        <v>#VALUE!</v>
      </c>
      <c r="AH55" s="206">
        <f>AI55/$G55*100</f>
        <v>0</v>
      </c>
      <c r="AI55" s="70"/>
      <c r="AJ55" s="208" t="e">
        <f>TRUNC(AI55*$L55,2)</f>
        <v>#VALUE!</v>
      </c>
      <c r="AK55" s="207" t="e">
        <f>AL55/(IF($I55&lt;&gt;$H55,($J55+$K55),$J55))*100</f>
        <v>#DIV/0!</v>
      </c>
      <c r="AL55" s="70"/>
      <c r="AM55" s="192" t="e">
        <f>TRUNC(AL55*$L55,2)</f>
        <v>#VALUE!</v>
      </c>
      <c r="AN55" s="206">
        <f>AO55/$G55*100</f>
        <v>0</v>
      </c>
      <c r="AO55" s="70"/>
      <c r="AP55" s="208" t="e">
        <f>TRUNC(AO55*$L55,2)</f>
        <v>#VALUE!</v>
      </c>
      <c r="AQ55" s="207" t="e">
        <f>AR55/(IF($I55&lt;&gt;$H55,($J55+$K55),$J55))*100</f>
        <v>#DIV/0!</v>
      </c>
      <c r="AR55" s="70"/>
      <c r="AS55" s="192" t="e">
        <f>TRUNC(AR55*$L55,2)</f>
        <v>#VALUE!</v>
      </c>
      <c r="AT55" s="206">
        <f>AU55/$G55*100</f>
        <v>0</v>
      </c>
      <c r="AU55" s="70"/>
      <c r="AV55" s="208" t="e">
        <f>TRUNC(AU55*$L55,2)</f>
        <v>#VALUE!</v>
      </c>
      <c r="AW55" s="207" t="e">
        <f>AX55/(IF($I55&lt;&gt;$H55,($J55+$K55),$J55))*100</f>
        <v>#DIV/0!</v>
      </c>
      <c r="AX55" s="70"/>
      <c r="AY55" s="192" t="e">
        <f>TRUNC(AX55*$L55,2)</f>
        <v>#VALUE!</v>
      </c>
      <c r="AZ55" s="206">
        <f>BA55/$G55*100</f>
        <v>0</v>
      </c>
      <c r="BA55" s="70"/>
      <c r="BB55" s="208" t="e">
        <f>TRUNC(BA55*$L55,2)</f>
        <v>#VALUE!</v>
      </c>
      <c r="BC55" s="207" t="e">
        <f>BD55/(IF($I55&lt;&gt;$H55,($J55+$K55),$J55))*100</f>
        <v>#DIV/0!</v>
      </c>
      <c r="BD55" s="70"/>
      <c r="BE55" s="192" t="e">
        <f>TRUNC(BD55*$L55,2)</f>
        <v>#VALUE!</v>
      </c>
      <c r="BF55" s="206">
        <f>BG55/$G55*100</f>
        <v>0</v>
      </c>
      <c r="BG55" s="70"/>
      <c r="BH55" s="208" t="e">
        <f>TRUNC(BG55*$L55,2)</f>
        <v>#VALUE!</v>
      </c>
      <c r="BI55" s="207" t="e">
        <f>BJ55/(IF($I55&lt;&gt;$H55,($J55+$K55),$J55))*100</f>
        <v>#DIV/0!</v>
      </c>
      <c r="BJ55" s="70"/>
      <c r="BK55" s="192" t="e">
        <f>TRUNC(BJ55*$L55,2)</f>
        <v>#VALUE!</v>
      </c>
      <c r="BL55" s="206">
        <f>BM55/$G55*100</f>
        <v>0</v>
      </c>
      <c r="BM55" s="70"/>
      <c r="BN55" s="208" t="e">
        <f>TRUNC(BM55*$L55,2)</f>
        <v>#VALUE!</v>
      </c>
      <c r="BO55" s="207" t="e">
        <f>BP55/(IF($I55&lt;&gt;$H55,($J55+$K55),$J55))*100</f>
        <v>#DIV/0!</v>
      </c>
      <c r="BP55" s="70"/>
      <c r="BQ55" s="192" t="e">
        <f>TRUNC(BP55*$L55,2)</f>
        <v>#VALUE!</v>
      </c>
      <c r="BR55" s="206">
        <f>BS55/$G55*100</f>
        <v>0</v>
      </c>
      <c r="BS55" s="70"/>
      <c r="BT55" s="208" t="e">
        <f>TRUNC(BS55*$L55,2)</f>
        <v>#VALUE!</v>
      </c>
      <c r="BU55" s="207" t="e">
        <f>BV55/(IF($I55&lt;&gt;$H55,($J55+$K55),$J55))*100</f>
        <v>#DIV/0!</v>
      </c>
      <c r="BV55" s="70"/>
      <c r="BW55" s="192" t="e">
        <f>TRUNC(BV55*$L55,2)</f>
        <v>#VALUE!</v>
      </c>
      <c r="BX55" s="206">
        <f>BY55/$G55*100</f>
        <v>0</v>
      </c>
      <c r="BY55" s="70"/>
      <c r="BZ55" s="208" t="e">
        <f>TRUNC(BY55*$L55,2)</f>
        <v>#VALUE!</v>
      </c>
      <c r="CA55" s="207" t="e">
        <f>CB55/(IF($I55&lt;&gt;$H55,($J55+$K55),$J55))*100</f>
        <v>#DIV/0!</v>
      </c>
      <c r="CB55" s="70"/>
      <c r="CC55" s="192" t="e">
        <f>TRUNC(CB55*$L55,2)</f>
        <v>#VALUE!</v>
      </c>
      <c r="CD55" s="206">
        <f>CE55/$G55*100</f>
        <v>0</v>
      </c>
      <c r="CE55" s="70"/>
      <c r="CF55" s="208" t="e">
        <f>TRUNC(CE55*$L55,2)</f>
        <v>#VALUE!</v>
      </c>
      <c r="CG55" s="207" t="e">
        <f>CH55/(IF($I55&lt;&gt;$H55,($J55+$K55),$J55))*100</f>
        <v>#DIV/0!</v>
      </c>
      <c r="CH55" s="70"/>
      <c r="CI55" s="192" t="e">
        <f>TRUNC(CH55*$L55,2)</f>
        <v>#VALUE!</v>
      </c>
      <c r="CJ55" s="207">
        <f>CK55/$G55*100</f>
        <v>0</v>
      </c>
      <c r="CK55" s="70">
        <f>W55+Q55+AC55+AI55+AO55+AU55+BA55+BG55+BM55+BS55+BY55+CE55</f>
        <v>0</v>
      </c>
      <c r="CL55" s="192" t="e">
        <f>TRUNC(CK55*$L55,2)</f>
        <v>#VALUE!</v>
      </c>
      <c r="CM55" s="207" t="e">
        <f>CN55/(IF($K55&lt;&gt;0,($I55-$G55),($H55-$G55)))*100</f>
        <v>#DIV/0!</v>
      </c>
      <c r="CN55" s="70">
        <f>T55+Z55+AF55+AL55+AR55+AX55+BD55+BJ55+BP55+BV55+CB55+CH55</f>
        <v>0</v>
      </c>
      <c r="CO55" s="192" t="e">
        <f>TRUNC(CN55*$L55,2)</f>
        <v>#VALUE!</v>
      </c>
      <c r="CP55" s="207">
        <f>CQ55/$G55*100</f>
        <v>100</v>
      </c>
      <c r="CQ55" s="70">
        <f>G55-CK55</f>
        <v>15</v>
      </c>
      <c r="CR55" s="192" t="e">
        <f>TRUNC(CQ55*$L55,2)</f>
        <v>#VALUE!</v>
      </c>
      <c r="CS55" s="207" t="e">
        <f>CT55/(IF(I55&lt;&gt;H55,(I55-G55),(H55-G55)))*100</f>
        <v>#DIV/0!</v>
      </c>
      <c r="CT55" s="70">
        <f>(IF(I55&lt;&gt;H55,(I55-G55),(H55-G55)))-CN55</f>
        <v>0</v>
      </c>
      <c r="CU55" s="192" t="e">
        <f>TRUNC(CT55*$L55,2)</f>
        <v>#VALUE!</v>
      </c>
      <c r="CV55" s="202">
        <f t="shared" si="66"/>
        <v>0</v>
      </c>
      <c r="CW55" s="70">
        <f>CK55+CN55</f>
        <v>0</v>
      </c>
      <c r="CX55" s="192" t="e">
        <f>TRUNC(CW55*$L55,2)</f>
        <v>#VALUE!</v>
      </c>
      <c r="CY55" s="202">
        <f t="shared" si="69"/>
        <v>1</v>
      </c>
      <c r="CZ55" s="70">
        <f>CQ55+CT55</f>
        <v>15</v>
      </c>
      <c r="DA55" s="192" t="e">
        <f>TRUNC(CZ55*$L55,2)</f>
        <v>#VALUE!</v>
      </c>
    </row>
    <row r="56" spans="1:105" ht="15" customHeight="1">
      <c r="A56" s="36"/>
      <c r="B56" s="38"/>
      <c r="C56" s="38"/>
      <c r="D56" s="243"/>
      <c r="E56" s="38"/>
      <c r="F56" s="316"/>
      <c r="G56" s="39"/>
      <c r="H56" s="276"/>
      <c r="I56" s="367"/>
      <c r="J56" s="132"/>
      <c r="K56" s="132"/>
      <c r="L56" s="39"/>
      <c r="M56" s="44" t="e">
        <f>SUM(M13:M55)</f>
        <v>#VALUE!</v>
      </c>
      <c r="N56" s="44" t="e">
        <f>SUM(N13:N55)</f>
        <v>#VALUE!</v>
      </c>
      <c r="O56" s="44" t="e">
        <f>SUM(O13:O55)</f>
        <v>#VALUE!</v>
      </c>
      <c r="P56" s="1169" t="s">
        <v>663</v>
      </c>
      <c r="Q56" s="1166"/>
      <c r="R56" s="155" t="e">
        <f>SUM(R13:R55)</f>
        <v>#VALUE!</v>
      </c>
      <c r="S56" s="1165" t="s">
        <v>663</v>
      </c>
      <c r="T56" s="1166"/>
      <c r="U56" s="44" t="e">
        <f>SUM(U13:U55)</f>
        <v>#VALUE!</v>
      </c>
      <c r="V56" s="1169" t="s">
        <v>663</v>
      </c>
      <c r="W56" s="1166"/>
      <c r="X56" s="155" t="e">
        <f>SUM(X13:X55)</f>
        <v>#VALUE!</v>
      </c>
      <c r="Y56" s="1165" t="s">
        <v>663</v>
      </c>
      <c r="Z56" s="1166"/>
      <c r="AA56" s="44" t="e">
        <f>SUM(AA13:AA55)</f>
        <v>#VALUE!</v>
      </c>
      <c r="AB56" s="1169" t="s">
        <v>663</v>
      </c>
      <c r="AC56" s="1166"/>
      <c r="AD56" s="155" t="e">
        <f>SUM(AD13:AD55)</f>
        <v>#VALUE!</v>
      </c>
      <c r="AE56" s="1165" t="s">
        <v>663</v>
      </c>
      <c r="AF56" s="1166"/>
      <c r="AG56" s="44" t="e">
        <f>SUM(AG13:AG55)</f>
        <v>#VALUE!</v>
      </c>
      <c r="AH56" s="1169" t="s">
        <v>663</v>
      </c>
      <c r="AI56" s="1166"/>
      <c r="AJ56" s="155" t="e">
        <f>SUM(AJ13:AJ55)</f>
        <v>#VALUE!</v>
      </c>
      <c r="AK56" s="1165" t="s">
        <v>663</v>
      </c>
      <c r="AL56" s="1166"/>
      <c r="AM56" s="44" t="e">
        <f>SUM(AM13:AM55)</f>
        <v>#VALUE!</v>
      </c>
      <c r="AN56" s="1169" t="s">
        <v>663</v>
      </c>
      <c r="AO56" s="1166"/>
      <c r="AP56" s="155" t="e">
        <f>SUM(AP13:AP55)</f>
        <v>#VALUE!</v>
      </c>
      <c r="AQ56" s="1165" t="s">
        <v>663</v>
      </c>
      <c r="AR56" s="1166"/>
      <c r="AS56" s="44" t="e">
        <f>SUM(AS13:AS55)</f>
        <v>#VALUE!</v>
      </c>
      <c r="AT56" s="1169" t="s">
        <v>663</v>
      </c>
      <c r="AU56" s="1166"/>
      <c r="AV56" s="155" t="e">
        <f>SUM(AV13:AV55)</f>
        <v>#VALUE!</v>
      </c>
      <c r="AW56" s="1165" t="s">
        <v>663</v>
      </c>
      <c r="AX56" s="1166"/>
      <c r="AY56" s="44" t="e">
        <f>SUM(AY13:AY55)</f>
        <v>#VALUE!</v>
      </c>
      <c r="AZ56" s="1169" t="s">
        <v>663</v>
      </c>
      <c r="BA56" s="1166"/>
      <c r="BB56" s="155" t="e">
        <f>SUM(BB13:BB55)</f>
        <v>#VALUE!</v>
      </c>
      <c r="BC56" s="1165" t="s">
        <v>663</v>
      </c>
      <c r="BD56" s="1166"/>
      <c r="BE56" s="44" t="e">
        <f>SUM(BE13:BE55)</f>
        <v>#VALUE!</v>
      </c>
      <c r="BF56" s="1169" t="s">
        <v>663</v>
      </c>
      <c r="BG56" s="1166"/>
      <c r="BH56" s="155" t="e">
        <f>SUM(BH13:BH55)</f>
        <v>#VALUE!</v>
      </c>
      <c r="BI56" s="1165" t="s">
        <v>663</v>
      </c>
      <c r="BJ56" s="1166"/>
      <c r="BK56" s="44" t="e">
        <f>SUM(BK13:BK55)</f>
        <v>#VALUE!</v>
      </c>
      <c r="BL56" s="1169" t="s">
        <v>663</v>
      </c>
      <c r="BM56" s="1166"/>
      <c r="BN56" s="155" t="e">
        <f>SUM(BN13:BN55)</f>
        <v>#VALUE!</v>
      </c>
      <c r="BO56" s="1165" t="s">
        <v>663</v>
      </c>
      <c r="BP56" s="1166"/>
      <c r="BQ56" s="44" t="e">
        <f>SUM(BQ13:BQ55)</f>
        <v>#VALUE!</v>
      </c>
      <c r="BR56" s="1169" t="s">
        <v>663</v>
      </c>
      <c r="BS56" s="1166"/>
      <c r="BT56" s="155" t="e">
        <f>SUM(BT13:BT55)</f>
        <v>#VALUE!</v>
      </c>
      <c r="BU56" s="1165" t="s">
        <v>663</v>
      </c>
      <c r="BV56" s="1166"/>
      <c r="BW56" s="44" t="e">
        <f>SUM(BW13:BW55)</f>
        <v>#VALUE!</v>
      </c>
      <c r="BX56" s="1169" t="s">
        <v>663</v>
      </c>
      <c r="BY56" s="1166"/>
      <c r="BZ56" s="155" t="e">
        <f>SUM(BZ13:BZ55)</f>
        <v>#VALUE!</v>
      </c>
      <c r="CA56" s="1165" t="s">
        <v>663</v>
      </c>
      <c r="CB56" s="1166"/>
      <c r="CC56" s="44" t="e">
        <f>SUM(CC13:CC55)</f>
        <v>#VALUE!</v>
      </c>
      <c r="CD56" s="1169" t="s">
        <v>663</v>
      </c>
      <c r="CE56" s="1166"/>
      <c r="CF56" s="155" t="e">
        <f>SUM(CF13:CF55)</f>
        <v>#VALUE!</v>
      </c>
      <c r="CG56" s="1165" t="s">
        <v>663</v>
      </c>
      <c r="CH56" s="1166"/>
      <c r="CI56" s="44" t="e">
        <f>SUM(CI13:CI55)</f>
        <v>#VALUE!</v>
      </c>
      <c r="CJ56" s="1165" t="s">
        <v>663</v>
      </c>
      <c r="CK56" s="1166"/>
      <c r="CL56" s="44" t="e">
        <f>SUM(CL13:CL55)</f>
        <v>#VALUE!</v>
      </c>
      <c r="CM56" s="1165" t="s">
        <v>663</v>
      </c>
      <c r="CN56" s="1166"/>
      <c r="CO56" s="44" t="e">
        <f>SUM(CO13:CO55)</f>
        <v>#VALUE!</v>
      </c>
      <c r="CP56" s="1165" t="s">
        <v>663</v>
      </c>
      <c r="CQ56" s="1166"/>
      <c r="CR56" s="44" t="e">
        <f>SUM(CR13:CR55)</f>
        <v>#VALUE!</v>
      </c>
      <c r="CS56" s="1165" t="s">
        <v>663</v>
      </c>
      <c r="CT56" s="1166"/>
      <c r="CU56" s="44" t="e">
        <f>SUM(CU13:CU55)</f>
        <v>#VALUE!</v>
      </c>
      <c r="CV56" s="1165" t="s">
        <v>663</v>
      </c>
      <c r="CW56" s="1166"/>
      <c r="CX56" s="44" t="e">
        <f>SUM(CX13:CX55)</f>
        <v>#VALUE!</v>
      </c>
      <c r="CY56" s="1165" t="s">
        <v>663</v>
      </c>
      <c r="CZ56" s="1166"/>
      <c r="DA56" s="44" t="e">
        <f>SUM(DA13:DA55)</f>
        <v>#VALUE!</v>
      </c>
    </row>
    <row r="57" spans="1:105" ht="15">
      <c r="A57" s="73" t="s">
        <v>821</v>
      </c>
      <c r="B57" s="459"/>
      <c r="C57" s="308"/>
      <c r="D57" s="460" t="s">
        <v>367</v>
      </c>
      <c r="E57" s="306"/>
      <c r="F57" s="461"/>
      <c r="G57" s="458"/>
      <c r="H57" s="276"/>
      <c r="I57" s="367"/>
      <c r="J57" s="132"/>
      <c r="K57" s="132"/>
      <c r="L57" s="39"/>
      <c r="M57" s="40"/>
      <c r="N57" s="193"/>
      <c r="O57" s="193"/>
      <c r="P57" s="246"/>
      <c r="Q57" s="245"/>
      <c r="R57" s="248"/>
      <c r="S57" s="247"/>
      <c r="T57" s="245"/>
      <c r="U57" s="249"/>
      <c r="V57" s="246"/>
      <c r="W57" s="245"/>
      <c r="X57" s="248"/>
      <c r="Y57" s="247"/>
      <c r="Z57" s="245"/>
      <c r="AA57" s="249"/>
      <c r="AB57" s="246"/>
      <c r="AC57" s="245"/>
      <c r="AD57" s="248"/>
      <c r="AE57" s="247"/>
      <c r="AF57" s="245"/>
      <c r="AG57" s="249"/>
      <c r="AH57" s="246"/>
      <c r="AI57" s="245"/>
      <c r="AJ57" s="248"/>
      <c r="AK57" s="247"/>
      <c r="AL57" s="245"/>
      <c r="AM57" s="249"/>
      <c r="AN57" s="246"/>
      <c r="AO57" s="245"/>
      <c r="AP57" s="248"/>
      <c r="AQ57" s="247"/>
      <c r="AR57" s="245"/>
      <c r="AS57" s="249"/>
      <c r="AT57" s="246"/>
      <c r="AU57" s="245"/>
      <c r="AV57" s="248"/>
      <c r="AW57" s="247"/>
      <c r="AX57" s="245"/>
      <c r="AY57" s="249"/>
      <c r="AZ57" s="246"/>
      <c r="BA57" s="245"/>
      <c r="BB57" s="248"/>
      <c r="BC57" s="247"/>
      <c r="BD57" s="245"/>
      <c r="BE57" s="249"/>
      <c r="BF57" s="246"/>
      <c r="BG57" s="245"/>
      <c r="BH57" s="248"/>
      <c r="BI57" s="247"/>
      <c r="BJ57" s="245"/>
      <c r="BK57" s="249"/>
      <c r="BL57" s="246"/>
      <c r="BM57" s="245"/>
      <c r="BN57" s="248"/>
      <c r="BO57" s="247"/>
      <c r="BP57" s="245"/>
      <c r="BQ57" s="249"/>
      <c r="BR57" s="246"/>
      <c r="BS57" s="245"/>
      <c r="BT57" s="248"/>
      <c r="BU57" s="247"/>
      <c r="BV57" s="245"/>
      <c r="BW57" s="249"/>
      <c r="BX57" s="246"/>
      <c r="BY57" s="245"/>
      <c r="BZ57" s="248"/>
      <c r="CA57" s="247"/>
      <c r="CB57" s="245"/>
      <c r="CC57" s="249"/>
      <c r="CD57" s="246"/>
      <c r="CE57" s="245"/>
      <c r="CF57" s="248"/>
      <c r="CG57" s="247"/>
      <c r="CH57" s="245"/>
      <c r="CI57" s="249"/>
      <c r="CJ57" s="247"/>
      <c r="CK57" s="245"/>
      <c r="CL57" s="249"/>
      <c r="CM57" s="247"/>
      <c r="CN57" s="245"/>
      <c r="CO57" s="249"/>
      <c r="CP57" s="247"/>
      <c r="CQ57" s="245"/>
      <c r="CR57" s="249"/>
      <c r="CS57" s="247"/>
      <c r="CT57" s="245"/>
      <c r="CU57" s="249"/>
      <c r="CV57" s="247"/>
      <c r="CW57" s="245"/>
      <c r="CX57" s="249"/>
      <c r="CY57" s="247"/>
      <c r="CZ57" s="245"/>
      <c r="DA57" s="249"/>
    </row>
    <row r="58" spans="1:105" ht="42.75">
      <c r="A58" s="75" t="s">
        <v>779</v>
      </c>
      <c r="B58" s="67" t="s">
        <v>368</v>
      </c>
      <c r="C58" s="315" t="s">
        <v>369</v>
      </c>
      <c r="D58" s="259" t="s">
        <v>585</v>
      </c>
      <c r="E58" s="306" t="s">
        <v>665</v>
      </c>
      <c r="F58" s="505">
        <v>380.6</v>
      </c>
      <c r="G58" s="458">
        <v>1</v>
      </c>
      <c r="H58" s="276">
        <f t="shared" ref="H58:I63" si="144">G58</f>
        <v>1</v>
      </c>
      <c r="I58" s="367">
        <f t="shared" si="144"/>
        <v>1</v>
      </c>
      <c r="J58" s="132">
        <f t="shared" ref="J58:K63" si="145">H58-G58</f>
        <v>0</v>
      </c>
      <c r="K58" s="132">
        <f t="shared" si="145"/>
        <v>0</v>
      </c>
      <c r="L58" s="39" t="e">
        <f t="shared" si="2"/>
        <v>#VALUE!</v>
      </c>
      <c r="M58" s="40" t="e">
        <f t="shared" ref="M58:M90" si="146">TRUNC(L58*G58,2)</f>
        <v>#VALUE!</v>
      </c>
      <c r="N58" s="193" t="e">
        <f t="shared" ref="N58:N90" si="147">TRUNC(L58*J58,2)</f>
        <v>#VALUE!</v>
      </c>
      <c r="O58" s="193" t="e">
        <f t="shared" ref="O58:O90" si="148">TRUNC(L58*K58,2)</f>
        <v>#VALUE!</v>
      </c>
      <c r="P58" s="207">
        <f t="shared" ref="P58:P90" si="149">Q58/$G58*100</f>
        <v>0</v>
      </c>
      <c r="Q58" s="70"/>
      <c r="R58" s="208" t="e">
        <f t="shared" ref="R58:R90" si="150">TRUNC(Q58*$L58,2)</f>
        <v>#VALUE!</v>
      </c>
      <c r="S58" s="207" t="e">
        <f t="shared" ref="S58:S90" si="151">T58/(IF($I58&lt;&gt;$H58,($J58+$K58),$J58))*100</f>
        <v>#DIV/0!</v>
      </c>
      <c r="T58" s="70"/>
      <c r="U58" s="192" t="e">
        <f t="shared" ref="U58:U90" si="152">TRUNC(T58*$L58,2)</f>
        <v>#VALUE!</v>
      </c>
      <c r="V58" s="206">
        <f t="shared" ref="V58:V90" si="153">W58/$G58*100</f>
        <v>0</v>
      </c>
      <c r="W58" s="70"/>
      <c r="X58" s="208" t="e">
        <f t="shared" ref="X58:X90" si="154">TRUNC(W58*$L58,2)</f>
        <v>#VALUE!</v>
      </c>
      <c r="Y58" s="207" t="e">
        <f t="shared" ref="Y58:Y90" si="155">Z58/(IF($I58&lt;&gt;$H58,($J58+$K58),$J58))*100</f>
        <v>#DIV/0!</v>
      </c>
      <c r="Z58" s="70"/>
      <c r="AA58" s="192" t="e">
        <f t="shared" ref="AA58:AA90" si="156">TRUNC(Z58*$L58,2)</f>
        <v>#VALUE!</v>
      </c>
      <c r="AB58" s="206">
        <f t="shared" ref="AB58:AB90" si="157">AC58/$G58*100</f>
        <v>0</v>
      </c>
      <c r="AC58" s="70"/>
      <c r="AD58" s="208" t="e">
        <f t="shared" ref="AD58:AD90" si="158">TRUNC(AC58*$L58,2)</f>
        <v>#VALUE!</v>
      </c>
      <c r="AE58" s="207" t="e">
        <f t="shared" ref="AE58:AE90" si="159">AF58/(IF($I58&lt;&gt;$H58,($J58+$K58),$J58))*100</f>
        <v>#DIV/0!</v>
      </c>
      <c r="AF58" s="70"/>
      <c r="AG58" s="192" t="e">
        <f t="shared" ref="AG58:AG90" si="160">TRUNC(AF58*$L58,2)</f>
        <v>#VALUE!</v>
      </c>
      <c r="AH58" s="206">
        <f t="shared" ref="AH58:AH90" si="161">AI58/$G58*100</f>
        <v>0</v>
      </c>
      <c r="AI58" s="70"/>
      <c r="AJ58" s="208" t="e">
        <f t="shared" ref="AJ58:AJ90" si="162">TRUNC(AI58*$L58,2)</f>
        <v>#VALUE!</v>
      </c>
      <c r="AK58" s="207" t="e">
        <f t="shared" ref="AK58:AK90" si="163">AL58/(IF($I58&lt;&gt;$H58,($J58+$K58),$J58))*100</f>
        <v>#DIV/0!</v>
      </c>
      <c r="AL58" s="70"/>
      <c r="AM58" s="192" t="e">
        <f t="shared" ref="AM58:AM90" si="164">TRUNC(AL58*$L58,2)</f>
        <v>#VALUE!</v>
      </c>
      <c r="AN58" s="206">
        <f t="shared" ref="AN58:AN90" si="165">AO58/$G58*100</f>
        <v>0</v>
      </c>
      <c r="AO58" s="70"/>
      <c r="AP58" s="208" t="e">
        <f t="shared" ref="AP58:AP90" si="166">TRUNC(AO58*$L58,2)</f>
        <v>#VALUE!</v>
      </c>
      <c r="AQ58" s="207" t="e">
        <f t="shared" ref="AQ58:AQ90" si="167">AR58/(IF($I58&lt;&gt;$H58,($J58+$K58),$J58))*100</f>
        <v>#DIV/0!</v>
      </c>
      <c r="AR58" s="70"/>
      <c r="AS58" s="192" t="e">
        <f t="shared" ref="AS58:AS90" si="168">TRUNC(AR58*$L58,2)</f>
        <v>#VALUE!</v>
      </c>
      <c r="AT58" s="206">
        <f t="shared" ref="AT58:AT90" si="169">AU58/$G58*100</f>
        <v>0</v>
      </c>
      <c r="AU58" s="70"/>
      <c r="AV58" s="208" t="e">
        <f t="shared" ref="AV58:AV90" si="170">TRUNC(AU58*$L58,2)</f>
        <v>#VALUE!</v>
      </c>
      <c r="AW58" s="207" t="e">
        <f t="shared" ref="AW58:AW90" si="171">AX58/(IF($I58&lt;&gt;$H58,($J58+$K58),$J58))*100</f>
        <v>#DIV/0!</v>
      </c>
      <c r="AX58" s="70"/>
      <c r="AY58" s="192" t="e">
        <f t="shared" ref="AY58:AY90" si="172">TRUNC(AX58*$L58,2)</f>
        <v>#VALUE!</v>
      </c>
      <c r="AZ58" s="206">
        <f t="shared" ref="AZ58:AZ90" si="173">BA58/$G58*100</f>
        <v>0</v>
      </c>
      <c r="BA58" s="70"/>
      <c r="BB58" s="208" t="e">
        <f t="shared" ref="BB58:BB90" si="174">TRUNC(BA58*$L58,2)</f>
        <v>#VALUE!</v>
      </c>
      <c r="BC58" s="207" t="e">
        <f t="shared" ref="BC58:BC90" si="175">BD58/(IF($I58&lt;&gt;$H58,($J58+$K58),$J58))*100</f>
        <v>#DIV/0!</v>
      </c>
      <c r="BD58" s="70"/>
      <c r="BE58" s="192" t="e">
        <f t="shared" ref="BE58:BE90" si="176">TRUNC(BD58*$L58,2)</f>
        <v>#VALUE!</v>
      </c>
      <c r="BF58" s="206">
        <f t="shared" ref="BF58:BF90" si="177">BG58/$G58*100</f>
        <v>0</v>
      </c>
      <c r="BG58" s="70"/>
      <c r="BH58" s="208" t="e">
        <f t="shared" ref="BH58:BH90" si="178">TRUNC(BG58*$L58,2)</f>
        <v>#VALUE!</v>
      </c>
      <c r="BI58" s="207" t="e">
        <f t="shared" ref="BI58:BI90" si="179">BJ58/(IF($I58&lt;&gt;$H58,($J58+$K58),$J58))*100</f>
        <v>#DIV/0!</v>
      </c>
      <c r="BJ58" s="70"/>
      <c r="BK58" s="192" t="e">
        <f t="shared" ref="BK58:BK90" si="180">TRUNC(BJ58*$L58,2)</f>
        <v>#VALUE!</v>
      </c>
      <c r="BL58" s="206">
        <f t="shared" ref="BL58:BL90" si="181">BM58/$G58*100</f>
        <v>0</v>
      </c>
      <c r="BM58" s="70"/>
      <c r="BN58" s="208" t="e">
        <f t="shared" ref="BN58:BN90" si="182">TRUNC(BM58*$L58,2)</f>
        <v>#VALUE!</v>
      </c>
      <c r="BO58" s="207" t="e">
        <f t="shared" ref="BO58:BO90" si="183">BP58/(IF($I58&lt;&gt;$H58,($J58+$K58),$J58))*100</f>
        <v>#DIV/0!</v>
      </c>
      <c r="BP58" s="70"/>
      <c r="BQ58" s="192" t="e">
        <f t="shared" ref="BQ58:BQ90" si="184">TRUNC(BP58*$L58,2)</f>
        <v>#VALUE!</v>
      </c>
      <c r="BR58" s="206">
        <f t="shared" ref="BR58:BR90" si="185">BS58/$G58*100</f>
        <v>0</v>
      </c>
      <c r="BS58" s="70"/>
      <c r="BT58" s="208" t="e">
        <f t="shared" ref="BT58:BT90" si="186">TRUNC(BS58*$L58,2)</f>
        <v>#VALUE!</v>
      </c>
      <c r="BU58" s="207" t="e">
        <f t="shared" ref="BU58:BU90" si="187">BV58/(IF($I58&lt;&gt;$H58,($J58+$K58),$J58))*100</f>
        <v>#DIV/0!</v>
      </c>
      <c r="BV58" s="70"/>
      <c r="BW58" s="192" t="e">
        <f t="shared" ref="BW58:BW90" si="188">TRUNC(BV58*$L58,2)</f>
        <v>#VALUE!</v>
      </c>
      <c r="BX58" s="206">
        <f t="shared" ref="BX58:BX90" si="189">BY58/$G58*100</f>
        <v>0</v>
      </c>
      <c r="BY58" s="70"/>
      <c r="BZ58" s="208" t="e">
        <f t="shared" ref="BZ58:BZ90" si="190">TRUNC(BY58*$L58,2)</f>
        <v>#VALUE!</v>
      </c>
      <c r="CA58" s="207" t="e">
        <f t="shared" ref="CA58:CA90" si="191">CB58/(IF($I58&lt;&gt;$H58,($J58+$K58),$J58))*100</f>
        <v>#DIV/0!</v>
      </c>
      <c r="CB58" s="70"/>
      <c r="CC58" s="192" t="e">
        <f t="shared" ref="CC58:CC90" si="192">TRUNC(CB58*$L58,2)</f>
        <v>#VALUE!</v>
      </c>
      <c r="CD58" s="206">
        <f t="shared" ref="CD58:CD90" si="193">CE58/$G58*100</f>
        <v>0</v>
      </c>
      <c r="CE58" s="70"/>
      <c r="CF58" s="208" t="e">
        <f t="shared" ref="CF58:CF90" si="194">TRUNC(CE58*$L58,2)</f>
        <v>#VALUE!</v>
      </c>
      <c r="CG58" s="207" t="e">
        <f t="shared" ref="CG58:CG90" si="195">CH58/(IF($I58&lt;&gt;$H58,($J58+$K58),$J58))*100</f>
        <v>#DIV/0!</v>
      </c>
      <c r="CH58" s="70"/>
      <c r="CI58" s="192" t="e">
        <f t="shared" ref="CI58:CI90" si="196">TRUNC(CH58*$L58,2)</f>
        <v>#VALUE!</v>
      </c>
      <c r="CJ58" s="207">
        <f t="shared" ref="CJ58:CJ90" si="197">CK58/$G58*100</f>
        <v>0</v>
      </c>
      <c r="CK58" s="70">
        <f t="shared" ref="CK58:CK90" si="198">W58+Q58+AC58+AI58+AO58+AU58+BA58+BG58+BM58+BS58+BY58+CE58</f>
        <v>0</v>
      </c>
      <c r="CL58" s="192" t="e">
        <f t="shared" ref="CL58:CL90" si="199">TRUNC(CK58*$L58,2)</f>
        <v>#VALUE!</v>
      </c>
      <c r="CM58" s="207" t="e">
        <f t="shared" ref="CM58:CM90" si="200">CN58/(IF($K58&lt;&gt;0,($I58-$G58),($H58-$G58)))*100</f>
        <v>#DIV/0!</v>
      </c>
      <c r="CN58" s="70">
        <f t="shared" ref="CN58:CN90" si="201">T58+Z58+AF58+AL58+AR58+AX58+BD58+BJ58+BP58+BV58+CB58+CH58</f>
        <v>0</v>
      </c>
      <c r="CO58" s="192" t="e">
        <f t="shared" ref="CO58:CO90" si="202">TRUNC(CN58*$L58,2)</f>
        <v>#VALUE!</v>
      </c>
      <c r="CP58" s="207">
        <f t="shared" ref="CP58:CP90" si="203">CQ58/$G58*100</f>
        <v>100</v>
      </c>
      <c r="CQ58" s="70">
        <f t="shared" ref="CQ58:CQ90" si="204">G58-CK58</f>
        <v>1</v>
      </c>
      <c r="CR58" s="192" t="e">
        <f t="shared" ref="CR58:CR90" si="205">TRUNC(CQ58*$L58,2)</f>
        <v>#VALUE!</v>
      </c>
      <c r="CS58" s="207" t="e">
        <f t="shared" ref="CS58:CS90" si="206">CT58/(IF(I58&lt;&gt;H58,(I58-G58),(H58-G58)))*100</f>
        <v>#DIV/0!</v>
      </c>
      <c r="CT58" s="70">
        <f t="shared" ref="CT58:CT90" si="207">(IF(I58&lt;&gt;H58,(I58-G58),(H58-G58)))-CN58</f>
        <v>0</v>
      </c>
      <c r="CU58" s="192" t="e">
        <f t="shared" ref="CU58:CU90" si="208">TRUNC(CT58*$L58,2)</f>
        <v>#VALUE!</v>
      </c>
      <c r="CV58" s="202">
        <f t="shared" ref="CV58:CV90" si="209">$CW58/$I58</f>
        <v>0</v>
      </c>
      <c r="CW58" s="70">
        <f t="shared" ref="CW58:CW90" si="210">CK58+CN58</f>
        <v>0</v>
      </c>
      <c r="CX58" s="192" t="e">
        <f t="shared" ref="CX58:CX90" si="211">TRUNC(CW58*$L58,2)</f>
        <v>#VALUE!</v>
      </c>
      <c r="CY58" s="202">
        <f t="shared" ref="CY58:CY90" si="212">$CZ58/($G58+IF($K58&lt;&gt;0,$K58,$J58))</f>
        <v>1</v>
      </c>
      <c r="CZ58" s="70">
        <f t="shared" ref="CZ58:CZ90" si="213">CQ58+CT58</f>
        <v>1</v>
      </c>
      <c r="DA58" s="192" t="e">
        <f t="shared" ref="DA58:DA90" si="214">TRUNC(CZ58*$L58,2)</f>
        <v>#VALUE!</v>
      </c>
    </row>
    <row r="59" spans="1:105" s="55" customFormat="1" ht="42.75">
      <c r="A59" s="75" t="s">
        <v>840</v>
      </c>
      <c r="B59" s="315" t="s">
        <v>946</v>
      </c>
      <c r="C59" s="315" t="s">
        <v>947</v>
      </c>
      <c r="D59" s="312" t="s">
        <v>370</v>
      </c>
      <c r="E59" s="306" t="s">
        <v>665</v>
      </c>
      <c r="F59" s="311">
        <v>272.76</v>
      </c>
      <c r="G59" s="458">
        <v>1</v>
      </c>
      <c r="H59" s="276">
        <f t="shared" si="144"/>
        <v>1</v>
      </c>
      <c r="I59" s="367">
        <f t="shared" si="144"/>
        <v>1</v>
      </c>
      <c r="J59" s="132">
        <f t="shared" si="145"/>
        <v>0</v>
      </c>
      <c r="K59" s="132">
        <f t="shared" si="145"/>
        <v>0</v>
      </c>
      <c r="L59" s="39" t="e">
        <f t="shared" si="2"/>
        <v>#VALUE!</v>
      </c>
      <c r="M59" s="40" t="e">
        <f t="shared" si="146"/>
        <v>#VALUE!</v>
      </c>
      <c r="N59" s="193" t="e">
        <f t="shared" si="147"/>
        <v>#VALUE!</v>
      </c>
      <c r="O59" s="193" t="e">
        <f t="shared" si="148"/>
        <v>#VALUE!</v>
      </c>
      <c r="P59" s="207">
        <f t="shared" si="149"/>
        <v>0</v>
      </c>
      <c r="Q59" s="70"/>
      <c r="R59" s="208" t="e">
        <f t="shared" si="150"/>
        <v>#VALUE!</v>
      </c>
      <c r="S59" s="207" t="e">
        <f t="shared" si="151"/>
        <v>#DIV/0!</v>
      </c>
      <c r="T59" s="70"/>
      <c r="U59" s="192" t="e">
        <f t="shared" si="152"/>
        <v>#VALUE!</v>
      </c>
      <c r="V59" s="206">
        <f t="shared" si="153"/>
        <v>0</v>
      </c>
      <c r="W59" s="70"/>
      <c r="X59" s="208" t="e">
        <f t="shared" si="154"/>
        <v>#VALUE!</v>
      </c>
      <c r="Y59" s="207" t="e">
        <f t="shared" si="155"/>
        <v>#DIV/0!</v>
      </c>
      <c r="Z59" s="70"/>
      <c r="AA59" s="192" t="e">
        <f t="shared" si="156"/>
        <v>#VALUE!</v>
      </c>
      <c r="AB59" s="206">
        <f t="shared" si="157"/>
        <v>0</v>
      </c>
      <c r="AC59" s="70"/>
      <c r="AD59" s="208" t="e">
        <f t="shared" si="158"/>
        <v>#VALUE!</v>
      </c>
      <c r="AE59" s="207" t="e">
        <f t="shared" si="159"/>
        <v>#DIV/0!</v>
      </c>
      <c r="AF59" s="70"/>
      <c r="AG59" s="192" t="e">
        <f t="shared" si="160"/>
        <v>#VALUE!</v>
      </c>
      <c r="AH59" s="206">
        <f t="shared" si="161"/>
        <v>0</v>
      </c>
      <c r="AI59" s="70"/>
      <c r="AJ59" s="208" t="e">
        <f t="shared" si="162"/>
        <v>#VALUE!</v>
      </c>
      <c r="AK59" s="207" t="e">
        <f t="shared" si="163"/>
        <v>#DIV/0!</v>
      </c>
      <c r="AL59" s="70"/>
      <c r="AM59" s="192" t="e">
        <f t="shared" si="164"/>
        <v>#VALUE!</v>
      </c>
      <c r="AN59" s="206">
        <f t="shared" si="165"/>
        <v>0</v>
      </c>
      <c r="AO59" s="70"/>
      <c r="AP59" s="208" t="e">
        <f t="shared" si="166"/>
        <v>#VALUE!</v>
      </c>
      <c r="AQ59" s="207" t="e">
        <f t="shared" si="167"/>
        <v>#DIV/0!</v>
      </c>
      <c r="AR59" s="70"/>
      <c r="AS59" s="192" t="e">
        <f t="shared" si="168"/>
        <v>#VALUE!</v>
      </c>
      <c r="AT59" s="206">
        <f t="shared" si="169"/>
        <v>0</v>
      </c>
      <c r="AU59" s="70"/>
      <c r="AV59" s="208" t="e">
        <f t="shared" si="170"/>
        <v>#VALUE!</v>
      </c>
      <c r="AW59" s="207" t="e">
        <f t="shared" si="171"/>
        <v>#DIV/0!</v>
      </c>
      <c r="AX59" s="70"/>
      <c r="AY59" s="192" t="e">
        <f t="shared" si="172"/>
        <v>#VALUE!</v>
      </c>
      <c r="AZ59" s="206">
        <f t="shared" si="173"/>
        <v>0</v>
      </c>
      <c r="BA59" s="70"/>
      <c r="BB59" s="208" t="e">
        <f t="shared" si="174"/>
        <v>#VALUE!</v>
      </c>
      <c r="BC59" s="207" t="e">
        <f t="shared" si="175"/>
        <v>#DIV/0!</v>
      </c>
      <c r="BD59" s="70"/>
      <c r="BE59" s="192" t="e">
        <f t="shared" si="176"/>
        <v>#VALUE!</v>
      </c>
      <c r="BF59" s="206">
        <f t="shared" si="177"/>
        <v>0</v>
      </c>
      <c r="BG59" s="70"/>
      <c r="BH59" s="208" t="e">
        <f t="shared" si="178"/>
        <v>#VALUE!</v>
      </c>
      <c r="BI59" s="207" t="e">
        <f t="shared" si="179"/>
        <v>#DIV/0!</v>
      </c>
      <c r="BJ59" s="70"/>
      <c r="BK59" s="192" t="e">
        <f t="shared" si="180"/>
        <v>#VALUE!</v>
      </c>
      <c r="BL59" s="206">
        <f t="shared" si="181"/>
        <v>0</v>
      </c>
      <c r="BM59" s="70"/>
      <c r="BN59" s="208" t="e">
        <f t="shared" si="182"/>
        <v>#VALUE!</v>
      </c>
      <c r="BO59" s="207" t="e">
        <f t="shared" si="183"/>
        <v>#DIV/0!</v>
      </c>
      <c r="BP59" s="70"/>
      <c r="BQ59" s="192" t="e">
        <f t="shared" si="184"/>
        <v>#VALUE!</v>
      </c>
      <c r="BR59" s="206">
        <f t="shared" si="185"/>
        <v>0</v>
      </c>
      <c r="BS59" s="70"/>
      <c r="BT59" s="208" t="e">
        <f t="shared" si="186"/>
        <v>#VALUE!</v>
      </c>
      <c r="BU59" s="207" t="e">
        <f t="shared" si="187"/>
        <v>#DIV/0!</v>
      </c>
      <c r="BV59" s="70"/>
      <c r="BW59" s="192" t="e">
        <f t="shared" si="188"/>
        <v>#VALUE!</v>
      </c>
      <c r="BX59" s="206">
        <f t="shared" si="189"/>
        <v>0</v>
      </c>
      <c r="BY59" s="70"/>
      <c r="BZ59" s="208" t="e">
        <f t="shared" si="190"/>
        <v>#VALUE!</v>
      </c>
      <c r="CA59" s="207" t="e">
        <f t="shared" si="191"/>
        <v>#DIV/0!</v>
      </c>
      <c r="CB59" s="70"/>
      <c r="CC59" s="192" t="e">
        <f t="shared" si="192"/>
        <v>#VALUE!</v>
      </c>
      <c r="CD59" s="206">
        <f t="shared" si="193"/>
        <v>0</v>
      </c>
      <c r="CE59" s="70"/>
      <c r="CF59" s="208" t="e">
        <f t="shared" si="194"/>
        <v>#VALUE!</v>
      </c>
      <c r="CG59" s="207" t="e">
        <f t="shared" si="195"/>
        <v>#DIV/0!</v>
      </c>
      <c r="CH59" s="70"/>
      <c r="CI59" s="192" t="e">
        <f t="shared" si="196"/>
        <v>#VALUE!</v>
      </c>
      <c r="CJ59" s="207">
        <f t="shared" si="197"/>
        <v>0</v>
      </c>
      <c r="CK59" s="70">
        <f t="shared" si="198"/>
        <v>0</v>
      </c>
      <c r="CL59" s="192" t="e">
        <f t="shared" si="199"/>
        <v>#VALUE!</v>
      </c>
      <c r="CM59" s="207" t="e">
        <f t="shared" si="200"/>
        <v>#DIV/0!</v>
      </c>
      <c r="CN59" s="70">
        <f t="shared" si="201"/>
        <v>0</v>
      </c>
      <c r="CO59" s="192" t="e">
        <f t="shared" si="202"/>
        <v>#VALUE!</v>
      </c>
      <c r="CP59" s="207">
        <f t="shared" si="203"/>
        <v>100</v>
      </c>
      <c r="CQ59" s="70">
        <f t="shared" si="204"/>
        <v>1</v>
      </c>
      <c r="CR59" s="192" t="e">
        <f t="shared" si="205"/>
        <v>#VALUE!</v>
      </c>
      <c r="CS59" s="207" t="e">
        <f t="shared" si="206"/>
        <v>#DIV/0!</v>
      </c>
      <c r="CT59" s="70">
        <f t="shared" si="207"/>
        <v>0</v>
      </c>
      <c r="CU59" s="192" t="e">
        <f t="shared" si="208"/>
        <v>#VALUE!</v>
      </c>
      <c r="CV59" s="202">
        <f t="shared" si="209"/>
        <v>0</v>
      </c>
      <c r="CW59" s="70">
        <f t="shared" si="210"/>
        <v>0</v>
      </c>
      <c r="CX59" s="192" t="e">
        <f t="shared" si="211"/>
        <v>#VALUE!</v>
      </c>
      <c r="CY59" s="202">
        <f t="shared" si="212"/>
        <v>1</v>
      </c>
      <c r="CZ59" s="70">
        <f t="shared" si="213"/>
        <v>1</v>
      </c>
      <c r="DA59" s="192" t="e">
        <f t="shared" si="214"/>
        <v>#VALUE!</v>
      </c>
    </row>
    <row r="60" spans="1:105" s="55" customFormat="1" ht="42.75">
      <c r="A60" s="75" t="s">
        <v>841</v>
      </c>
      <c r="B60" s="67" t="s">
        <v>368</v>
      </c>
      <c r="C60" s="315" t="s">
        <v>369</v>
      </c>
      <c r="D60" s="259" t="s">
        <v>520</v>
      </c>
      <c r="E60" s="306" t="s">
        <v>665</v>
      </c>
      <c r="F60" s="505">
        <v>272.76</v>
      </c>
      <c r="G60" s="458">
        <v>14</v>
      </c>
      <c r="H60" s="276">
        <f t="shared" si="144"/>
        <v>14</v>
      </c>
      <c r="I60" s="367">
        <f t="shared" si="144"/>
        <v>14</v>
      </c>
      <c r="J60" s="132">
        <f t="shared" si="145"/>
        <v>0</v>
      </c>
      <c r="K60" s="132">
        <f t="shared" si="145"/>
        <v>0</v>
      </c>
      <c r="L60" s="39" t="e">
        <f t="shared" si="2"/>
        <v>#VALUE!</v>
      </c>
      <c r="M60" s="40" t="e">
        <f t="shared" si="146"/>
        <v>#VALUE!</v>
      </c>
      <c r="N60" s="193" t="e">
        <f t="shared" si="147"/>
        <v>#VALUE!</v>
      </c>
      <c r="O60" s="193" t="e">
        <f t="shared" si="148"/>
        <v>#VALUE!</v>
      </c>
      <c r="P60" s="207">
        <f t="shared" si="149"/>
        <v>0</v>
      </c>
      <c r="Q60" s="70"/>
      <c r="R60" s="208" t="e">
        <f t="shared" si="150"/>
        <v>#VALUE!</v>
      </c>
      <c r="S60" s="207" t="e">
        <f t="shared" si="151"/>
        <v>#DIV/0!</v>
      </c>
      <c r="T60" s="70"/>
      <c r="U60" s="192" t="e">
        <f t="shared" si="152"/>
        <v>#VALUE!</v>
      </c>
      <c r="V60" s="206">
        <f t="shared" si="153"/>
        <v>0</v>
      </c>
      <c r="W60" s="70"/>
      <c r="X60" s="208" t="e">
        <f t="shared" si="154"/>
        <v>#VALUE!</v>
      </c>
      <c r="Y60" s="207" t="e">
        <f t="shared" si="155"/>
        <v>#DIV/0!</v>
      </c>
      <c r="Z60" s="70"/>
      <c r="AA60" s="192" t="e">
        <f t="shared" si="156"/>
        <v>#VALUE!</v>
      </c>
      <c r="AB60" s="206">
        <f t="shared" si="157"/>
        <v>0</v>
      </c>
      <c r="AC60" s="70"/>
      <c r="AD60" s="208" t="e">
        <f t="shared" si="158"/>
        <v>#VALUE!</v>
      </c>
      <c r="AE60" s="207" t="e">
        <f t="shared" si="159"/>
        <v>#DIV/0!</v>
      </c>
      <c r="AF60" s="70"/>
      <c r="AG60" s="192" t="e">
        <f t="shared" si="160"/>
        <v>#VALUE!</v>
      </c>
      <c r="AH60" s="206">
        <f t="shared" si="161"/>
        <v>0</v>
      </c>
      <c r="AI60" s="70"/>
      <c r="AJ60" s="208" t="e">
        <f t="shared" si="162"/>
        <v>#VALUE!</v>
      </c>
      <c r="AK60" s="207" t="e">
        <f t="shared" si="163"/>
        <v>#DIV/0!</v>
      </c>
      <c r="AL60" s="70"/>
      <c r="AM60" s="192" t="e">
        <f t="shared" si="164"/>
        <v>#VALUE!</v>
      </c>
      <c r="AN60" s="206">
        <f t="shared" si="165"/>
        <v>0</v>
      </c>
      <c r="AO60" s="70"/>
      <c r="AP60" s="208" t="e">
        <f t="shared" si="166"/>
        <v>#VALUE!</v>
      </c>
      <c r="AQ60" s="207" t="e">
        <f t="shared" si="167"/>
        <v>#DIV/0!</v>
      </c>
      <c r="AR60" s="70"/>
      <c r="AS60" s="192" t="e">
        <f t="shared" si="168"/>
        <v>#VALUE!</v>
      </c>
      <c r="AT60" s="206">
        <f t="shared" si="169"/>
        <v>0</v>
      </c>
      <c r="AU60" s="70"/>
      <c r="AV60" s="208" t="e">
        <f t="shared" si="170"/>
        <v>#VALUE!</v>
      </c>
      <c r="AW60" s="207" t="e">
        <f t="shared" si="171"/>
        <v>#DIV/0!</v>
      </c>
      <c r="AX60" s="70"/>
      <c r="AY60" s="192" t="e">
        <f t="shared" si="172"/>
        <v>#VALUE!</v>
      </c>
      <c r="AZ60" s="206">
        <f t="shared" si="173"/>
        <v>0</v>
      </c>
      <c r="BA60" s="70"/>
      <c r="BB60" s="208" t="e">
        <f t="shared" si="174"/>
        <v>#VALUE!</v>
      </c>
      <c r="BC60" s="207" t="e">
        <f t="shared" si="175"/>
        <v>#DIV/0!</v>
      </c>
      <c r="BD60" s="70"/>
      <c r="BE60" s="192" t="e">
        <f t="shared" si="176"/>
        <v>#VALUE!</v>
      </c>
      <c r="BF60" s="206">
        <f t="shared" si="177"/>
        <v>0</v>
      </c>
      <c r="BG60" s="70"/>
      <c r="BH60" s="208" t="e">
        <f t="shared" si="178"/>
        <v>#VALUE!</v>
      </c>
      <c r="BI60" s="207" t="e">
        <f t="shared" si="179"/>
        <v>#DIV/0!</v>
      </c>
      <c r="BJ60" s="70"/>
      <c r="BK60" s="192" t="e">
        <f t="shared" si="180"/>
        <v>#VALUE!</v>
      </c>
      <c r="BL60" s="206">
        <f t="shared" si="181"/>
        <v>0</v>
      </c>
      <c r="BM60" s="70"/>
      <c r="BN60" s="208" t="e">
        <f t="shared" si="182"/>
        <v>#VALUE!</v>
      </c>
      <c r="BO60" s="207" t="e">
        <f t="shared" si="183"/>
        <v>#DIV/0!</v>
      </c>
      <c r="BP60" s="70"/>
      <c r="BQ60" s="192" t="e">
        <f t="shared" si="184"/>
        <v>#VALUE!</v>
      </c>
      <c r="BR60" s="206">
        <f t="shared" si="185"/>
        <v>0</v>
      </c>
      <c r="BS60" s="70"/>
      <c r="BT60" s="208" t="e">
        <f t="shared" si="186"/>
        <v>#VALUE!</v>
      </c>
      <c r="BU60" s="207" t="e">
        <f t="shared" si="187"/>
        <v>#DIV/0!</v>
      </c>
      <c r="BV60" s="70"/>
      <c r="BW60" s="192" t="e">
        <f t="shared" si="188"/>
        <v>#VALUE!</v>
      </c>
      <c r="BX60" s="206">
        <f t="shared" si="189"/>
        <v>0</v>
      </c>
      <c r="BY60" s="70"/>
      <c r="BZ60" s="208" t="e">
        <f t="shared" si="190"/>
        <v>#VALUE!</v>
      </c>
      <c r="CA60" s="207" t="e">
        <f t="shared" si="191"/>
        <v>#DIV/0!</v>
      </c>
      <c r="CB60" s="70"/>
      <c r="CC60" s="192" t="e">
        <f t="shared" si="192"/>
        <v>#VALUE!</v>
      </c>
      <c r="CD60" s="206">
        <f t="shared" si="193"/>
        <v>0</v>
      </c>
      <c r="CE60" s="70"/>
      <c r="CF60" s="208" t="e">
        <f t="shared" si="194"/>
        <v>#VALUE!</v>
      </c>
      <c r="CG60" s="207" t="e">
        <f t="shared" si="195"/>
        <v>#DIV/0!</v>
      </c>
      <c r="CH60" s="70"/>
      <c r="CI60" s="192" t="e">
        <f t="shared" si="196"/>
        <v>#VALUE!</v>
      </c>
      <c r="CJ60" s="207">
        <f t="shared" si="197"/>
        <v>0</v>
      </c>
      <c r="CK60" s="70">
        <f t="shared" si="198"/>
        <v>0</v>
      </c>
      <c r="CL60" s="192" t="e">
        <f t="shared" si="199"/>
        <v>#VALUE!</v>
      </c>
      <c r="CM60" s="207" t="e">
        <f t="shared" si="200"/>
        <v>#DIV/0!</v>
      </c>
      <c r="CN60" s="70">
        <f t="shared" si="201"/>
        <v>0</v>
      </c>
      <c r="CO60" s="192" t="e">
        <f t="shared" si="202"/>
        <v>#VALUE!</v>
      </c>
      <c r="CP60" s="207">
        <f t="shared" si="203"/>
        <v>100</v>
      </c>
      <c r="CQ60" s="70">
        <f t="shared" si="204"/>
        <v>14</v>
      </c>
      <c r="CR60" s="192" t="e">
        <f t="shared" si="205"/>
        <v>#VALUE!</v>
      </c>
      <c r="CS60" s="207" t="e">
        <f t="shared" si="206"/>
        <v>#DIV/0!</v>
      </c>
      <c r="CT60" s="70">
        <f t="shared" si="207"/>
        <v>0</v>
      </c>
      <c r="CU60" s="192" t="e">
        <f t="shared" si="208"/>
        <v>#VALUE!</v>
      </c>
      <c r="CV60" s="202">
        <f t="shared" si="209"/>
        <v>0</v>
      </c>
      <c r="CW60" s="70">
        <f t="shared" si="210"/>
        <v>0</v>
      </c>
      <c r="CX60" s="192" t="e">
        <f t="shared" si="211"/>
        <v>#VALUE!</v>
      </c>
      <c r="CY60" s="202">
        <f t="shared" si="212"/>
        <v>1</v>
      </c>
      <c r="CZ60" s="70">
        <f t="shared" si="213"/>
        <v>14</v>
      </c>
      <c r="DA60" s="192" t="e">
        <f t="shared" si="214"/>
        <v>#VALUE!</v>
      </c>
    </row>
    <row r="61" spans="1:105" s="55" customFormat="1" ht="28.5">
      <c r="A61" s="75" t="s">
        <v>772</v>
      </c>
      <c r="B61" s="315"/>
      <c r="C61" s="506" t="s">
        <v>586</v>
      </c>
      <c r="D61" s="312" t="s">
        <v>371</v>
      </c>
      <c r="E61" s="306" t="s">
        <v>665</v>
      </c>
      <c r="F61" s="313">
        <v>4.5999999999999996</v>
      </c>
      <c r="G61" s="458">
        <v>6</v>
      </c>
      <c r="H61" s="276">
        <f t="shared" si="144"/>
        <v>6</v>
      </c>
      <c r="I61" s="367">
        <f t="shared" si="144"/>
        <v>6</v>
      </c>
      <c r="J61" s="132">
        <f t="shared" si="145"/>
        <v>0</v>
      </c>
      <c r="K61" s="132">
        <f t="shared" si="145"/>
        <v>0</v>
      </c>
      <c r="L61" s="39" t="e">
        <f t="shared" si="2"/>
        <v>#VALUE!</v>
      </c>
      <c r="M61" s="40" t="e">
        <f t="shared" si="146"/>
        <v>#VALUE!</v>
      </c>
      <c r="N61" s="193" t="e">
        <f t="shared" si="147"/>
        <v>#VALUE!</v>
      </c>
      <c r="O61" s="193" t="e">
        <f t="shared" si="148"/>
        <v>#VALUE!</v>
      </c>
      <c r="P61" s="207">
        <f t="shared" si="149"/>
        <v>0</v>
      </c>
      <c r="Q61" s="70"/>
      <c r="R61" s="208" t="e">
        <f t="shared" si="150"/>
        <v>#VALUE!</v>
      </c>
      <c r="S61" s="207" t="e">
        <f t="shared" si="151"/>
        <v>#DIV/0!</v>
      </c>
      <c r="T61" s="70"/>
      <c r="U61" s="192" t="e">
        <f t="shared" si="152"/>
        <v>#VALUE!</v>
      </c>
      <c r="V61" s="206">
        <f t="shared" si="153"/>
        <v>0</v>
      </c>
      <c r="W61" s="70"/>
      <c r="X61" s="208" t="e">
        <f t="shared" si="154"/>
        <v>#VALUE!</v>
      </c>
      <c r="Y61" s="207" t="e">
        <f t="shared" si="155"/>
        <v>#DIV/0!</v>
      </c>
      <c r="Z61" s="70"/>
      <c r="AA61" s="192" t="e">
        <f t="shared" si="156"/>
        <v>#VALUE!</v>
      </c>
      <c r="AB61" s="206">
        <f t="shared" si="157"/>
        <v>0</v>
      </c>
      <c r="AC61" s="70"/>
      <c r="AD61" s="208" t="e">
        <f t="shared" si="158"/>
        <v>#VALUE!</v>
      </c>
      <c r="AE61" s="207" t="e">
        <f t="shared" si="159"/>
        <v>#DIV/0!</v>
      </c>
      <c r="AF61" s="70"/>
      <c r="AG61" s="192" t="e">
        <f t="shared" si="160"/>
        <v>#VALUE!</v>
      </c>
      <c r="AH61" s="206">
        <f t="shared" si="161"/>
        <v>0</v>
      </c>
      <c r="AI61" s="70"/>
      <c r="AJ61" s="208" t="e">
        <f t="shared" si="162"/>
        <v>#VALUE!</v>
      </c>
      <c r="AK61" s="207" t="e">
        <f t="shared" si="163"/>
        <v>#DIV/0!</v>
      </c>
      <c r="AL61" s="70"/>
      <c r="AM61" s="192" t="e">
        <f t="shared" si="164"/>
        <v>#VALUE!</v>
      </c>
      <c r="AN61" s="206">
        <f t="shared" si="165"/>
        <v>0</v>
      </c>
      <c r="AO61" s="70"/>
      <c r="AP61" s="208" t="e">
        <f t="shared" si="166"/>
        <v>#VALUE!</v>
      </c>
      <c r="AQ61" s="207" t="e">
        <f t="shared" si="167"/>
        <v>#DIV/0!</v>
      </c>
      <c r="AR61" s="70"/>
      <c r="AS61" s="192" t="e">
        <f t="shared" si="168"/>
        <v>#VALUE!</v>
      </c>
      <c r="AT61" s="206">
        <f t="shared" si="169"/>
        <v>0</v>
      </c>
      <c r="AU61" s="70"/>
      <c r="AV61" s="208" t="e">
        <f t="shared" si="170"/>
        <v>#VALUE!</v>
      </c>
      <c r="AW61" s="207" t="e">
        <f t="shared" si="171"/>
        <v>#DIV/0!</v>
      </c>
      <c r="AX61" s="70"/>
      <c r="AY61" s="192" t="e">
        <f t="shared" si="172"/>
        <v>#VALUE!</v>
      </c>
      <c r="AZ61" s="206">
        <f t="shared" si="173"/>
        <v>0</v>
      </c>
      <c r="BA61" s="70"/>
      <c r="BB61" s="208" t="e">
        <f t="shared" si="174"/>
        <v>#VALUE!</v>
      </c>
      <c r="BC61" s="207" t="e">
        <f t="shared" si="175"/>
        <v>#DIV/0!</v>
      </c>
      <c r="BD61" s="70"/>
      <c r="BE61" s="192" t="e">
        <f t="shared" si="176"/>
        <v>#VALUE!</v>
      </c>
      <c r="BF61" s="206">
        <f t="shared" si="177"/>
        <v>0</v>
      </c>
      <c r="BG61" s="70"/>
      <c r="BH61" s="208" t="e">
        <f t="shared" si="178"/>
        <v>#VALUE!</v>
      </c>
      <c r="BI61" s="207" t="e">
        <f t="shared" si="179"/>
        <v>#DIV/0!</v>
      </c>
      <c r="BJ61" s="70"/>
      <c r="BK61" s="192" t="e">
        <f t="shared" si="180"/>
        <v>#VALUE!</v>
      </c>
      <c r="BL61" s="206">
        <f t="shared" si="181"/>
        <v>0</v>
      </c>
      <c r="BM61" s="70"/>
      <c r="BN61" s="208" t="e">
        <f t="shared" si="182"/>
        <v>#VALUE!</v>
      </c>
      <c r="BO61" s="207" t="e">
        <f t="shared" si="183"/>
        <v>#DIV/0!</v>
      </c>
      <c r="BP61" s="70"/>
      <c r="BQ61" s="192" t="e">
        <f t="shared" si="184"/>
        <v>#VALUE!</v>
      </c>
      <c r="BR61" s="206">
        <f t="shared" si="185"/>
        <v>0</v>
      </c>
      <c r="BS61" s="70"/>
      <c r="BT61" s="208" t="e">
        <f t="shared" si="186"/>
        <v>#VALUE!</v>
      </c>
      <c r="BU61" s="207" t="e">
        <f t="shared" si="187"/>
        <v>#DIV/0!</v>
      </c>
      <c r="BV61" s="70"/>
      <c r="BW61" s="192" t="e">
        <f t="shared" si="188"/>
        <v>#VALUE!</v>
      </c>
      <c r="BX61" s="206">
        <f t="shared" si="189"/>
        <v>0</v>
      </c>
      <c r="BY61" s="70"/>
      <c r="BZ61" s="208" t="e">
        <f t="shared" si="190"/>
        <v>#VALUE!</v>
      </c>
      <c r="CA61" s="207" t="e">
        <f t="shared" si="191"/>
        <v>#DIV/0!</v>
      </c>
      <c r="CB61" s="70"/>
      <c r="CC61" s="192" t="e">
        <f t="shared" si="192"/>
        <v>#VALUE!</v>
      </c>
      <c r="CD61" s="206">
        <f t="shared" si="193"/>
        <v>0</v>
      </c>
      <c r="CE61" s="70"/>
      <c r="CF61" s="208" t="e">
        <f t="shared" si="194"/>
        <v>#VALUE!</v>
      </c>
      <c r="CG61" s="207" t="e">
        <f t="shared" si="195"/>
        <v>#DIV/0!</v>
      </c>
      <c r="CH61" s="70"/>
      <c r="CI61" s="192" t="e">
        <f t="shared" si="196"/>
        <v>#VALUE!</v>
      </c>
      <c r="CJ61" s="207">
        <f t="shared" si="197"/>
        <v>0</v>
      </c>
      <c r="CK61" s="70">
        <f t="shared" si="198"/>
        <v>0</v>
      </c>
      <c r="CL61" s="192" t="e">
        <f t="shared" si="199"/>
        <v>#VALUE!</v>
      </c>
      <c r="CM61" s="207" t="e">
        <f t="shared" si="200"/>
        <v>#DIV/0!</v>
      </c>
      <c r="CN61" s="70">
        <f t="shared" si="201"/>
        <v>0</v>
      </c>
      <c r="CO61" s="192" t="e">
        <f t="shared" si="202"/>
        <v>#VALUE!</v>
      </c>
      <c r="CP61" s="207">
        <f t="shared" si="203"/>
        <v>100</v>
      </c>
      <c r="CQ61" s="70">
        <f t="shared" si="204"/>
        <v>6</v>
      </c>
      <c r="CR61" s="192" t="e">
        <f t="shared" si="205"/>
        <v>#VALUE!</v>
      </c>
      <c r="CS61" s="207" t="e">
        <f t="shared" si="206"/>
        <v>#DIV/0!</v>
      </c>
      <c r="CT61" s="70">
        <f t="shared" si="207"/>
        <v>0</v>
      </c>
      <c r="CU61" s="192" t="e">
        <f t="shared" si="208"/>
        <v>#VALUE!</v>
      </c>
      <c r="CV61" s="202">
        <f t="shared" si="209"/>
        <v>0</v>
      </c>
      <c r="CW61" s="70">
        <f t="shared" si="210"/>
        <v>0</v>
      </c>
      <c r="CX61" s="192" t="e">
        <f t="shared" si="211"/>
        <v>#VALUE!</v>
      </c>
      <c r="CY61" s="202">
        <f t="shared" si="212"/>
        <v>1</v>
      </c>
      <c r="CZ61" s="70">
        <f t="shared" si="213"/>
        <v>6</v>
      </c>
      <c r="DA61" s="192" t="e">
        <f t="shared" si="214"/>
        <v>#VALUE!</v>
      </c>
    </row>
    <row r="62" spans="1:105" s="55" customFormat="1" ht="15">
      <c r="A62" s="75" t="s">
        <v>773</v>
      </c>
      <c r="B62" s="315" t="s">
        <v>763</v>
      </c>
      <c r="C62" s="315" t="s">
        <v>587</v>
      </c>
      <c r="D62" s="323" t="s">
        <v>49</v>
      </c>
      <c r="E62" s="306" t="s">
        <v>665</v>
      </c>
      <c r="F62" s="313">
        <v>40.58</v>
      </c>
      <c r="G62" s="458">
        <v>21</v>
      </c>
      <c r="H62" s="276">
        <f t="shared" si="144"/>
        <v>21</v>
      </c>
      <c r="I62" s="367">
        <f t="shared" si="144"/>
        <v>21</v>
      </c>
      <c r="J62" s="132">
        <f t="shared" si="145"/>
        <v>0</v>
      </c>
      <c r="K62" s="132">
        <f t="shared" si="145"/>
        <v>0</v>
      </c>
      <c r="L62" s="39" t="e">
        <f t="shared" si="2"/>
        <v>#VALUE!</v>
      </c>
      <c r="M62" s="40" t="e">
        <f t="shared" si="146"/>
        <v>#VALUE!</v>
      </c>
      <c r="N62" s="193" t="e">
        <f t="shared" si="147"/>
        <v>#VALUE!</v>
      </c>
      <c r="O62" s="193" t="e">
        <f t="shared" si="148"/>
        <v>#VALUE!</v>
      </c>
      <c r="P62" s="207">
        <f t="shared" si="149"/>
        <v>0</v>
      </c>
      <c r="Q62" s="70"/>
      <c r="R62" s="208" t="e">
        <f t="shared" si="150"/>
        <v>#VALUE!</v>
      </c>
      <c r="S62" s="207" t="e">
        <f t="shared" si="151"/>
        <v>#DIV/0!</v>
      </c>
      <c r="T62" s="70"/>
      <c r="U62" s="192" t="e">
        <f t="shared" si="152"/>
        <v>#VALUE!</v>
      </c>
      <c r="V62" s="206">
        <f t="shared" si="153"/>
        <v>0</v>
      </c>
      <c r="W62" s="70"/>
      <c r="X62" s="208" t="e">
        <f t="shared" si="154"/>
        <v>#VALUE!</v>
      </c>
      <c r="Y62" s="207" t="e">
        <f t="shared" si="155"/>
        <v>#DIV/0!</v>
      </c>
      <c r="Z62" s="70"/>
      <c r="AA62" s="192" t="e">
        <f t="shared" si="156"/>
        <v>#VALUE!</v>
      </c>
      <c r="AB62" s="206">
        <f t="shared" si="157"/>
        <v>0</v>
      </c>
      <c r="AC62" s="70"/>
      <c r="AD62" s="208" t="e">
        <f t="shared" si="158"/>
        <v>#VALUE!</v>
      </c>
      <c r="AE62" s="207" t="e">
        <f t="shared" si="159"/>
        <v>#DIV/0!</v>
      </c>
      <c r="AF62" s="70"/>
      <c r="AG62" s="192" t="e">
        <f t="shared" si="160"/>
        <v>#VALUE!</v>
      </c>
      <c r="AH62" s="206">
        <f t="shared" si="161"/>
        <v>0</v>
      </c>
      <c r="AI62" s="70"/>
      <c r="AJ62" s="208" t="e">
        <f t="shared" si="162"/>
        <v>#VALUE!</v>
      </c>
      <c r="AK62" s="207" t="e">
        <f t="shared" si="163"/>
        <v>#DIV/0!</v>
      </c>
      <c r="AL62" s="70"/>
      <c r="AM62" s="192" t="e">
        <f t="shared" si="164"/>
        <v>#VALUE!</v>
      </c>
      <c r="AN62" s="206">
        <f t="shared" si="165"/>
        <v>0</v>
      </c>
      <c r="AO62" s="70"/>
      <c r="AP62" s="208" t="e">
        <f t="shared" si="166"/>
        <v>#VALUE!</v>
      </c>
      <c r="AQ62" s="207" t="e">
        <f t="shared" si="167"/>
        <v>#DIV/0!</v>
      </c>
      <c r="AR62" s="70"/>
      <c r="AS62" s="192" t="e">
        <f t="shared" si="168"/>
        <v>#VALUE!</v>
      </c>
      <c r="AT62" s="206">
        <f t="shared" si="169"/>
        <v>0</v>
      </c>
      <c r="AU62" s="70"/>
      <c r="AV62" s="208" t="e">
        <f t="shared" si="170"/>
        <v>#VALUE!</v>
      </c>
      <c r="AW62" s="207" t="e">
        <f t="shared" si="171"/>
        <v>#DIV/0!</v>
      </c>
      <c r="AX62" s="70"/>
      <c r="AY62" s="192" t="e">
        <f t="shared" si="172"/>
        <v>#VALUE!</v>
      </c>
      <c r="AZ62" s="206">
        <f t="shared" si="173"/>
        <v>0</v>
      </c>
      <c r="BA62" s="70"/>
      <c r="BB62" s="208" t="e">
        <f t="shared" si="174"/>
        <v>#VALUE!</v>
      </c>
      <c r="BC62" s="207" t="e">
        <f t="shared" si="175"/>
        <v>#DIV/0!</v>
      </c>
      <c r="BD62" s="70"/>
      <c r="BE62" s="192" t="e">
        <f t="shared" si="176"/>
        <v>#VALUE!</v>
      </c>
      <c r="BF62" s="206">
        <f t="shared" si="177"/>
        <v>0</v>
      </c>
      <c r="BG62" s="70"/>
      <c r="BH62" s="208" t="e">
        <f t="shared" si="178"/>
        <v>#VALUE!</v>
      </c>
      <c r="BI62" s="207" t="e">
        <f t="shared" si="179"/>
        <v>#DIV/0!</v>
      </c>
      <c r="BJ62" s="70"/>
      <c r="BK62" s="192" t="e">
        <f t="shared" si="180"/>
        <v>#VALUE!</v>
      </c>
      <c r="BL62" s="206">
        <f t="shared" si="181"/>
        <v>0</v>
      </c>
      <c r="BM62" s="70"/>
      <c r="BN62" s="208" t="e">
        <f t="shared" si="182"/>
        <v>#VALUE!</v>
      </c>
      <c r="BO62" s="207" t="e">
        <f t="shared" si="183"/>
        <v>#DIV/0!</v>
      </c>
      <c r="BP62" s="70"/>
      <c r="BQ62" s="192" t="e">
        <f t="shared" si="184"/>
        <v>#VALUE!</v>
      </c>
      <c r="BR62" s="206">
        <f t="shared" si="185"/>
        <v>0</v>
      </c>
      <c r="BS62" s="70"/>
      <c r="BT62" s="208" t="e">
        <f t="shared" si="186"/>
        <v>#VALUE!</v>
      </c>
      <c r="BU62" s="207" t="e">
        <f t="shared" si="187"/>
        <v>#DIV/0!</v>
      </c>
      <c r="BV62" s="70"/>
      <c r="BW62" s="192" t="e">
        <f t="shared" si="188"/>
        <v>#VALUE!</v>
      </c>
      <c r="BX62" s="206">
        <f t="shared" si="189"/>
        <v>0</v>
      </c>
      <c r="BY62" s="70"/>
      <c r="BZ62" s="208" t="e">
        <f t="shared" si="190"/>
        <v>#VALUE!</v>
      </c>
      <c r="CA62" s="207" t="e">
        <f t="shared" si="191"/>
        <v>#DIV/0!</v>
      </c>
      <c r="CB62" s="70"/>
      <c r="CC62" s="192" t="e">
        <f t="shared" si="192"/>
        <v>#VALUE!</v>
      </c>
      <c r="CD62" s="206">
        <f t="shared" si="193"/>
        <v>0</v>
      </c>
      <c r="CE62" s="70"/>
      <c r="CF62" s="208" t="e">
        <f t="shared" si="194"/>
        <v>#VALUE!</v>
      </c>
      <c r="CG62" s="207" t="e">
        <f t="shared" si="195"/>
        <v>#DIV/0!</v>
      </c>
      <c r="CH62" s="70"/>
      <c r="CI62" s="192" t="e">
        <f t="shared" si="196"/>
        <v>#VALUE!</v>
      </c>
      <c r="CJ62" s="207">
        <f t="shared" si="197"/>
        <v>0</v>
      </c>
      <c r="CK62" s="70">
        <f t="shared" si="198"/>
        <v>0</v>
      </c>
      <c r="CL62" s="192" t="e">
        <f t="shared" si="199"/>
        <v>#VALUE!</v>
      </c>
      <c r="CM62" s="207" t="e">
        <f t="shared" si="200"/>
        <v>#DIV/0!</v>
      </c>
      <c r="CN62" s="70">
        <f t="shared" si="201"/>
        <v>0</v>
      </c>
      <c r="CO62" s="192" t="e">
        <f t="shared" si="202"/>
        <v>#VALUE!</v>
      </c>
      <c r="CP62" s="207">
        <f t="shared" si="203"/>
        <v>100</v>
      </c>
      <c r="CQ62" s="70">
        <f t="shared" si="204"/>
        <v>21</v>
      </c>
      <c r="CR62" s="192" t="e">
        <f t="shared" si="205"/>
        <v>#VALUE!</v>
      </c>
      <c r="CS62" s="207" t="e">
        <f t="shared" si="206"/>
        <v>#DIV/0!</v>
      </c>
      <c r="CT62" s="70">
        <f t="shared" si="207"/>
        <v>0</v>
      </c>
      <c r="CU62" s="192" t="e">
        <f t="shared" si="208"/>
        <v>#VALUE!</v>
      </c>
      <c r="CV62" s="202">
        <f t="shared" si="209"/>
        <v>0</v>
      </c>
      <c r="CW62" s="70">
        <f t="shared" si="210"/>
        <v>0</v>
      </c>
      <c r="CX62" s="192" t="e">
        <f t="shared" si="211"/>
        <v>#VALUE!</v>
      </c>
      <c r="CY62" s="202">
        <f t="shared" si="212"/>
        <v>1</v>
      </c>
      <c r="CZ62" s="70">
        <f t="shared" si="213"/>
        <v>21</v>
      </c>
      <c r="DA62" s="192" t="e">
        <f t="shared" si="214"/>
        <v>#VALUE!</v>
      </c>
    </row>
    <row r="63" spans="1:105" s="55" customFormat="1" ht="15">
      <c r="A63" s="75" t="s">
        <v>774</v>
      </c>
      <c r="B63" s="315" t="s">
        <v>957</v>
      </c>
      <c r="C63" s="315" t="s">
        <v>958</v>
      </c>
      <c r="D63" s="312" t="s">
        <v>959</v>
      </c>
      <c r="E63" s="306" t="s">
        <v>665</v>
      </c>
      <c r="F63" s="313">
        <v>7.82</v>
      </c>
      <c r="G63" s="458">
        <v>31</v>
      </c>
      <c r="H63" s="276">
        <f t="shared" si="144"/>
        <v>31</v>
      </c>
      <c r="I63" s="367">
        <f t="shared" si="144"/>
        <v>31</v>
      </c>
      <c r="J63" s="132">
        <f t="shared" si="145"/>
        <v>0</v>
      </c>
      <c r="K63" s="132">
        <f t="shared" si="145"/>
        <v>0</v>
      </c>
      <c r="L63" s="39" t="e">
        <f t="shared" si="2"/>
        <v>#VALUE!</v>
      </c>
      <c r="M63" s="40" t="e">
        <f t="shared" si="146"/>
        <v>#VALUE!</v>
      </c>
      <c r="N63" s="193" t="e">
        <f t="shared" si="147"/>
        <v>#VALUE!</v>
      </c>
      <c r="O63" s="193" t="e">
        <f t="shared" si="148"/>
        <v>#VALUE!</v>
      </c>
      <c r="P63" s="207">
        <f t="shared" si="149"/>
        <v>0</v>
      </c>
      <c r="Q63" s="70"/>
      <c r="R63" s="208" t="e">
        <f t="shared" si="150"/>
        <v>#VALUE!</v>
      </c>
      <c r="S63" s="207" t="e">
        <f t="shared" si="151"/>
        <v>#DIV/0!</v>
      </c>
      <c r="T63" s="70"/>
      <c r="U63" s="192" t="e">
        <f t="shared" si="152"/>
        <v>#VALUE!</v>
      </c>
      <c r="V63" s="206">
        <f t="shared" si="153"/>
        <v>0</v>
      </c>
      <c r="W63" s="70"/>
      <c r="X63" s="208" t="e">
        <f t="shared" si="154"/>
        <v>#VALUE!</v>
      </c>
      <c r="Y63" s="207" t="e">
        <f t="shared" si="155"/>
        <v>#DIV/0!</v>
      </c>
      <c r="Z63" s="70"/>
      <c r="AA63" s="192" t="e">
        <f t="shared" si="156"/>
        <v>#VALUE!</v>
      </c>
      <c r="AB63" s="206">
        <f t="shared" si="157"/>
        <v>0</v>
      </c>
      <c r="AC63" s="70"/>
      <c r="AD63" s="208" t="e">
        <f t="shared" si="158"/>
        <v>#VALUE!</v>
      </c>
      <c r="AE63" s="207" t="e">
        <f t="shared" si="159"/>
        <v>#DIV/0!</v>
      </c>
      <c r="AF63" s="70"/>
      <c r="AG63" s="192" t="e">
        <f t="shared" si="160"/>
        <v>#VALUE!</v>
      </c>
      <c r="AH63" s="206">
        <f t="shared" si="161"/>
        <v>0</v>
      </c>
      <c r="AI63" s="70"/>
      <c r="AJ63" s="208" t="e">
        <f t="shared" si="162"/>
        <v>#VALUE!</v>
      </c>
      <c r="AK63" s="207" t="e">
        <f t="shared" si="163"/>
        <v>#DIV/0!</v>
      </c>
      <c r="AL63" s="70"/>
      <c r="AM63" s="192" t="e">
        <f t="shared" si="164"/>
        <v>#VALUE!</v>
      </c>
      <c r="AN63" s="206">
        <f t="shared" si="165"/>
        <v>0</v>
      </c>
      <c r="AO63" s="70"/>
      <c r="AP63" s="208" t="e">
        <f t="shared" si="166"/>
        <v>#VALUE!</v>
      </c>
      <c r="AQ63" s="207" t="e">
        <f t="shared" si="167"/>
        <v>#DIV/0!</v>
      </c>
      <c r="AR63" s="70"/>
      <c r="AS63" s="192" t="e">
        <f t="shared" si="168"/>
        <v>#VALUE!</v>
      </c>
      <c r="AT63" s="206">
        <f t="shared" si="169"/>
        <v>0</v>
      </c>
      <c r="AU63" s="70"/>
      <c r="AV63" s="208" t="e">
        <f t="shared" si="170"/>
        <v>#VALUE!</v>
      </c>
      <c r="AW63" s="207" t="e">
        <f t="shared" si="171"/>
        <v>#DIV/0!</v>
      </c>
      <c r="AX63" s="70"/>
      <c r="AY63" s="192" t="e">
        <f t="shared" si="172"/>
        <v>#VALUE!</v>
      </c>
      <c r="AZ63" s="206">
        <f t="shared" si="173"/>
        <v>0</v>
      </c>
      <c r="BA63" s="70"/>
      <c r="BB63" s="208" t="e">
        <f t="shared" si="174"/>
        <v>#VALUE!</v>
      </c>
      <c r="BC63" s="207" t="e">
        <f t="shared" si="175"/>
        <v>#DIV/0!</v>
      </c>
      <c r="BD63" s="70"/>
      <c r="BE63" s="192" t="e">
        <f t="shared" si="176"/>
        <v>#VALUE!</v>
      </c>
      <c r="BF63" s="206">
        <f t="shared" si="177"/>
        <v>0</v>
      </c>
      <c r="BG63" s="70"/>
      <c r="BH63" s="208" t="e">
        <f t="shared" si="178"/>
        <v>#VALUE!</v>
      </c>
      <c r="BI63" s="207" t="e">
        <f t="shared" si="179"/>
        <v>#DIV/0!</v>
      </c>
      <c r="BJ63" s="70"/>
      <c r="BK63" s="192" t="e">
        <f t="shared" si="180"/>
        <v>#VALUE!</v>
      </c>
      <c r="BL63" s="206">
        <f t="shared" si="181"/>
        <v>0</v>
      </c>
      <c r="BM63" s="70"/>
      <c r="BN63" s="208" t="e">
        <f t="shared" si="182"/>
        <v>#VALUE!</v>
      </c>
      <c r="BO63" s="207" t="e">
        <f t="shared" si="183"/>
        <v>#DIV/0!</v>
      </c>
      <c r="BP63" s="70"/>
      <c r="BQ63" s="192" t="e">
        <f t="shared" si="184"/>
        <v>#VALUE!</v>
      </c>
      <c r="BR63" s="206">
        <f t="shared" si="185"/>
        <v>0</v>
      </c>
      <c r="BS63" s="70"/>
      <c r="BT63" s="208" t="e">
        <f t="shared" si="186"/>
        <v>#VALUE!</v>
      </c>
      <c r="BU63" s="207" t="e">
        <f t="shared" si="187"/>
        <v>#DIV/0!</v>
      </c>
      <c r="BV63" s="70"/>
      <c r="BW63" s="192" t="e">
        <f t="shared" si="188"/>
        <v>#VALUE!</v>
      </c>
      <c r="BX63" s="206">
        <f t="shared" si="189"/>
        <v>0</v>
      </c>
      <c r="BY63" s="70"/>
      <c r="BZ63" s="208" t="e">
        <f t="shared" si="190"/>
        <v>#VALUE!</v>
      </c>
      <c r="CA63" s="207" t="e">
        <f t="shared" si="191"/>
        <v>#DIV/0!</v>
      </c>
      <c r="CB63" s="70"/>
      <c r="CC63" s="192" t="e">
        <f t="shared" si="192"/>
        <v>#VALUE!</v>
      </c>
      <c r="CD63" s="206">
        <f t="shared" si="193"/>
        <v>0</v>
      </c>
      <c r="CE63" s="70"/>
      <c r="CF63" s="208" t="e">
        <f t="shared" si="194"/>
        <v>#VALUE!</v>
      </c>
      <c r="CG63" s="207" t="e">
        <f t="shared" si="195"/>
        <v>#DIV/0!</v>
      </c>
      <c r="CH63" s="70"/>
      <c r="CI63" s="192" t="e">
        <f t="shared" si="196"/>
        <v>#VALUE!</v>
      </c>
      <c r="CJ63" s="207">
        <f t="shared" si="197"/>
        <v>0</v>
      </c>
      <c r="CK63" s="70">
        <f t="shared" si="198"/>
        <v>0</v>
      </c>
      <c r="CL63" s="192" t="e">
        <f t="shared" si="199"/>
        <v>#VALUE!</v>
      </c>
      <c r="CM63" s="207" t="e">
        <f t="shared" si="200"/>
        <v>#DIV/0!</v>
      </c>
      <c r="CN63" s="70">
        <f t="shared" si="201"/>
        <v>0</v>
      </c>
      <c r="CO63" s="192" t="e">
        <f t="shared" si="202"/>
        <v>#VALUE!</v>
      </c>
      <c r="CP63" s="207">
        <f t="shared" si="203"/>
        <v>100</v>
      </c>
      <c r="CQ63" s="70">
        <f t="shared" si="204"/>
        <v>31</v>
      </c>
      <c r="CR63" s="192" t="e">
        <f t="shared" si="205"/>
        <v>#VALUE!</v>
      </c>
      <c r="CS63" s="207" t="e">
        <f t="shared" si="206"/>
        <v>#DIV/0!</v>
      </c>
      <c r="CT63" s="70">
        <f t="shared" si="207"/>
        <v>0</v>
      </c>
      <c r="CU63" s="192" t="e">
        <f t="shared" si="208"/>
        <v>#VALUE!</v>
      </c>
      <c r="CV63" s="202">
        <f t="shared" si="209"/>
        <v>0</v>
      </c>
      <c r="CW63" s="70">
        <f t="shared" si="210"/>
        <v>0</v>
      </c>
      <c r="CX63" s="192" t="e">
        <f t="shared" si="211"/>
        <v>#VALUE!</v>
      </c>
      <c r="CY63" s="202">
        <f t="shared" si="212"/>
        <v>1</v>
      </c>
      <c r="CZ63" s="70">
        <f t="shared" si="213"/>
        <v>31</v>
      </c>
      <c r="DA63" s="192" t="e">
        <f t="shared" si="214"/>
        <v>#VALUE!</v>
      </c>
    </row>
    <row r="64" spans="1:105" s="55" customFormat="1" ht="15">
      <c r="A64" s="75" t="s">
        <v>816</v>
      </c>
      <c r="B64" s="315" t="s">
        <v>372</v>
      </c>
      <c r="C64" s="315" t="s">
        <v>373</v>
      </c>
      <c r="D64" s="312" t="s">
        <v>374</v>
      </c>
      <c r="E64" s="306" t="s">
        <v>665</v>
      </c>
      <c r="F64" s="313">
        <v>12.57</v>
      </c>
      <c r="G64" s="458">
        <v>6</v>
      </c>
      <c r="H64" s="276">
        <f t="shared" ref="H64:H85" si="215">G64</f>
        <v>6</v>
      </c>
      <c r="I64" s="367">
        <f t="shared" ref="I64:I85" si="216">H64</f>
        <v>6</v>
      </c>
      <c r="J64" s="132">
        <f t="shared" ref="J64:J85" si="217">H64-G64</f>
        <v>0</v>
      </c>
      <c r="K64" s="132">
        <f t="shared" ref="K64:K85" si="218">I64-H64</f>
        <v>0</v>
      </c>
      <c r="L64" s="39" t="e">
        <f t="shared" si="2"/>
        <v>#VALUE!</v>
      </c>
      <c r="M64" s="40" t="e">
        <f t="shared" si="146"/>
        <v>#VALUE!</v>
      </c>
      <c r="N64" s="193" t="e">
        <f t="shared" si="147"/>
        <v>#VALUE!</v>
      </c>
      <c r="O64" s="193" t="e">
        <f t="shared" si="148"/>
        <v>#VALUE!</v>
      </c>
      <c r="P64" s="207">
        <f t="shared" si="149"/>
        <v>0</v>
      </c>
      <c r="Q64" s="70"/>
      <c r="R64" s="208" t="e">
        <f t="shared" si="150"/>
        <v>#VALUE!</v>
      </c>
      <c r="S64" s="207" t="e">
        <f t="shared" si="151"/>
        <v>#DIV/0!</v>
      </c>
      <c r="T64" s="70"/>
      <c r="U64" s="192" t="e">
        <f t="shared" si="152"/>
        <v>#VALUE!</v>
      </c>
      <c r="V64" s="206">
        <f t="shared" si="153"/>
        <v>0</v>
      </c>
      <c r="W64" s="70"/>
      <c r="X64" s="208" t="e">
        <f t="shared" si="154"/>
        <v>#VALUE!</v>
      </c>
      <c r="Y64" s="207" t="e">
        <f t="shared" si="155"/>
        <v>#DIV/0!</v>
      </c>
      <c r="Z64" s="70"/>
      <c r="AA64" s="192" t="e">
        <f t="shared" si="156"/>
        <v>#VALUE!</v>
      </c>
      <c r="AB64" s="206">
        <f t="shared" si="157"/>
        <v>0</v>
      </c>
      <c r="AC64" s="70"/>
      <c r="AD64" s="208" t="e">
        <f t="shared" si="158"/>
        <v>#VALUE!</v>
      </c>
      <c r="AE64" s="207" t="e">
        <f t="shared" si="159"/>
        <v>#DIV/0!</v>
      </c>
      <c r="AF64" s="70"/>
      <c r="AG64" s="192" t="e">
        <f t="shared" si="160"/>
        <v>#VALUE!</v>
      </c>
      <c r="AH64" s="206">
        <f t="shared" si="161"/>
        <v>0</v>
      </c>
      <c r="AI64" s="70"/>
      <c r="AJ64" s="208" t="e">
        <f t="shared" si="162"/>
        <v>#VALUE!</v>
      </c>
      <c r="AK64" s="207" t="e">
        <f t="shared" si="163"/>
        <v>#DIV/0!</v>
      </c>
      <c r="AL64" s="70"/>
      <c r="AM64" s="192" t="e">
        <f t="shared" si="164"/>
        <v>#VALUE!</v>
      </c>
      <c r="AN64" s="206">
        <f t="shared" si="165"/>
        <v>0</v>
      </c>
      <c r="AO64" s="70"/>
      <c r="AP64" s="208" t="e">
        <f t="shared" si="166"/>
        <v>#VALUE!</v>
      </c>
      <c r="AQ64" s="207" t="e">
        <f t="shared" si="167"/>
        <v>#DIV/0!</v>
      </c>
      <c r="AR64" s="70"/>
      <c r="AS64" s="192" t="e">
        <f t="shared" si="168"/>
        <v>#VALUE!</v>
      </c>
      <c r="AT64" s="206">
        <f t="shared" si="169"/>
        <v>0</v>
      </c>
      <c r="AU64" s="70"/>
      <c r="AV64" s="208" t="e">
        <f t="shared" si="170"/>
        <v>#VALUE!</v>
      </c>
      <c r="AW64" s="207" t="e">
        <f t="shared" si="171"/>
        <v>#DIV/0!</v>
      </c>
      <c r="AX64" s="70"/>
      <c r="AY64" s="192" t="e">
        <f t="shared" si="172"/>
        <v>#VALUE!</v>
      </c>
      <c r="AZ64" s="206">
        <f t="shared" si="173"/>
        <v>0</v>
      </c>
      <c r="BA64" s="70"/>
      <c r="BB64" s="208" t="e">
        <f t="shared" si="174"/>
        <v>#VALUE!</v>
      </c>
      <c r="BC64" s="207" t="e">
        <f t="shared" si="175"/>
        <v>#DIV/0!</v>
      </c>
      <c r="BD64" s="70"/>
      <c r="BE64" s="192" t="e">
        <f t="shared" si="176"/>
        <v>#VALUE!</v>
      </c>
      <c r="BF64" s="206">
        <f t="shared" si="177"/>
        <v>0</v>
      </c>
      <c r="BG64" s="70"/>
      <c r="BH64" s="208" t="e">
        <f t="shared" si="178"/>
        <v>#VALUE!</v>
      </c>
      <c r="BI64" s="207" t="e">
        <f t="shared" si="179"/>
        <v>#DIV/0!</v>
      </c>
      <c r="BJ64" s="70"/>
      <c r="BK64" s="192" t="e">
        <f t="shared" si="180"/>
        <v>#VALUE!</v>
      </c>
      <c r="BL64" s="206">
        <f t="shared" si="181"/>
        <v>0</v>
      </c>
      <c r="BM64" s="70"/>
      <c r="BN64" s="208" t="e">
        <f t="shared" si="182"/>
        <v>#VALUE!</v>
      </c>
      <c r="BO64" s="207" t="e">
        <f t="shared" si="183"/>
        <v>#DIV/0!</v>
      </c>
      <c r="BP64" s="70"/>
      <c r="BQ64" s="192" t="e">
        <f t="shared" si="184"/>
        <v>#VALUE!</v>
      </c>
      <c r="BR64" s="206">
        <f t="shared" si="185"/>
        <v>0</v>
      </c>
      <c r="BS64" s="70"/>
      <c r="BT64" s="208" t="e">
        <f t="shared" si="186"/>
        <v>#VALUE!</v>
      </c>
      <c r="BU64" s="207" t="e">
        <f t="shared" si="187"/>
        <v>#DIV/0!</v>
      </c>
      <c r="BV64" s="70"/>
      <c r="BW64" s="192" t="e">
        <f t="shared" si="188"/>
        <v>#VALUE!</v>
      </c>
      <c r="BX64" s="206">
        <f t="shared" si="189"/>
        <v>0</v>
      </c>
      <c r="BY64" s="70"/>
      <c r="BZ64" s="208" t="e">
        <f t="shared" si="190"/>
        <v>#VALUE!</v>
      </c>
      <c r="CA64" s="207" t="e">
        <f t="shared" si="191"/>
        <v>#DIV/0!</v>
      </c>
      <c r="CB64" s="70"/>
      <c r="CC64" s="192" t="e">
        <f t="shared" si="192"/>
        <v>#VALUE!</v>
      </c>
      <c r="CD64" s="206">
        <f t="shared" si="193"/>
        <v>0</v>
      </c>
      <c r="CE64" s="70"/>
      <c r="CF64" s="208" t="e">
        <f t="shared" si="194"/>
        <v>#VALUE!</v>
      </c>
      <c r="CG64" s="207" t="e">
        <f t="shared" si="195"/>
        <v>#DIV/0!</v>
      </c>
      <c r="CH64" s="70"/>
      <c r="CI64" s="192" t="e">
        <f t="shared" si="196"/>
        <v>#VALUE!</v>
      </c>
      <c r="CJ64" s="207">
        <f t="shared" si="197"/>
        <v>0</v>
      </c>
      <c r="CK64" s="70">
        <f t="shared" si="198"/>
        <v>0</v>
      </c>
      <c r="CL64" s="192" t="e">
        <f t="shared" si="199"/>
        <v>#VALUE!</v>
      </c>
      <c r="CM64" s="207" t="e">
        <f t="shared" si="200"/>
        <v>#DIV/0!</v>
      </c>
      <c r="CN64" s="70">
        <f t="shared" si="201"/>
        <v>0</v>
      </c>
      <c r="CO64" s="192" t="e">
        <f t="shared" si="202"/>
        <v>#VALUE!</v>
      </c>
      <c r="CP64" s="207">
        <f t="shared" si="203"/>
        <v>100</v>
      </c>
      <c r="CQ64" s="70">
        <f t="shared" si="204"/>
        <v>6</v>
      </c>
      <c r="CR64" s="192" t="e">
        <f t="shared" si="205"/>
        <v>#VALUE!</v>
      </c>
      <c r="CS64" s="207" t="e">
        <f t="shared" si="206"/>
        <v>#DIV/0!</v>
      </c>
      <c r="CT64" s="70">
        <f t="shared" si="207"/>
        <v>0</v>
      </c>
      <c r="CU64" s="192" t="e">
        <f t="shared" si="208"/>
        <v>#VALUE!</v>
      </c>
      <c r="CV64" s="202">
        <f t="shared" si="209"/>
        <v>0</v>
      </c>
      <c r="CW64" s="70">
        <f t="shared" si="210"/>
        <v>0</v>
      </c>
      <c r="CX64" s="192" t="e">
        <f t="shared" si="211"/>
        <v>#VALUE!</v>
      </c>
      <c r="CY64" s="202">
        <f t="shared" si="212"/>
        <v>1</v>
      </c>
      <c r="CZ64" s="70">
        <f t="shared" si="213"/>
        <v>6</v>
      </c>
      <c r="DA64" s="192" t="e">
        <f t="shared" si="214"/>
        <v>#VALUE!</v>
      </c>
    </row>
    <row r="65" spans="1:105" s="55" customFormat="1" ht="15">
      <c r="A65" s="75" t="s">
        <v>732</v>
      </c>
      <c r="B65" s="315" t="s">
        <v>375</v>
      </c>
      <c r="C65" s="315" t="s">
        <v>376</v>
      </c>
      <c r="D65" s="312" t="s">
        <v>377</v>
      </c>
      <c r="E65" s="306" t="s">
        <v>665</v>
      </c>
      <c r="F65" s="313">
        <v>16</v>
      </c>
      <c r="G65" s="458">
        <v>13</v>
      </c>
      <c r="H65" s="276">
        <f t="shared" si="215"/>
        <v>13</v>
      </c>
      <c r="I65" s="367">
        <f t="shared" si="216"/>
        <v>13</v>
      </c>
      <c r="J65" s="132">
        <f t="shared" si="217"/>
        <v>0</v>
      </c>
      <c r="K65" s="132">
        <f t="shared" si="218"/>
        <v>0</v>
      </c>
      <c r="L65" s="39" t="e">
        <f t="shared" si="2"/>
        <v>#VALUE!</v>
      </c>
      <c r="M65" s="40" t="e">
        <f t="shared" si="146"/>
        <v>#VALUE!</v>
      </c>
      <c r="N65" s="193" t="e">
        <f t="shared" si="147"/>
        <v>#VALUE!</v>
      </c>
      <c r="O65" s="193" t="e">
        <f t="shared" si="148"/>
        <v>#VALUE!</v>
      </c>
      <c r="P65" s="207">
        <f t="shared" si="149"/>
        <v>0</v>
      </c>
      <c r="Q65" s="70"/>
      <c r="R65" s="208" t="e">
        <f t="shared" si="150"/>
        <v>#VALUE!</v>
      </c>
      <c r="S65" s="207" t="e">
        <f t="shared" si="151"/>
        <v>#DIV/0!</v>
      </c>
      <c r="T65" s="70"/>
      <c r="U65" s="192" t="e">
        <f t="shared" si="152"/>
        <v>#VALUE!</v>
      </c>
      <c r="V65" s="206">
        <f t="shared" si="153"/>
        <v>0</v>
      </c>
      <c r="W65" s="70"/>
      <c r="X65" s="208" t="e">
        <f t="shared" si="154"/>
        <v>#VALUE!</v>
      </c>
      <c r="Y65" s="207" t="e">
        <f t="shared" si="155"/>
        <v>#DIV/0!</v>
      </c>
      <c r="Z65" s="70"/>
      <c r="AA65" s="192" t="e">
        <f t="shared" si="156"/>
        <v>#VALUE!</v>
      </c>
      <c r="AB65" s="206">
        <f t="shared" si="157"/>
        <v>0</v>
      </c>
      <c r="AC65" s="70"/>
      <c r="AD65" s="208" t="e">
        <f t="shared" si="158"/>
        <v>#VALUE!</v>
      </c>
      <c r="AE65" s="207" t="e">
        <f t="shared" si="159"/>
        <v>#DIV/0!</v>
      </c>
      <c r="AF65" s="70"/>
      <c r="AG65" s="192" t="e">
        <f t="shared" si="160"/>
        <v>#VALUE!</v>
      </c>
      <c r="AH65" s="206">
        <f t="shared" si="161"/>
        <v>0</v>
      </c>
      <c r="AI65" s="70"/>
      <c r="AJ65" s="208" t="e">
        <f t="shared" si="162"/>
        <v>#VALUE!</v>
      </c>
      <c r="AK65" s="207" t="e">
        <f t="shared" si="163"/>
        <v>#DIV/0!</v>
      </c>
      <c r="AL65" s="70"/>
      <c r="AM65" s="192" t="e">
        <f t="shared" si="164"/>
        <v>#VALUE!</v>
      </c>
      <c r="AN65" s="206">
        <f t="shared" si="165"/>
        <v>0</v>
      </c>
      <c r="AO65" s="70"/>
      <c r="AP65" s="208" t="e">
        <f t="shared" si="166"/>
        <v>#VALUE!</v>
      </c>
      <c r="AQ65" s="207" t="e">
        <f t="shared" si="167"/>
        <v>#DIV/0!</v>
      </c>
      <c r="AR65" s="70"/>
      <c r="AS65" s="192" t="e">
        <f t="shared" si="168"/>
        <v>#VALUE!</v>
      </c>
      <c r="AT65" s="206">
        <f t="shared" si="169"/>
        <v>0</v>
      </c>
      <c r="AU65" s="70"/>
      <c r="AV65" s="208" t="e">
        <f t="shared" si="170"/>
        <v>#VALUE!</v>
      </c>
      <c r="AW65" s="207" t="e">
        <f t="shared" si="171"/>
        <v>#DIV/0!</v>
      </c>
      <c r="AX65" s="70"/>
      <c r="AY65" s="192" t="e">
        <f t="shared" si="172"/>
        <v>#VALUE!</v>
      </c>
      <c r="AZ65" s="206">
        <f t="shared" si="173"/>
        <v>0</v>
      </c>
      <c r="BA65" s="70"/>
      <c r="BB65" s="208" t="e">
        <f t="shared" si="174"/>
        <v>#VALUE!</v>
      </c>
      <c r="BC65" s="207" t="e">
        <f t="shared" si="175"/>
        <v>#DIV/0!</v>
      </c>
      <c r="BD65" s="70"/>
      <c r="BE65" s="192" t="e">
        <f t="shared" si="176"/>
        <v>#VALUE!</v>
      </c>
      <c r="BF65" s="206">
        <f t="shared" si="177"/>
        <v>0</v>
      </c>
      <c r="BG65" s="70"/>
      <c r="BH65" s="208" t="e">
        <f t="shared" si="178"/>
        <v>#VALUE!</v>
      </c>
      <c r="BI65" s="207" t="e">
        <f t="shared" si="179"/>
        <v>#DIV/0!</v>
      </c>
      <c r="BJ65" s="70"/>
      <c r="BK65" s="192" t="e">
        <f t="shared" si="180"/>
        <v>#VALUE!</v>
      </c>
      <c r="BL65" s="206">
        <f t="shared" si="181"/>
        <v>0</v>
      </c>
      <c r="BM65" s="70"/>
      <c r="BN65" s="208" t="e">
        <f t="shared" si="182"/>
        <v>#VALUE!</v>
      </c>
      <c r="BO65" s="207" t="e">
        <f t="shared" si="183"/>
        <v>#DIV/0!</v>
      </c>
      <c r="BP65" s="70"/>
      <c r="BQ65" s="192" t="e">
        <f t="shared" si="184"/>
        <v>#VALUE!</v>
      </c>
      <c r="BR65" s="206">
        <f t="shared" si="185"/>
        <v>0</v>
      </c>
      <c r="BS65" s="70"/>
      <c r="BT65" s="208" t="e">
        <f t="shared" si="186"/>
        <v>#VALUE!</v>
      </c>
      <c r="BU65" s="207" t="e">
        <f t="shared" si="187"/>
        <v>#DIV/0!</v>
      </c>
      <c r="BV65" s="70"/>
      <c r="BW65" s="192" t="e">
        <f t="shared" si="188"/>
        <v>#VALUE!</v>
      </c>
      <c r="BX65" s="206">
        <f t="shared" si="189"/>
        <v>0</v>
      </c>
      <c r="BY65" s="70"/>
      <c r="BZ65" s="208" t="e">
        <f t="shared" si="190"/>
        <v>#VALUE!</v>
      </c>
      <c r="CA65" s="207" t="e">
        <f t="shared" si="191"/>
        <v>#DIV/0!</v>
      </c>
      <c r="CB65" s="70"/>
      <c r="CC65" s="192" t="e">
        <f t="shared" si="192"/>
        <v>#VALUE!</v>
      </c>
      <c r="CD65" s="206">
        <f t="shared" si="193"/>
        <v>0</v>
      </c>
      <c r="CE65" s="70"/>
      <c r="CF65" s="208" t="e">
        <f t="shared" si="194"/>
        <v>#VALUE!</v>
      </c>
      <c r="CG65" s="207" t="e">
        <f t="shared" si="195"/>
        <v>#DIV/0!</v>
      </c>
      <c r="CH65" s="70"/>
      <c r="CI65" s="192" t="e">
        <f t="shared" si="196"/>
        <v>#VALUE!</v>
      </c>
      <c r="CJ65" s="207">
        <f t="shared" si="197"/>
        <v>0</v>
      </c>
      <c r="CK65" s="70">
        <f t="shared" si="198"/>
        <v>0</v>
      </c>
      <c r="CL65" s="192" t="e">
        <f t="shared" si="199"/>
        <v>#VALUE!</v>
      </c>
      <c r="CM65" s="207" t="e">
        <f t="shared" si="200"/>
        <v>#DIV/0!</v>
      </c>
      <c r="CN65" s="70">
        <f t="shared" si="201"/>
        <v>0</v>
      </c>
      <c r="CO65" s="192" t="e">
        <f t="shared" si="202"/>
        <v>#VALUE!</v>
      </c>
      <c r="CP65" s="207">
        <f t="shared" si="203"/>
        <v>100</v>
      </c>
      <c r="CQ65" s="70">
        <f t="shared" si="204"/>
        <v>13</v>
      </c>
      <c r="CR65" s="192" t="e">
        <f t="shared" si="205"/>
        <v>#VALUE!</v>
      </c>
      <c r="CS65" s="207" t="e">
        <f t="shared" si="206"/>
        <v>#DIV/0!</v>
      </c>
      <c r="CT65" s="70">
        <f t="shared" si="207"/>
        <v>0</v>
      </c>
      <c r="CU65" s="192" t="e">
        <f t="shared" si="208"/>
        <v>#VALUE!</v>
      </c>
      <c r="CV65" s="202">
        <f t="shared" si="209"/>
        <v>0</v>
      </c>
      <c r="CW65" s="70">
        <f t="shared" si="210"/>
        <v>0</v>
      </c>
      <c r="CX65" s="192" t="e">
        <f t="shared" si="211"/>
        <v>#VALUE!</v>
      </c>
      <c r="CY65" s="202">
        <f t="shared" si="212"/>
        <v>1</v>
      </c>
      <c r="CZ65" s="70">
        <f t="shared" si="213"/>
        <v>13</v>
      </c>
      <c r="DA65" s="192" t="e">
        <f t="shared" si="214"/>
        <v>#VALUE!</v>
      </c>
    </row>
    <row r="66" spans="1:105" s="55" customFormat="1" ht="15">
      <c r="A66" s="75" t="s">
        <v>733</v>
      </c>
      <c r="B66" s="315" t="s">
        <v>960</v>
      </c>
      <c r="C66" s="315" t="s">
        <v>961</v>
      </c>
      <c r="D66" s="312" t="s">
        <v>962</v>
      </c>
      <c r="E66" s="306" t="s">
        <v>665</v>
      </c>
      <c r="F66" s="313">
        <v>6.86</v>
      </c>
      <c r="G66" s="458">
        <v>18</v>
      </c>
      <c r="H66" s="276">
        <f t="shared" si="215"/>
        <v>18</v>
      </c>
      <c r="I66" s="367">
        <f t="shared" si="216"/>
        <v>18</v>
      </c>
      <c r="J66" s="132">
        <f t="shared" si="217"/>
        <v>0</v>
      </c>
      <c r="K66" s="132">
        <f t="shared" si="218"/>
        <v>0</v>
      </c>
      <c r="L66" s="39" t="e">
        <f t="shared" si="2"/>
        <v>#VALUE!</v>
      </c>
      <c r="M66" s="40" t="e">
        <f t="shared" si="146"/>
        <v>#VALUE!</v>
      </c>
      <c r="N66" s="193" t="e">
        <f t="shared" si="147"/>
        <v>#VALUE!</v>
      </c>
      <c r="O66" s="193" t="e">
        <f t="shared" si="148"/>
        <v>#VALUE!</v>
      </c>
      <c r="P66" s="207">
        <f t="shared" si="149"/>
        <v>0</v>
      </c>
      <c r="Q66" s="70"/>
      <c r="R66" s="208" t="e">
        <f t="shared" si="150"/>
        <v>#VALUE!</v>
      </c>
      <c r="S66" s="207" t="e">
        <f t="shared" si="151"/>
        <v>#DIV/0!</v>
      </c>
      <c r="T66" s="70"/>
      <c r="U66" s="192" t="e">
        <f t="shared" si="152"/>
        <v>#VALUE!</v>
      </c>
      <c r="V66" s="206">
        <f t="shared" si="153"/>
        <v>0</v>
      </c>
      <c r="W66" s="70"/>
      <c r="X66" s="208" t="e">
        <f t="shared" si="154"/>
        <v>#VALUE!</v>
      </c>
      <c r="Y66" s="207" t="e">
        <f t="shared" si="155"/>
        <v>#DIV/0!</v>
      </c>
      <c r="Z66" s="70"/>
      <c r="AA66" s="192" t="e">
        <f t="shared" si="156"/>
        <v>#VALUE!</v>
      </c>
      <c r="AB66" s="206">
        <f t="shared" si="157"/>
        <v>0</v>
      </c>
      <c r="AC66" s="70"/>
      <c r="AD66" s="208" t="e">
        <f t="shared" si="158"/>
        <v>#VALUE!</v>
      </c>
      <c r="AE66" s="207" t="e">
        <f t="shared" si="159"/>
        <v>#DIV/0!</v>
      </c>
      <c r="AF66" s="70"/>
      <c r="AG66" s="192" t="e">
        <f t="shared" si="160"/>
        <v>#VALUE!</v>
      </c>
      <c r="AH66" s="206">
        <f t="shared" si="161"/>
        <v>0</v>
      </c>
      <c r="AI66" s="70"/>
      <c r="AJ66" s="208" t="e">
        <f t="shared" si="162"/>
        <v>#VALUE!</v>
      </c>
      <c r="AK66" s="207" t="e">
        <f t="shared" si="163"/>
        <v>#DIV/0!</v>
      </c>
      <c r="AL66" s="70"/>
      <c r="AM66" s="192" t="e">
        <f t="shared" si="164"/>
        <v>#VALUE!</v>
      </c>
      <c r="AN66" s="206">
        <f t="shared" si="165"/>
        <v>0</v>
      </c>
      <c r="AO66" s="70"/>
      <c r="AP66" s="208" t="e">
        <f t="shared" si="166"/>
        <v>#VALUE!</v>
      </c>
      <c r="AQ66" s="207" t="e">
        <f t="shared" si="167"/>
        <v>#DIV/0!</v>
      </c>
      <c r="AR66" s="70"/>
      <c r="AS66" s="192" t="e">
        <f t="shared" si="168"/>
        <v>#VALUE!</v>
      </c>
      <c r="AT66" s="206">
        <f t="shared" si="169"/>
        <v>0</v>
      </c>
      <c r="AU66" s="70"/>
      <c r="AV66" s="208" t="e">
        <f t="shared" si="170"/>
        <v>#VALUE!</v>
      </c>
      <c r="AW66" s="207" t="e">
        <f t="shared" si="171"/>
        <v>#DIV/0!</v>
      </c>
      <c r="AX66" s="70"/>
      <c r="AY66" s="192" t="e">
        <f t="shared" si="172"/>
        <v>#VALUE!</v>
      </c>
      <c r="AZ66" s="206">
        <f t="shared" si="173"/>
        <v>0</v>
      </c>
      <c r="BA66" s="70"/>
      <c r="BB66" s="208" t="e">
        <f t="shared" si="174"/>
        <v>#VALUE!</v>
      </c>
      <c r="BC66" s="207" t="e">
        <f t="shared" si="175"/>
        <v>#DIV/0!</v>
      </c>
      <c r="BD66" s="70"/>
      <c r="BE66" s="192" t="e">
        <f t="shared" si="176"/>
        <v>#VALUE!</v>
      </c>
      <c r="BF66" s="206">
        <f t="shared" si="177"/>
        <v>0</v>
      </c>
      <c r="BG66" s="70"/>
      <c r="BH66" s="208" t="e">
        <f t="shared" si="178"/>
        <v>#VALUE!</v>
      </c>
      <c r="BI66" s="207" t="e">
        <f t="shared" si="179"/>
        <v>#DIV/0!</v>
      </c>
      <c r="BJ66" s="70"/>
      <c r="BK66" s="192" t="e">
        <f t="shared" si="180"/>
        <v>#VALUE!</v>
      </c>
      <c r="BL66" s="206">
        <f t="shared" si="181"/>
        <v>0</v>
      </c>
      <c r="BM66" s="70"/>
      <c r="BN66" s="208" t="e">
        <f t="shared" si="182"/>
        <v>#VALUE!</v>
      </c>
      <c r="BO66" s="207" t="e">
        <f t="shared" si="183"/>
        <v>#DIV/0!</v>
      </c>
      <c r="BP66" s="70"/>
      <c r="BQ66" s="192" t="e">
        <f t="shared" si="184"/>
        <v>#VALUE!</v>
      </c>
      <c r="BR66" s="206">
        <f t="shared" si="185"/>
        <v>0</v>
      </c>
      <c r="BS66" s="70"/>
      <c r="BT66" s="208" t="e">
        <f t="shared" si="186"/>
        <v>#VALUE!</v>
      </c>
      <c r="BU66" s="207" t="e">
        <f t="shared" si="187"/>
        <v>#DIV/0!</v>
      </c>
      <c r="BV66" s="70"/>
      <c r="BW66" s="192" t="e">
        <f t="shared" si="188"/>
        <v>#VALUE!</v>
      </c>
      <c r="BX66" s="206">
        <f t="shared" si="189"/>
        <v>0</v>
      </c>
      <c r="BY66" s="70"/>
      <c r="BZ66" s="208" t="e">
        <f t="shared" si="190"/>
        <v>#VALUE!</v>
      </c>
      <c r="CA66" s="207" t="e">
        <f t="shared" si="191"/>
        <v>#DIV/0!</v>
      </c>
      <c r="CB66" s="70"/>
      <c r="CC66" s="192" t="e">
        <f t="shared" si="192"/>
        <v>#VALUE!</v>
      </c>
      <c r="CD66" s="206">
        <f t="shared" si="193"/>
        <v>0</v>
      </c>
      <c r="CE66" s="70"/>
      <c r="CF66" s="208" t="e">
        <f t="shared" si="194"/>
        <v>#VALUE!</v>
      </c>
      <c r="CG66" s="207" t="e">
        <f t="shared" si="195"/>
        <v>#DIV/0!</v>
      </c>
      <c r="CH66" s="70"/>
      <c r="CI66" s="192" t="e">
        <f t="shared" si="196"/>
        <v>#VALUE!</v>
      </c>
      <c r="CJ66" s="207">
        <f t="shared" si="197"/>
        <v>0</v>
      </c>
      <c r="CK66" s="70">
        <f t="shared" si="198"/>
        <v>0</v>
      </c>
      <c r="CL66" s="192" t="e">
        <f t="shared" si="199"/>
        <v>#VALUE!</v>
      </c>
      <c r="CM66" s="207" t="e">
        <f t="shared" si="200"/>
        <v>#DIV/0!</v>
      </c>
      <c r="CN66" s="70">
        <f t="shared" si="201"/>
        <v>0</v>
      </c>
      <c r="CO66" s="192" t="e">
        <f t="shared" si="202"/>
        <v>#VALUE!</v>
      </c>
      <c r="CP66" s="207">
        <f t="shared" si="203"/>
        <v>100</v>
      </c>
      <c r="CQ66" s="70">
        <f t="shared" si="204"/>
        <v>18</v>
      </c>
      <c r="CR66" s="192" t="e">
        <f t="shared" si="205"/>
        <v>#VALUE!</v>
      </c>
      <c r="CS66" s="207" t="e">
        <f t="shared" si="206"/>
        <v>#DIV/0!</v>
      </c>
      <c r="CT66" s="70">
        <f t="shared" si="207"/>
        <v>0</v>
      </c>
      <c r="CU66" s="192" t="e">
        <f t="shared" si="208"/>
        <v>#VALUE!</v>
      </c>
      <c r="CV66" s="202">
        <f t="shared" si="209"/>
        <v>0</v>
      </c>
      <c r="CW66" s="70">
        <f t="shared" si="210"/>
        <v>0</v>
      </c>
      <c r="CX66" s="192" t="e">
        <f t="shared" si="211"/>
        <v>#VALUE!</v>
      </c>
      <c r="CY66" s="202">
        <f t="shared" si="212"/>
        <v>1</v>
      </c>
      <c r="CZ66" s="70">
        <f t="shared" si="213"/>
        <v>18</v>
      </c>
      <c r="DA66" s="192" t="e">
        <f t="shared" si="214"/>
        <v>#VALUE!</v>
      </c>
    </row>
    <row r="67" spans="1:105" s="55" customFormat="1" ht="15">
      <c r="A67" s="75" t="s">
        <v>731</v>
      </c>
      <c r="B67" s="315" t="s">
        <v>954</v>
      </c>
      <c r="C67" s="315" t="s">
        <v>955</v>
      </c>
      <c r="D67" s="312" t="s">
        <v>956</v>
      </c>
      <c r="E67" s="306" t="s">
        <v>665</v>
      </c>
      <c r="F67" s="313">
        <v>8.44</v>
      </c>
      <c r="G67" s="458">
        <v>17</v>
      </c>
      <c r="H67" s="276">
        <f t="shared" si="215"/>
        <v>17</v>
      </c>
      <c r="I67" s="367">
        <f t="shared" si="216"/>
        <v>17</v>
      </c>
      <c r="J67" s="132">
        <f t="shared" si="217"/>
        <v>0</v>
      </c>
      <c r="K67" s="132">
        <f t="shared" si="218"/>
        <v>0</v>
      </c>
      <c r="L67" s="39" t="e">
        <f t="shared" si="2"/>
        <v>#VALUE!</v>
      </c>
      <c r="M67" s="40" t="e">
        <f t="shared" si="146"/>
        <v>#VALUE!</v>
      </c>
      <c r="N67" s="193" t="e">
        <f t="shared" si="147"/>
        <v>#VALUE!</v>
      </c>
      <c r="O67" s="193" t="e">
        <f t="shared" si="148"/>
        <v>#VALUE!</v>
      </c>
      <c r="P67" s="207">
        <f t="shared" si="149"/>
        <v>0</v>
      </c>
      <c r="Q67" s="70"/>
      <c r="R67" s="208" t="e">
        <f t="shared" si="150"/>
        <v>#VALUE!</v>
      </c>
      <c r="S67" s="207" t="e">
        <f t="shared" si="151"/>
        <v>#DIV/0!</v>
      </c>
      <c r="T67" s="70"/>
      <c r="U67" s="192" t="e">
        <f t="shared" si="152"/>
        <v>#VALUE!</v>
      </c>
      <c r="V67" s="206">
        <f t="shared" si="153"/>
        <v>0</v>
      </c>
      <c r="W67" s="70"/>
      <c r="X67" s="208" t="e">
        <f t="shared" si="154"/>
        <v>#VALUE!</v>
      </c>
      <c r="Y67" s="207" t="e">
        <f t="shared" si="155"/>
        <v>#DIV/0!</v>
      </c>
      <c r="Z67" s="70"/>
      <c r="AA67" s="192" t="e">
        <f t="shared" si="156"/>
        <v>#VALUE!</v>
      </c>
      <c r="AB67" s="206">
        <f t="shared" si="157"/>
        <v>0</v>
      </c>
      <c r="AC67" s="70"/>
      <c r="AD67" s="208" t="e">
        <f t="shared" si="158"/>
        <v>#VALUE!</v>
      </c>
      <c r="AE67" s="207" t="e">
        <f t="shared" si="159"/>
        <v>#DIV/0!</v>
      </c>
      <c r="AF67" s="70"/>
      <c r="AG67" s="192" t="e">
        <f t="shared" si="160"/>
        <v>#VALUE!</v>
      </c>
      <c r="AH67" s="206">
        <f t="shared" si="161"/>
        <v>0</v>
      </c>
      <c r="AI67" s="70"/>
      <c r="AJ67" s="208" t="e">
        <f t="shared" si="162"/>
        <v>#VALUE!</v>
      </c>
      <c r="AK67" s="207" t="e">
        <f t="shared" si="163"/>
        <v>#DIV/0!</v>
      </c>
      <c r="AL67" s="70"/>
      <c r="AM67" s="192" t="e">
        <f t="shared" si="164"/>
        <v>#VALUE!</v>
      </c>
      <c r="AN67" s="206">
        <f t="shared" si="165"/>
        <v>0</v>
      </c>
      <c r="AO67" s="70"/>
      <c r="AP67" s="208" t="e">
        <f t="shared" si="166"/>
        <v>#VALUE!</v>
      </c>
      <c r="AQ67" s="207" t="e">
        <f t="shared" si="167"/>
        <v>#DIV/0!</v>
      </c>
      <c r="AR67" s="70"/>
      <c r="AS67" s="192" t="e">
        <f t="shared" si="168"/>
        <v>#VALUE!</v>
      </c>
      <c r="AT67" s="206">
        <f t="shared" si="169"/>
        <v>0</v>
      </c>
      <c r="AU67" s="70"/>
      <c r="AV67" s="208" t="e">
        <f t="shared" si="170"/>
        <v>#VALUE!</v>
      </c>
      <c r="AW67" s="207" t="e">
        <f t="shared" si="171"/>
        <v>#DIV/0!</v>
      </c>
      <c r="AX67" s="70"/>
      <c r="AY67" s="192" t="e">
        <f t="shared" si="172"/>
        <v>#VALUE!</v>
      </c>
      <c r="AZ67" s="206">
        <f t="shared" si="173"/>
        <v>0</v>
      </c>
      <c r="BA67" s="70"/>
      <c r="BB67" s="208" t="e">
        <f t="shared" si="174"/>
        <v>#VALUE!</v>
      </c>
      <c r="BC67" s="207" t="e">
        <f t="shared" si="175"/>
        <v>#DIV/0!</v>
      </c>
      <c r="BD67" s="70"/>
      <c r="BE67" s="192" t="e">
        <f t="shared" si="176"/>
        <v>#VALUE!</v>
      </c>
      <c r="BF67" s="206">
        <f t="shared" si="177"/>
        <v>0</v>
      </c>
      <c r="BG67" s="70"/>
      <c r="BH67" s="208" t="e">
        <f t="shared" si="178"/>
        <v>#VALUE!</v>
      </c>
      <c r="BI67" s="207" t="e">
        <f t="shared" si="179"/>
        <v>#DIV/0!</v>
      </c>
      <c r="BJ67" s="70"/>
      <c r="BK67" s="192" t="e">
        <f t="shared" si="180"/>
        <v>#VALUE!</v>
      </c>
      <c r="BL67" s="206">
        <f t="shared" si="181"/>
        <v>0</v>
      </c>
      <c r="BM67" s="70"/>
      <c r="BN67" s="208" t="e">
        <f t="shared" si="182"/>
        <v>#VALUE!</v>
      </c>
      <c r="BO67" s="207" t="e">
        <f t="shared" si="183"/>
        <v>#DIV/0!</v>
      </c>
      <c r="BP67" s="70"/>
      <c r="BQ67" s="192" t="e">
        <f t="shared" si="184"/>
        <v>#VALUE!</v>
      </c>
      <c r="BR67" s="206">
        <f t="shared" si="185"/>
        <v>0</v>
      </c>
      <c r="BS67" s="70"/>
      <c r="BT67" s="208" t="e">
        <f t="shared" si="186"/>
        <v>#VALUE!</v>
      </c>
      <c r="BU67" s="207" t="e">
        <f t="shared" si="187"/>
        <v>#DIV/0!</v>
      </c>
      <c r="BV67" s="70"/>
      <c r="BW67" s="192" t="e">
        <f t="shared" si="188"/>
        <v>#VALUE!</v>
      </c>
      <c r="BX67" s="206">
        <f t="shared" si="189"/>
        <v>0</v>
      </c>
      <c r="BY67" s="70"/>
      <c r="BZ67" s="208" t="e">
        <f t="shared" si="190"/>
        <v>#VALUE!</v>
      </c>
      <c r="CA67" s="207" t="e">
        <f t="shared" si="191"/>
        <v>#DIV/0!</v>
      </c>
      <c r="CB67" s="70"/>
      <c r="CC67" s="192" t="e">
        <f t="shared" si="192"/>
        <v>#VALUE!</v>
      </c>
      <c r="CD67" s="206">
        <f t="shared" si="193"/>
        <v>0</v>
      </c>
      <c r="CE67" s="70"/>
      <c r="CF67" s="208" t="e">
        <f t="shared" si="194"/>
        <v>#VALUE!</v>
      </c>
      <c r="CG67" s="207" t="e">
        <f t="shared" si="195"/>
        <v>#DIV/0!</v>
      </c>
      <c r="CH67" s="70"/>
      <c r="CI67" s="192" t="e">
        <f t="shared" si="196"/>
        <v>#VALUE!</v>
      </c>
      <c r="CJ67" s="207">
        <f t="shared" si="197"/>
        <v>0</v>
      </c>
      <c r="CK67" s="70">
        <f t="shared" si="198"/>
        <v>0</v>
      </c>
      <c r="CL67" s="192" t="e">
        <f t="shared" si="199"/>
        <v>#VALUE!</v>
      </c>
      <c r="CM67" s="207" t="e">
        <f t="shared" si="200"/>
        <v>#DIV/0!</v>
      </c>
      <c r="CN67" s="70">
        <f t="shared" si="201"/>
        <v>0</v>
      </c>
      <c r="CO67" s="192" t="e">
        <f t="shared" si="202"/>
        <v>#VALUE!</v>
      </c>
      <c r="CP67" s="207">
        <f t="shared" si="203"/>
        <v>100</v>
      </c>
      <c r="CQ67" s="70">
        <f t="shared" si="204"/>
        <v>17</v>
      </c>
      <c r="CR67" s="192" t="e">
        <f t="shared" si="205"/>
        <v>#VALUE!</v>
      </c>
      <c r="CS67" s="207" t="e">
        <f t="shared" si="206"/>
        <v>#DIV/0!</v>
      </c>
      <c r="CT67" s="70">
        <f t="shared" si="207"/>
        <v>0</v>
      </c>
      <c r="CU67" s="192" t="e">
        <f t="shared" si="208"/>
        <v>#VALUE!</v>
      </c>
      <c r="CV67" s="202">
        <f t="shared" si="209"/>
        <v>0</v>
      </c>
      <c r="CW67" s="70">
        <f t="shared" si="210"/>
        <v>0</v>
      </c>
      <c r="CX67" s="192" t="e">
        <f t="shared" si="211"/>
        <v>#VALUE!</v>
      </c>
      <c r="CY67" s="202">
        <f t="shared" si="212"/>
        <v>1</v>
      </c>
      <c r="CZ67" s="70">
        <f t="shared" si="213"/>
        <v>17</v>
      </c>
      <c r="DA67" s="192" t="e">
        <f t="shared" si="214"/>
        <v>#VALUE!</v>
      </c>
    </row>
    <row r="68" spans="1:105" s="55" customFormat="1" ht="15">
      <c r="A68" s="75" t="s">
        <v>738</v>
      </c>
      <c r="B68" s="315" t="s">
        <v>378</v>
      </c>
      <c r="C68" s="315" t="s">
        <v>379</v>
      </c>
      <c r="D68" s="312" t="s">
        <v>380</v>
      </c>
      <c r="E68" s="306" t="s">
        <v>665</v>
      </c>
      <c r="F68" s="313">
        <v>13.01</v>
      </c>
      <c r="G68" s="458">
        <v>3</v>
      </c>
      <c r="H68" s="276">
        <f t="shared" si="215"/>
        <v>3</v>
      </c>
      <c r="I68" s="367">
        <f t="shared" si="216"/>
        <v>3</v>
      </c>
      <c r="J68" s="132">
        <f t="shared" si="217"/>
        <v>0</v>
      </c>
      <c r="K68" s="132">
        <f t="shared" si="218"/>
        <v>0</v>
      </c>
      <c r="L68" s="39" t="e">
        <f t="shared" si="2"/>
        <v>#VALUE!</v>
      </c>
      <c r="M68" s="40" t="e">
        <f t="shared" si="146"/>
        <v>#VALUE!</v>
      </c>
      <c r="N68" s="193" t="e">
        <f t="shared" si="147"/>
        <v>#VALUE!</v>
      </c>
      <c r="O68" s="193" t="e">
        <f t="shared" si="148"/>
        <v>#VALUE!</v>
      </c>
      <c r="P68" s="207">
        <f t="shared" si="149"/>
        <v>0</v>
      </c>
      <c r="Q68" s="70"/>
      <c r="R68" s="208" t="e">
        <f t="shared" si="150"/>
        <v>#VALUE!</v>
      </c>
      <c r="S68" s="207" t="e">
        <f t="shared" si="151"/>
        <v>#DIV/0!</v>
      </c>
      <c r="T68" s="70"/>
      <c r="U68" s="192" t="e">
        <f t="shared" si="152"/>
        <v>#VALUE!</v>
      </c>
      <c r="V68" s="206">
        <f t="shared" si="153"/>
        <v>0</v>
      </c>
      <c r="W68" s="70"/>
      <c r="X68" s="208" t="e">
        <f t="shared" si="154"/>
        <v>#VALUE!</v>
      </c>
      <c r="Y68" s="207" t="e">
        <f t="shared" si="155"/>
        <v>#DIV/0!</v>
      </c>
      <c r="Z68" s="70"/>
      <c r="AA68" s="192" t="e">
        <f t="shared" si="156"/>
        <v>#VALUE!</v>
      </c>
      <c r="AB68" s="206">
        <f t="shared" si="157"/>
        <v>0</v>
      </c>
      <c r="AC68" s="70"/>
      <c r="AD68" s="208" t="e">
        <f t="shared" si="158"/>
        <v>#VALUE!</v>
      </c>
      <c r="AE68" s="207" t="e">
        <f t="shared" si="159"/>
        <v>#DIV/0!</v>
      </c>
      <c r="AF68" s="70"/>
      <c r="AG68" s="192" t="e">
        <f t="shared" si="160"/>
        <v>#VALUE!</v>
      </c>
      <c r="AH68" s="206">
        <f t="shared" si="161"/>
        <v>0</v>
      </c>
      <c r="AI68" s="70"/>
      <c r="AJ68" s="208" t="e">
        <f t="shared" si="162"/>
        <v>#VALUE!</v>
      </c>
      <c r="AK68" s="207" t="e">
        <f t="shared" si="163"/>
        <v>#DIV/0!</v>
      </c>
      <c r="AL68" s="70"/>
      <c r="AM68" s="192" t="e">
        <f t="shared" si="164"/>
        <v>#VALUE!</v>
      </c>
      <c r="AN68" s="206">
        <f t="shared" si="165"/>
        <v>0</v>
      </c>
      <c r="AO68" s="70"/>
      <c r="AP68" s="208" t="e">
        <f t="shared" si="166"/>
        <v>#VALUE!</v>
      </c>
      <c r="AQ68" s="207" t="e">
        <f t="shared" si="167"/>
        <v>#DIV/0!</v>
      </c>
      <c r="AR68" s="70"/>
      <c r="AS68" s="192" t="e">
        <f t="shared" si="168"/>
        <v>#VALUE!</v>
      </c>
      <c r="AT68" s="206">
        <f t="shared" si="169"/>
        <v>0</v>
      </c>
      <c r="AU68" s="70"/>
      <c r="AV68" s="208" t="e">
        <f t="shared" si="170"/>
        <v>#VALUE!</v>
      </c>
      <c r="AW68" s="207" t="e">
        <f t="shared" si="171"/>
        <v>#DIV/0!</v>
      </c>
      <c r="AX68" s="70"/>
      <c r="AY68" s="192" t="e">
        <f t="shared" si="172"/>
        <v>#VALUE!</v>
      </c>
      <c r="AZ68" s="206">
        <f t="shared" si="173"/>
        <v>0</v>
      </c>
      <c r="BA68" s="70"/>
      <c r="BB68" s="208" t="e">
        <f t="shared" si="174"/>
        <v>#VALUE!</v>
      </c>
      <c r="BC68" s="207" t="e">
        <f t="shared" si="175"/>
        <v>#DIV/0!</v>
      </c>
      <c r="BD68" s="70"/>
      <c r="BE68" s="192" t="e">
        <f t="shared" si="176"/>
        <v>#VALUE!</v>
      </c>
      <c r="BF68" s="206">
        <f t="shared" si="177"/>
        <v>0</v>
      </c>
      <c r="BG68" s="70"/>
      <c r="BH68" s="208" t="e">
        <f t="shared" si="178"/>
        <v>#VALUE!</v>
      </c>
      <c r="BI68" s="207" t="e">
        <f t="shared" si="179"/>
        <v>#DIV/0!</v>
      </c>
      <c r="BJ68" s="70"/>
      <c r="BK68" s="192" t="e">
        <f t="shared" si="180"/>
        <v>#VALUE!</v>
      </c>
      <c r="BL68" s="206">
        <f t="shared" si="181"/>
        <v>0</v>
      </c>
      <c r="BM68" s="70"/>
      <c r="BN68" s="208" t="e">
        <f t="shared" si="182"/>
        <v>#VALUE!</v>
      </c>
      <c r="BO68" s="207" t="e">
        <f t="shared" si="183"/>
        <v>#DIV/0!</v>
      </c>
      <c r="BP68" s="70"/>
      <c r="BQ68" s="192" t="e">
        <f t="shared" si="184"/>
        <v>#VALUE!</v>
      </c>
      <c r="BR68" s="206">
        <f t="shared" si="185"/>
        <v>0</v>
      </c>
      <c r="BS68" s="70"/>
      <c r="BT68" s="208" t="e">
        <f t="shared" si="186"/>
        <v>#VALUE!</v>
      </c>
      <c r="BU68" s="207" t="e">
        <f t="shared" si="187"/>
        <v>#DIV/0!</v>
      </c>
      <c r="BV68" s="70"/>
      <c r="BW68" s="192" t="e">
        <f t="shared" si="188"/>
        <v>#VALUE!</v>
      </c>
      <c r="BX68" s="206">
        <f t="shared" si="189"/>
        <v>0</v>
      </c>
      <c r="BY68" s="70"/>
      <c r="BZ68" s="208" t="e">
        <f t="shared" si="190"/>
        <v>#VALUE!</v>
      </c>
      <c r="CA68" s="207" t="e">
        <f t="shared" si="191"/>
        <v>#DIV/0!</v>
      </c>
      <c r="CB68" s="70"/>
      <c r="CC68" s="192" t="e">
        <f t="shared" si="192"/>
        <v>#VALUE!</v>
      </c>
      <c r="CD68" s="206">
        <f t="shared" si="193"/>
        <v>0</v>
      </c>
      <c r="CE68" s="70"/>
      <c r="CF68" s="208" t="e">
        <f t="shared" si="194"/>
        <v>#VALUE!</v>
      </c>
      <c r="CG68" s="207" t="e">
        <f t="shared" si="195"/>
        <v>#DIV/0!</v>
      </c>
      <c r="CH68" s="70"/>
      <c r="CI68" s="192" t="e">
        <f t="shared" si="196"/>
        <v>#VALUE!</v>
      </c>
      <c r="CJ68" s="207">
        <f t="shared" si="197"/>
        <v>0</v>
      </c>
      <c r="CK68" s="70">
        <f t="shared" si="198"/>
        <v>0</v>
      </c>
      <c r="CL68" s="192" t="e">
        <f t="shared" si="199"/>
        <v>#VALUE!</v>
      </c>
      <c r="CM68" s="207" t="e">
        <f t="shared" si="200"/>
        <v>#DIV/0!</v>
      </c>
      <c r="CN68" s="70">
        <f t="shared" si="201"/>
        <v>0</v>
      </c>
      <c r="CO68" s="192" t="e">
        <f t="shared" si="202"/>
        <v>#VALUE!</v>
      </c>
      <c r="CP68" s="207">
        <f t="shared" si="203"/>
        <v>100</v>
      </c>
      <c r="CQ68" s="70">
        <f t="shared" si="204"/>
        <v>3</v>
      </c>
      <c r="CR68" s="192" t="e">
        <f t="shared" si="205"/>
        <v>#VALUE!</v>
      </c>
      <c r="CS68" s="207" t="e">
        <f t="shared" si="206"/>
        <v>#DIV/0!</v>
      </c>
      <c r="CT68" s="70">
        <f t="shared" si="207"/>
        <v>0</v>
      </c>
      <c r="CU68" s="192" t="e">
        <f t="shared" si="208"/>
        <v>#VALUE!</v>
      </c>
      <c r="CV68" s="202">
        <f t="shared" si="209"/>
        <v>0</v>
      </c>
      <c r="CW68" s="70">
        <f t="shared" si="210"/>
        <v>0</v>
      </c>
      <c r="CX68" s="192" t="e">
        <f t="shared" si="211"/>
        <v>#VALUE!</v>
      </c>
      <c r="CY68" s="202">
        <f t="shared" si="212"/>
        <v>1</v>
      </c>
      <c r="CZ68" s="70">
        <f t="shared" si="213"/>
        <v>3</v>
      </c>
      <c r="DA68" s="192" t="e">
        <f t="shared" si="214"/>
        <v>#VALUE!</v>
      </c>
    </row>
    <row r="69" spans="1:105" s="55" customFormat="1" ht="15">
      <c r="A69" s="75" t="s">
        <v>739</v>
      </c>
      <c r="B69" s="315" t="s">
        <v>908</v>
      </c>
      <c r="C69" s="315" t="s">
        <v>909</v>
      </c>
      <c r="D69" s="312" t="s">
        <v>910</v>
      </c>
      <c r="E69" s="306" t="s">
        <v>665</v>
      </c>
      <c r="F69" s="313">
        <v>15.45</v>
      </c>
      <c r="G69" s="458">
        <v>32</v>
      </c>
      <c r="H69" s="276">
        <f t="shared" si="215"/>
        <v>32</v>
      </c>
      <c r="I69" s="367">
        <f t="shared" si="216"/>
        <v>32</v>
      </c>
      <c r="J69" s="132">
        <f t="shared" si="217"/>
        <v>0</v>
      </c>
      <c r="K69" s="132">
        <f t="shared" si="218"/>
        <v>0</v>
      </c>
      <c r="L69" s="39" t="e">
        <f t="shared" si="2"/>
        <v>#VALUE!</v>
      </c>
      <c r="M69" s="40" t="e">
        <f t="shared" si="146"/>
        <v>#VALUE!</v>
      </c>
      <c r="N69" s="193" t="e">
        <f t="shared" si="147"/>
        <v>#VALUE!</v>
      </c>
      <c r="O69" s="193" t="e">
        <f t="shared" si="148"/>
        <v>#VALUE!</v>
      </c>
      <c r="P69" s="207">
        <f t="shared" si="149"/>
        <v>0</v>
      </c>
      <c r="Q69" s="70"/>
      <c r="R69" s="208" t="e">
        <f t="shared" si="150"/>
        <v>#VALUE!</v>
      </c>
      <c r="S69" s="207" t="e">
        <f t="shared" si="151"/>
        <v>#DIV/0!</v>
      </c>
      <c r="T69" s="70"/>
      <c r="U69" s="192" t="e">
        <f t="shared" si="152"/>
        <v>#VALUE!</v>
      </c>
      <c r="V69" s="206">
        <f t="shared" si="153"/>
        <v>0</v>
      </c>
      <c r="W69" s="70"/>
      <c r="X69" s="208" t="e">
        <f t="shared" si="154"/>
        <v>#VALUE!</v>
      </c>
      <c r="Y69" s="207" t="e">
        <f t="shared" si="155"/>
        <v>#DIV/0!</v>
      </c>
      <c r="Z69" s="70"/>
      <c r="AA69" s="192" t="e">
        <f t="shared" si="156"/>
        <v>#VALUE!</v>
      </c>
      <c r="AB69" s="206">
        <f t="shared" si="157"/>
        <v>0</v>
      </c>
      <c r="AC69" s="70"/>
      <c r="AD69" s="208" t="e">
        <f t="shared" si="158"/>
        <v>#VALUE!</v>
      </c>
      <c r="AE69" s="207" t="e">
        <f t="shared" si="159"/>
        <v>#DIV/0!</v>
      </c>
      <c r="AF69" s="70"/>
      <c r="AG69" s="192" t="e">
        <f t="shared" si="160"/>
        <v>#VALUE!</v>
      </c>
      <c r="AH69" s="206">
        <f t="shared" si="161"/>
        <v>0</v>
      </c>
      <c r="AI69" s="70"/>
      <c r="AJ69" s="208" t="e">
        <f t="shared" si="162"/>
        <v>#VALUE!</v>
      </c>
      <c r="AK69" s="207" t="e">
        <f t="shared" si="163"/>
        <v>#DIV/0!</v>
      </c>
      <c r="AL69" s="70"/>
      <c r="AM69" s="192" t="e">
        <f t="shared" si="164"/>
        <v>#VALUE!</v>
      </c>
      <c r="AN69" s="206">
        <f t="shared" si="165"/>
        <v>0</v>
      </c>
      <c r="AO69" s="70"/>
      <c r="AP69" s="208" t="e">
        <f t="shared" si="166"/>
        <v>#VALUE!</v>
      </c>
      <c r="AQ69" s="207" t="e">
        <f t="shared" si="167"/>
        <v>#DIV/0!</v>
      </c>
      <c r="AR69" s="70"/>
      <c r="AS69" s="192" t="e">
        <f t="shared" si="168"/>
        <v>#VALUE!</v>
      </c>
      <c r="AT69" s="206">
        <f t="shared" si="169"/>
        <v>0</v>
      </c>
      <c r="AU69" s="70"/>
      <c r="AV69" s="208" t="e">
        <f t="shared" si="170"/>
        <v>#VALUE!</v>
      </c>
      <c r="AW69" s="207" t="e">
        <f t="shared" si="171"/>
        <v>#DIV/0!</v>
      </c>
      <c r="AX69" s="70"/>
      <c r="AY69" s="192" t="e">
        <f t="shared" si="172"/>
        <v>#VALUE!</v>
      </c>
      <c r="AZ69" s="206">
        <f t="shared" si="173"/>
        <v>0</v>
      </c>
      <c r="BA69" s="70"/>
      <c r="BB69" s="208" t="e">
        <f t="shared" si="174"/>
        <v>#VALUE!</v>
      </c>
      <c r="BC69" s="207" t="e">
        <f t="shared" si="175"/>
        <v>#DIV/0!</v>
      </c>
      <c r="BD69" s="70"/>
      <c r="BE69" s="192" t="e">
        <f t="shared" si="176"/>
        <v>#VALUE!</v>
      </c>
      <c r="BF69" s="206">
        <f t="shared" si="177"/>
        <v>0</v>
      </c>
      <c r="BG69" s="70"/>
      <c r="BH69" s="208" t="e">
        <f t="shared" si="178"/>
        <v>#VALUE!</v>
      </c>
      <c r="BI69" s="207" t="e">
        <f t="shared" si="179"/>
        <v>#DIV/0!</v>
      </c>
      <c r="BJ69" s="70"/>
      <c r="BK69" s="192" t="e">
        <f t="shared" si="180"/>
        <v>#VALUE!</v>
      </c>
      <c r="BL69" s="206">
        <f t="shared" si="181"/>
        <v>0</v>
      </c>
      <c r="BM69" s="70"/>
      <c r="BN69" s="208" t="e">
        <f t="shared" si="182"/>
        <v>#VALUE!</v>
      </c>
      <c r="BO69" s="207" t="e">
        <f t="shared" si="183"/>
        <v>#DIV/0!</v>
      </c>
      <c r="BP69" s="70"/>
      <c r="BQ69" s="192" t="e">
        <f t="shared" si="184"/>
        <v>#VALUE!</v>
      </c>
      <c r="BR69" s="206">
        <f t="shared" si="185"/>
        <v>0</v>
      </c>
      <c r="BS69" s="70"/>
      <c r="BT69" s="208" t="e">
        <f t="shared" si="186"/>
        <v>#VALUE!</v>
      </c>
      <c r="BU69" s="207" t="e">
        <f t="shared" si="187"/>
        <v>#DIV/0!</v>
      </c>
      <c r="BV69" s="70"/>
      <c r="BW69" s="192" t="e">
        <f t="shared" si="188"/>
        <v>#VALUE!</v>
      </c>
      <c r="BX69" s="206">
        <f t="shared" si="189"/>
        <v>0</v>
      </c>
      <c r="BY69" s="70"/>
      <c r="BZ69" s="208" t="e">
        <f t="shared" si="190"/>
        <v>#VALUE!</v>
      </c>
      <c r="CA69" s="207" t="e">
        <f t="shared" si="191"/>
        <v>#DIV/0!</v>
      </c>
      <c r="CB69" s="70"/>
      <c r="CC69" s="192" t="e">
        <f t="shared" si="192"/>
        <v>#VALUE!</v>
      </c>
      <c r="CD69" s="206">
        <f t="shared" si="193"/>
        <v>0</v>
      </c>
      <c r="CE69" s="70"/>
      <c r="CF69" s="208" t="e">
        <f t="shared" si="194"/>
        <v>#VALUE!</v>
      </c>
      <c r="CG69" s="207" t="e">
        <f t="shared" si="195"/>
        <v>#DIV/0!</v>
      </c>
      <c r="CH69" s="70"/>
      <c r="CI69" s="192" t="e">
        <f t="shared" si="196"/>
        <v>#VALUE!</v>
      </c>
      <c r="CJ69" s="207">
        <f t="shared" si="197"/>
        <v>0</v>
      </c>
      <c r="CK69" s="70">
        <f t="shared" si="198"/>
        <v>0</v>
      </c>
      <c r="CL69" s="192" t="e">
        <f t="shared" si="199"/>
        <v>#VALUE!</v>
      </c>
      <c r="CM69" s="207" t="e">
        <f t="shared" si="200"/>
        <v>#DIV/0!</v>
      </c>
      <c r="CN69" s="70">
        <f t="shared" si="201"/>
        <v>0</v>
      </c>
      <c r="CO69" s="192" t="e">
        <f t="shared" si="202"/>
        <v>#VALUE!</v>
      </c>
      <c r="CP69" s="207">
        <f t="shared" si="203"/>
        <v>100</v>
      </c>
      <c r="CQ69" s="70">
        <f t="shared" si="204"/>
        <v>32</v>
      </c>
      <c r="CR69" s="192" t="e">
        <f t="shared" si="205"/>
        <v>#VALUE!</v>
      </c>
      <c r="CS69" s="207" t="e">
        <f t="shared" si="206"/>
        <v>#DIV/0!</v>
      </c>
      <c r="CT69" s="70">
        <f t="shared" si="207"/>
        <v>0</v>
      </c>
      <c r="CU69" s="192" t="e">
        <f t="shared" si="208"/>
        <v>#VALUE!</v>
      </c>
      <c r="CV69" s="202">
        <f t="shared" si="209"/>
        <v>0</v>
      </c>
      <c r="CW69" s="70">
        <f t="shared" si="210"/>
        <v>0</v>
      </c>
      <c r="CX69" s="192" t="e">
        <f t="shared" si="211"/>
        <v>#VALUE!</v>
      </c>
      <c r="CY69" s="202">
        <f t="shared" si="212"/>
        <v>1</v>
      </c>
      <c r="CZ69" s="70">
        <f t="shared" si="213"/>
        <v>32</v>
      </c>
      <c r="DA69" s="192" t="e">
        <f t="shared" si="214"/>
        <v>#VALUE!</v>
      </c>
    </row>
    <row r="70" spans="1:105" s="55" customFormat="1" ht="15">
      <c r="A70" s="75" t="s">
        <v>740</v>
      </c>
      <c r="B70" s="315" t="s">
        <v>951</v>
      </c>
      <c r="C70" s="315" t="s">
        <v>952</v>
      </c>
      <c r="D70" s="312" t="s">
        <v>953</v>
      </c>
      <c r="E70" s="306" t="s">
        <v>665</v>
      </c>
      <c r="F70" s="313">
        <v>8.0399999999999991</v>
      </c>
      <c r="G70" s="458">
        <v>55</v>
      </c>
      <c r="H70" s="276">
        <f t="shared" si="215"/>
        <v>55</v>
      </c>
      <c r="I70" s="367">
        <f t="shared" si="216"/>
        <v>55</v>
      </c>
      <c r="J70" s="132">
        <f t="shared" si="217"/>
        <v>0</v>
      </c>
      <c r="K70" s="132">
        <f t="shared" si="218"/>
        <v>0</v>
      </c>
      <c r="L70" s="39" t="e">
        <f t="shared" si="2"/>
        <v>#VALUE!</v>
      </c>
      <c r="M70" s="40" t="e">
        <f t="shared" si="146"/>
        <v>#VALUE!</v>
      </c>
      <c r="N70" s="193" t="e">
        <f t="shared" si="147"/>
        <v>#VALUE!</v>
      </c>
      <c r="O70" s="193" t="e">
        <f t="shared" si="148"/>
        <v>#VALUE!</v>
      </c>
      <c r="P70" s="207">
        <f t="shared" si="149"/>
        <v>0</v>
      </c>
      <c r="Q70" s="70"/>
      <c r="R70" s="208" t="e">
        <f t="shared" si="150"/>
        <v>#VALUE!</v>
      </c>
      <c r="S70" s="207" t="e">
        <f t="shared" si="151"/>
        <v>#DIV/0!</v>
      </c>
      <c r="T70" s="70"/>
      <c r="U70" s="192" t="e">
        <f t="shared" si="152"/>
        <v>#VALUE!</v>
      </c>
      <c r="V70" s="206">
        <f t="shared" si="153"/>
        <v>0</v>
      </c>
      <c r="W70" s="70"/>
      <c r="X70" s="208" t="e">
        <f t="shared" si="154"/>
        <v>#VALUE!</v>
      </c>
      <c r="Y70" s="207" t="e">
        <f t="shared" si="155"/>
        <v>#DIV/0!</v>
      </c>
      <c r="Z70" s="70"/>
      <c r="AA70" s="192" t="e">
        <f t="shared" si="156"/>
        <v>#VALUE!</v>
      </c>
      <c r="AB70" s="206">
        <f t="shared" si="157"/>
        <v>0</v>
      </c>
      <c r="AC70" s="70"/>
      <c r="AD70" s="208" t="e">
        <f t="shared" si="158"/>
        <v>#VALUE!</v>
      </c>
      <c r="AE70" s="207" t="e">
        <f t="shared" si="159"/>
        <v>#DIV/0!</v>
      </c>
      <c r="AF70" s="70"/>
      <c r="AG70" s="192" t="e">
        <f t="shared" si="160"/>
        <v>#VALUE!</v>
      </c>
      <c r="AH70" s="206">
        <f t="shared" si="161"/>
        <v>0</v>
      </c>
      <c r="AI70" s="70"/>
      <c r="AJ70" s="208" t="e">
        <f t="shared" si="162"/>
        <v>#VALUE!</v>
      </c>
      <c r="AK70" s="207" t="e">
        <f t="shared" si="163"/>
        <v>#DIV/0!</v>
      </c>
      <c r="AL70" s="70"/>
      <c r="AM70" s="192" t="e">
        <f t="shared" si="164"/>
        <v>#VALUE!</v>
      </c>
      <c r="AN70" s="206">
        <f t="shared" si="165"/>
        <v>0</v>
      </c>
      <c r="AO70" s="70"/>
      <c r="AP70" s="208" t="e">
        <f t="shared" si="166"/>
        <v>#VALUE!</v>
      </c>
      <c r="AQ70" s="207" t="e">
        <f t="shared" si="167"/>
        <v>#DIV/0!</v>
      </c>
      <c r="AR70" s="70"/>
      <c r="AS70" s="192" t="e">
        <f t="shared" si="168"/>
        <v>#VALUE!</v>
      </c>
      <c r="AT70" s="206">
        <f t="shared" si="169"/>
        <v>0</v>
      </c>
      <c r="AU70" s="70"/>
      <c r="AV70" s="208" t="e">
        <f t="shared" si="170"/>
        <v>#VALUE!</v>
      </c>
      <c r="AW70" s="207" t="e">
        <f t="shared" si="171"/>
        <v>#DIV/0!</v>
      </c>
      <c r="AX70" s="70"/>
      <c r="AY70" s="192" t="e">
        <f t="shared" si="172"/>
        <v>#VALUE!</v>
      </c>
      <c r="AZ70" s="206">
        <f t="shared" si="173"/>
        <v>0</v>
      </c>
      <c r="BA70" s="70"/>
      <c r="BB70" s="208" t="e">
        <f t="shared" si="174"/>
        <v>#VALUE!</v>
      </c>
      <c r="BC70" s="207" t="e">
        <f t="shared" si="175"/>
        <v>#DIV/0!</v>
      </c>
      <c r="BD70" s="70"/>
      <c r="BE70" s="192" t="e">
        <f t="shared" si="176"/>
        <v>#VALUE!</v>
      </c>
      <c r="BF70" s="206">
        <f t="shared" si="177"/>
        <v>0</v>
      </c>
      <c r="BG70" s="70"/>
      <c r="BH70" s="208" t="e">
        <f t="shared" si="178"/>
        <v>#VALUE!</v>
      </c>
      <c r="BI70" s="207" t="e">
        <f t="shared" si="179"/>
        <v>#DIV/0!</v>
      </c>
      <c r="BJ70" s="70"/>
      <c r="BK70" s="192" t="e">
        <f t="shared" si="180"/>
        <v>#VALUE!</v>
      </c>
      <c r="BL70" s="206">
        <f t="shared" si="181"/>
        <v>0</v>
      </c>
      <c r="BM70" s="70"/>
      <c r="BN70" s="208" t="e">
        <f t="shared" si="182"/>
        <v>#VALUE!</v>
      </c>
      <c r="BO70" s="207" t="e">
        <f t="shared" si="183"/>
        <v>#DIV/0!</v>
      </c>
      <c r="BP70" s="70"/>
      <c r="BQ70" s="192" t="e">
        <f t="shared" si="184"/>
        <v>#VALUE!</v>
      </c>
      <c r="BR70" s="206">
        <f t="shared" si="185"/>
        <v>0</v>
      </c>
      <c r="BS70" s="70"/>
      <c r="BT70" s="208" t="e">
        <f t="shared" si="186"/>
        <v>#VALUE!</v>
      </c>
      <c r="BU70" s="207" t="e">
        <f t="shared" si="187"/>
        <v>#DIV/0!</v>
      </c>
      <c r="BV70" s="70"/>
      <c r="BW70" s="192" t="e">
        <f t="shared" si="188"/>
        <v>#VALUE!</v>
      </c>
      <c r="BX70" s="206">
        <f t="shared" si="189"/>
        <v>0</v>
      </c>
      <c r="BY70" s="70"/>
      <c r="BZ70" s="208" t="e">
        <f t="shared" si="190"/>
        <v>#VALUE!</v>
      </c>
      <c r="CA70" s="207" t="e">
        <f t="shared" si="191"/>
        <v>#DIV/0!</v>
      </c>
      <c r="CB70" s="70"/>
      <c r="CC70" s="192" t="e">
        <f t="shared" si="192"/>
        <v>#VALUE!</v>
      </c>
      <c r="CD70" s="206">
        <f t="shared" si="193"/>
        <v>0</v>
      </c>
      <c r="CE70" s="70"/>
      <c r="CF70" s="208" t="e">
        <f t="shared" si="194"/>
        <v>#VALUE!</v>
      </c>
      <c r="CG70" s="207" t="e">
        <f t="shared" si="195"/>
        <v>#DIV/0!</v>
      </c>
      <c r="CH70" s="70"/>
      <c r="CI70" s="192" t="e">
        <f t="shared" si="196"/>
        <v>#VALUE!</v>
      </c>
      <c r="CJ70" s="207">
        <f t="shared" si="197"/>
        <v>0</v>
      </c>
      <c r="CK70" s="70">
        <f t="shared" si="198"/>
        <v>0</v>
      </c>
      <c r="CL70" s="192" t="e">
        <f t="shared" si="199"/>
        <v>#VALUE!</v>
      </c>
      <c r="CM70" s="207" t="e">
        <f t="shared" si="200"/>
        <v>#DIV/0!</v>
      </c>
      <c r="CN70" s="70">
        <f t="shared" si="201"/>
        <v>0</v>
      </c>
      <c r="CO70" s="192" t="e">
        <f t="shared" si="202"/>
        <v>#VALUE!</v>
      </c>
      <c r="CP70" s="207">
        <f t="shared" si="203"/>
        <v>100</v>
      </c>
      <c r="CQ70" s="70">
        <f t="shared" si="204"/>
        <v>55</v>
      </c>
      <c r="CR70" s="192" t="e">
        <f t="shared" si="205"/>
        <v>#VALUE!</v>
      </c>
      <c r="CS70" s="207" t="e">
        <f t="shared" si="206"/>
        <v>#DIV/0!</v>
      </c>
      <c r="CT70" s="70">
        <f t="shared" si="207"/>
        <v>0</v>
      </c>
      <c r="CU70" s="192" t="e">
        <f t="shared" si="208"/>
        <v>#VALUE!</v>
      </c>
      <c r="CV70" s="202">
        <f t="shared" si="209"/>
        <v>0</v>
      </c>
      <c r="CW70" s="70">
        <f t="shared" si="210"/>
        <v>0</v>
      </c>
      <c r="CX70" s="192" t="e">
        <f t="shared" si="211"/>
        <v>#VALUE!</v>
      </c>
      <c r="CY70" s="202">
        <f t="shared" si="212"/>
        <v>1</v>
      </c>
      <c r="CZ70" s="70">
        <f t="shared" si="213"/>
        <v>55</v>
      </c>
      <c r="DA70" s="192" t="e">
        <f t="shared" si="214"/>
        <v>#VALUE!</v>
      </c>
    </row>
    <row r="71" spans="1:105" s="55" customFormat="1" ht="15">
      <c r="A71" s="75" t="s">
        <v>741</v>
      </c>
      <c r="B71" s="315" t="s">
        <v>948</v>
      </c>
      <c r="C71" s="315" t="s">
        <v>949</v>
      </c>
      <c r="D71" s="312" t="s">
        <v>950</v>
      </c>
      <c r="E71" s="306" t="s">
        <v>665</v>
      </c>
      <c r="F71" s="313">
        <v>6.65</v>
      </c>
      <c r="G71" s="458">
        <v>27</v>
      </c>
      <c r="H71" s="276">
        <f t="shared" si="215"/>
        <v>27</v>
      </c>
      <c r="I71" s="367">
        <f t="shared" si="216"/>
        <v>27</v>
      </c>
      <c r="J71" s="132">
        <f t="shared" si="217"/>
        <v>0</v>
      </c>
      <c r="K71" s="132">
        <f t="shared" si="218"/>
        <v>0</v>
      </c>
      <c r="L71" s="39" t="e">
        <f t="shared" si="2"/>
        <v>#VALUE!</v>
      </c>
      <c r="M71" s="40" t="e">
        <f t="shared" si="146"/>
        <v>#VALUE!</v>
      </c>
      <c r="N71" s="193" t="e">
        <f t="shared" si="147"/>
        <v>#VALUE!</v>
      </c>
      <c r="O71" s="193" t="e">
        <f t="shared" si="148"/>
        <v>#VALUE!</v>
      </c>
      <c r="P71" s="207">
        <f t="shared" si="149"/>
        <v>0</v>
      </c>
      <c r="Q71" s="70"/>
      <c r="R71" s="208" t="e">
        <f t="shared" si="150"/>
        <v>#VALUE!</v>
      </c>
      <c r="S71" s="207" t="e">
        <f t="shared" si="151"/>
        <v>#DIV/0!</v>
      </c>
      <c r="T71" s="70"/>
      <c r="U71" s="192" t="e">
        <f t="shared" si="152"/>
        <v>#VALUE!</v>
      </c>
      <c r="V71" s="206">
        <f t="shared" si="153"/>
        <v>0</v>
      </c>
      <c r="W71" s="70"/>
      <c r="X71" s="208" t="e">
        <f t="shared" si="154"/>
        <v>#VALUE!</v>
      </c>
      <c r="Y71" s="207" t="e">
        <f t="shared" si="155"/>
        <v>#DIV/0!</v>
      </c>
      <c r="Z71" s="70"/>
      <c r="AA71" s="192" t="e">
        <f t="shared" si="156"/>
        <v>#VALUE!</v>
      </c>
      <c r="AB71" s="206">
        <f t="shared" si="157"/>
        <v>0</v>
      </c>
      <c r="AC71" s="70"/>
      <c r="AD71" s="208" t="e">
        <f t="shared" si="158"/>
        <v>#VALUE!</v>
      </c>
      <c r="AE71" s="207" t="e">
        <f t="shared" si="159"/>
        <v>#DIV/0!</v>
      </c>
      <c r="AF71" s="70"/>
      <c r="AG71" s="192" t="e">
        <f t="shared" si="160"/>
        <v>#VALUE!</v>
      </c>
      <c r="AH71" s="206">
        <f t="shared" si="161"/>
        <v>0</v>
      </c>
      <c r="AI71" s="70"/>
      <c r="AJ71" s="208" t="e">
        <f t="shared" si="162"/>
        <v>#VALUE!</v>
      </c>
      <c r="AK71" s="207" t="e">
        <f t="shared" si="163"/>
        <v>#DIV/0!</v>
      </c>
      <c r="AL71" s="70"/>
      <c r="AM71" s="192" t="e">
        <f t="shared" si="164"/>
        <v>#VALUE!</v>
      </c>
      <c r="AN71" s="206">
        <f t="shared" si="165"/>
        <v>0</v>
      </c>
      <c r="AO71" s="70"/>
      <c r="AP71" s="208" t="e">
        <f t="shared" si="166"/>
        <v>#VALUE!</v>
      </c>
      <c r="AQ71" s="207" t="e">
        <f t="shared" si="167"/>
        <v>#DIV/0!</v>
      </c>
      <c r="AR71" s="70"/>
      <c r="AS71" s="192" t="e">
        <f t="shared" si="168"/>
        <v>#VALUE!</v>
      </c>
      <c r="AT71" s="206">
        <f t="shared" si="169"/>
        <v>0</v>
      </c>
      <c r="AU71" s="70"/>
      <c r="AV71" s="208" t="e">
        <f t="shared" si="170"/>
        <v>#VALUE!</v>
      </c>
      <c r="AW71" s="207" t="e">
        <f t="shared" si="171"/>
        <v>#DIV/0!</v>
      </c>
      <c r="AX71" s="70"/>
      <c r="AY71" s="192" t="e">
        <f t="shared" si="172"/>
        <v>#VALUE!</v>
      </c>
      <c r="AZ71" s="206">
        <f t="shared" si="173"/>
        <v>0</v>
      </c>
      <c r="BA71" s="70"/>
      <c r="BB71" s="208" t="e">
        <f t="shared" si="174"/>
        <v>#VALUE!</v>
      </c>
      <c r="BC71" s="207" t="e">
        <f t="shared" si="175"/>
        <v>#DIV/0!</v>
      </c>
      <c r="BD71" s="70"/>
      <c r="BE71" s="192" t="e">
        <f t="shared" si="176"/>
        <v>#VALUE!</v>
      </c>
      <c r="BF71" s="206">
        <f t="shared" si="177"/>
        <v>0</v>
      </c>
      <c r="BG71" s="70"/>
      <c r="BH71" s="208" t="e">
        <f t="shared" si="178"/>
        <v>#VALUE!</v>
      </c>
      <c r="BI71" s="207" t="e">
        <f t="shared" si="179"/>
        <v>#DIV/0!</v>
      </c>
      <c r="BJ71" s="70"/>
      <c r="BK71" s="192" t="e">
        <f t="shared" si="180"/>
        <v>#VALUE!</v>
      </c>
      <c r="BL71" s="206">
        <f t="shared" si="181"/>
        <v>0</v>
      </c>
      <c r="BM71" s="70"/>
      <c r="BN71" s="208" t="e">
        <f t="shared" si="182"/>
        <v>#VALUE!</v>
      </c>
      <c r="BO71" s="207" t="e">
        <f t="shared" si="183"/>
        <v>#DIV/0!</v>
      </c>
      <c r="BP71" s="70"/>
      <c r="BQ71" s="192" t="e">
        <f t="shared" si="184"/>
        <v>#VALUE!</v>
      </c>
      <c r="BR71" s="206">
        <f t="shared" si="185"/>
        <v>0</v>
      </c>
      <c r="BS71" s="70"/>
      <c r="BT71" s="208" t="e">
        <f t="shared" si="186"/>
        <v>#VALUE!</v>
      </c>
      <c r="BU71" s="207" t="e">
        <f t="shared" si="187"/>
        <v>#DIV/0!</v>
      </c>
      <c r="BV71" s="70"/>
      <c r="BW71" s="192" t="e">
        <f t="shared" si="188"/>
        <v>#VALUE!</v>
      </c>
      <c r="BX71" s="206">
        <f t="shared" si="189"/>
        <v>0</v>
      </c>
      <c r="BY71" s="70"/>
      <c r="BZ71" s="208" t="e">
        <f t="shared" si="190"/>
        <v>#VALUE!</v>
      </c>
      <c r="CA71" s="207" t="e">
        <f t="shared" si="191"/>
        <v>#DIV/0!</v>
      </c>
      <c r="CB71" s="70"/>
      <c r="CC71" s="192" t="e">
        <f t="shared" si="192"/>
        <v>#VALUE!</v>
      </c>
      <c r="CD71" s="206">
        <f t="shared" si="193"/>
        <v>0</v>
      </c>
      <c r="CE71" s="70"/>
      <c r="CF71" s="208" t="e">
        <f t="shared" si="194"/>
        <v>#VALUE!</v>
      </c>
      <c r="CG71" s="207" t="e">
        <f t="shared" si="195"/>
        <v>#DIV/0!</v>
      </c>
      <c r="CH71" s="70"/>
      <c r="CI71" s="192" t="e">
        <f t="shared" si="196"/>
        <v>#VALUE!</v>
      </c>
      <c r="CJ71" s="207">
        <f t="shared" si="197"/>
        <v>0</v>
      </c>
      <c r="CK71" s="70">
        <f t="shared" si="198"/>
        <v>0</v>
      </c>
      <c r="CL71" s="192" t="e">
        <f t="shared" si="199"/>
        <v>#VALUE!</v>
      </c>
      <c r="CM71" s="207" t="e">
        <f t="shared" si="200"/>
        <v>#DIV/0!</v>
      </c>
      <c r="CN71" s="70">
        <f t="shared" si="201"/>
        <v>0</v>
      </c>
      <c r="CO71" s="192" t="e">
        <f t="shared" si="202"/>
        <v>#VALUE!</v>
      </c>
      <c r="CP71" s="207">
        <f t="shared" si="203"/>
        <v>100</v>
      </c>
      <c r="CQ71" s="70">
        <f t="shared" si="204"/>
        <v>27</v>
      </c>
      <c r="CR71" s="192" t="e">
        <f t="shared" si="205"/>
        <v>#VALUE!</v>
      </c>
      <c r="CS71" s="207" t="e">
        <f t="shared" si="206"/>
        <v>#DIV/0!</v>
      </c>
      <c r="CT71" s="70">
        <f t="shared" si="207"/>
        <v>0</v>
      </c>
      <c r="CU71" s="192" t="e">
        <f t="shared" si="208"/>
        <v>#VALUE!</v>
      </c>
      <c r="CV71" s="202">
        <f t="shared" si="209"/>
        <v>0</v>
      </c>
      <c r="CW71" s="70">
        <f t="shared" si="210"/>
        <v>0</v>
      </c>
      <c r="CX71" s="192" t="e">
        <f t="shared" si="211"/>
        <v>#VALUE!</v>
      </c>
      <c r="CY71" s="202">
        <f t="shared" si="212"/>
        <v>1</v>
      </c>
      <c r="CZ71" s="70">
        <f t="shared" si="213"/>
        <v>27</v>
      </c>
      <c r="DA71" s="192" t="e">
        <f t="shared" si="214"/>
        <v>#VALUE!</v>
      </c>
    </row>
    <row r="72" spans="1:105" s="55" customFormat="1" ht="15">
      <c r="A72" s="75" t="s">
        <v>742</v>
      </c>
      <c r="B72" s="67" t="s">
        <v>381</v>
      </c>
      <c r="C72" s="315" t="s">
        <v>382</v>
      </c>
      <c r="D72" s="259" t="s">
        <v>383</v>
      </c>
      <c r="E72" s="306" t="s">
        <v>665</v>
      </c>
      <c r="F72" s="505">
        <v>12.25</v>
      </c>
      <c r="G72" s="458">
        <v>2</v>
      </c>
      <c r="H72" s="276">
        <f t="shared" si="215"/>
        <v>2</v>
      </c>
      <c r="I72" s="367">
        <f t="shared" si="216"/>
        <v>2</v>
      </c>
      <c r="J72" s="132">
        <f t="shared" si="217"/>
        <v>0</v>
      </c>
      <c r="K72" s="132">
        <f t="shared" si="218"/>
        <v>0</v>
      </c>
      <c r="L72" s="39" t="e">
        <f t="shared" si="2"/>
        <v>#VALUE!</v>
      </c>
      <c r="M72" s="40" t="e">
        <f t="shared" si="146"/>
        <v>#VALUE!</v>
      </c>
      <c r="N72" s="193" t="e">
        <f t="shared" si="147"/>
        <v>#VALUE!</v>
      </c>
      <c r="O72" s="193" t="e">
        <f t="shared" si="148"/>
        <v>#VALUE!</v>
      </c>
      <c r="P72" s="207">
        <f t="shared" si="149"/>
        <v>0</v>
      </c>
      <c r="Q72" s="70"/>
      <c r="R72" s="208" t="e">
        <f t="shared" si="150"/>
        <v>#VALUE!</v>
      </c>
      <c r="S72" s="207" t="e">
        <f t="shared" si="151"/>
        <v>#DIV/0!</v>
      </c>
      <c r="T72" s="70"/>
      <c r="U72" s="192" t="e">
        <f t="shared" si="152"/>
        <v>#VALUE!</v>
      </c>
      <c r="V72" s="206">
        <f t="shared" si="153"/>
        <v>0</v>
      </c>
      <c r="W72" s="70"/>
      <c r="X72" s="208" t="e">
        <f t="shared" si="154"/>
        <v>#VALUE!</v>
      </c>
      <c r="Y72" s="207" t="e">
        <f t="shared" si="155"/>
        <v>#DIV/0!</v>
      </c>
      <c r="Z72" s="70"/>
      <c r="AA72" s="192" t="e">
        <f t="shared" si="156"/>
        <v>#VALUE!</v>
      </c>
      <c r="AB72" s="206">
        <f t="shared" si="157"/>
        <v>0</v>
      </c>
      <c r="AC72" s="70"/>
      <c r="AD72" s="208" t="e">
        <f t="shared" si="158"/>
        <v>#VALUE!</v>
      </c>
      <c r="AE72" s="207" t="e">
        <f t="shared" si="159"/>
        <v>#DIV/0!</v>
      </c>
      <c r="AF72" s="70"/>
      <c r="AG72" s="192" t="e">
        <f t="shared" si="160"/>
        <v>#VALUE!</v>
      </c>
      <c r="AH72" s="206">
        <f t="shared" si="161"/>
        <v>0</v>
      </c>
      <c r="AI72" s="70"/>
      <c r="AJ72" s="208" t="e">
        <f t="shared" si="162"/>
        <v>#VALUE!</v>
      </c>
      <c r="AK72" s="207" t="e">
        <f t="shared" si="163"/>
        <v>#DIV/0!</v>
      </c>
      <c r="AL72" s="70"/>
      <c r="AM72" s="192" t="e">
        <f t="shared" si="164"/>
        <v>#VALUE!</v>
      </c>
      <c r="AN72" s="206">
        <f t="shared" si="165"/>
        <v>0</v>
      </c>
      <c r="AO72" s="70"/>
      <c r="AP72" s="208" t="e">
        <f t="shared" si="166"/>
        <v>#VALUE!</v>
      </c>
      <c r="AQ72" s="207" t="e">
        <f t="shared" si="167"/>
        <v>#DIV/0!</v>
      </c>
      <c r="AR72" s="70"/>
      <c r="AS72" s="192" t="e">
        <f t="shared" si="168"/>
        <v>#VALUE!</v>
      </c>
      <c r="AT72" s="206">
        <f t="shared" si="169"/>
        <v>0</v>
      </c>
      <c r="AU72" s="70"/>
      <c r="AV72" s="208" t="e">
        <f t="shared" si="170"/>
        <v>#VALUE!</v>
      </c>
      <c r="AW72" s="207" t="e">
        <f t="shared" si="171"/>
        <v>#DIV/0!</v>
      </c>
      <c r="AX72" s="70"/>
      <c r="AY72" s="192" t="e">
        <f t="shared" si="172"/>
        <v>#VALUE!</v>
      </c>
      <c r="AZ72" s="206">
        <f t="shared" si="173"/>
        <v>0</v>
      </c>
      <c r="BA72" s="70"/>
      <c r="BB72" s="208" t="e">
        <f t="shared" si="174"/>
        <v>#VALUE!</v>
      </c>
      <c r="BC72" s="207" t="e">
        <f t="shared" si="175"/>
        <v>#DIV/0!</v>
      </c>
      <c r="BD72" s="70"/>
      <c r="BE72" s="192" t="e">
        <f t="shared" si="176"/>
        <v>#VALUE!</v>
      </c>
      <c r="BF72" s="206">
        <f t="shared" si="177"/>
        <v>0</v>
      </c>
      <c r="BG72" s="70"/>
      <c r="BH72" s="208" t="e">
        <f t="shared" si="178"/>
        <v>#VALUE!</v>
      </c>
      <c r="BI72" s="207" t="e">
        <f t="shared" si="179"/>
        <v>#DIV/0!</v>
      </c>
      <c r="BJ72" s="70"/>
      <c r="BK72" s="192" t="e">
        <f t="shared" si="180"/>
        <v>#VALUE!</v>
      </c>
      <c r="BL72" s="206">
        <f t="shared" si="181"/>
        <v>0</v>
      </c>
      <c r="BM72" s="70"/>
      <c r="BN72" s="208" t="e">
        <f t="shared" si="182"/>
        <v>#VALUE!</v>
      </c>
      <c r="BO72" s="207" t="e">
        <f t="shared" si="183"/>
        <v>#DIV/0!</v>
      </c>
      <c r="BP72" s="70"/>
      <c r="BQ72" s="192" t="e">
        <f t="shared" si="184"/>
        <v>#VALUE!</v>
      </c>
      <c r="BR72" s="206">
        <f t="shared" si="185"/>
        <v>0</v>
      </c>
      <c r="BS72" s="70"/>
      <c r="BT72" s="208" t="e">
        <f t="shared" si="186"/>
        <v>#VALUE!</v>
      </c>
      <c r="BU72" s="207" t="e">
        <f t="shared" si="187"/>
        <v>#DIV/0!</v>
      </c>
      <c r="BV72" s="70"/>
      <c r="BW72" s="192" t="e">
        <f t="shared" si="188"/>
        <v>#VALUE!</v>
      </c>
      <c r="BX72" s="206">
        <f t="shared" si="189"/>
        <v>0</v>
      </c>
      <c r="BY72" s="70"/>
      <c r="BZ72" s="208" t="e">
        <f t="shared" si="190"/>
        <v>#VALUE!</v>
      </c>
      <c r="CA72" s="207" t="e">
        <f t="shared" si="191"/>
        <v>#DIV/0!</v>
      </c>
      <c r="CB72" s="70"/>
      <c r="CC72" s="192" t="e">
        <f t="shared" si="192"/>
        <v>#VALUE!</v>
      </c>
      <c r="CD72" s="206">
        <f t="shared" si="193"/>
        <v>0</v>
      </c>
      <c r="CE72" s="70"/>
      <c r="CF72" s="208" t="e">
        <f t="shared" si="194"/>
        <v>#VALUE!</v>
      </c>
      <c r="CG72" s="207" t="e">
        <f t="shared" si="195"/>
        <v>#DIV/0!</v>
      </c>
      <c r="CH72" s="70"/>
      <c r="CI72" s="192" t="e">
        <f t="shared" si="196"/>
        <v>#VALUE!</v>
      </c>
      <c r="CJ72" s="207">
        <f t="shared" si="197"/>
        <v>0</v>
      </c>
      <c r="CK72" s="70">
        <f t="shared" si="198"/>
        <v>0</v>
      </c>
      <c r="CL72" s="192" t="e">
        <f t="shared" si="199"/>
        <v>#VALUE!</v>
      </c>
      <c r="CM72" s="207" t="e">
        <f t="shared" si="200"/>
        <v>#DIV/0!</v>
      </c>
      <c r="CN72" s="70">
        <f t="shared" si="201"/>
        <v>0</v>
      </c>
      <c r="CO72" s="192" t="e">
        <f t="shared" si="202"/>
        <v>#VALUE!</v>
      </c>
      <c r="CP72" s="207">
        <f t="shared" si="203"/>
        <v>100</v>
      </c>
      <c r="CQ72" s="70">
        <f t="shared" si="204"/>
        <v>2</v>
      </c>
      <c r="CR72" s="192" t="e">
        <f t="shared" si="205"/>
        <v>#VALUE!</v>
      </c>
      <c r="CS72" s="207" t="e">
        <f t="shared" si="206"/>
        <v>#DIV/0!</v>
      </c>
      <c r="CT72" s="70">
        <f t="shared" si="207"/>
        <v>0</v>
      </c>
      <c r="CU72" s="192" t="e">
        <f t="shared" si="208"/>
        <v>#VALUE!</v>
      </c>
      <c r="CV72" s="202">
        <f t="shared" si="209"/>
        <v>0</v>
      </c>
      <c r="CW72" s="70">
        <f t="shared" si="210"/>
        <v>0</v>
      </c>
      <c r="CX72" s="192" t="e">
        <f t="shared" si="211"/>
        <v>#VALUE!</v>
      </c>
      <c r="CY72" s="202">
        <f t="shared" si="212"/>
        <v>1</v>
      </c>
      <c r="CZ72" s="70">
        <f t="shared" si="213"/>
        <v>2</v>
      </c>
      <c r="DA72" s="192" t="e">
        <f t="shared" si="214"/>
        <v>#VALUE!</v>
      </c>
    </row>
    <row r="73" spans="1:105" s="55" customFormat="1" ht="15">
      <c r="A73" s="75" t="s">
        <v>743</v>
      </c>
      <c r="B73" s="315" t="s">
        <v>966</v>
      </c>
      <c r="C73" s="315" t="s">
        <v>967</v>
      </c>
      <c r="D73" s="312" t="s">
        <v>968</v>
      </c>
      <c r="E73" s="306" t="s">
        <v>665</v>
      </c>
      <c r="F73" s="313">
        <v>22.37</v>
      </c>
      <c r="G73" s="458">
        <v>16</v>
      </c>
      <c r="H73" s="276">
        <f t="shared" si="215"/>
        <v>16</v>
      </c>
      <c r="I73" s="367">
        <f t="shared" si="216"/>
        <v>16</v>
      </c>
      <c r="J73" s="132">
        <f t="shared" si="217"/>
        <v>0</v>
      </c>
      <c r="K73" s="132">
        <f t="shared" si="218"/>
        <v>0</v>
      </c>
      <c r="L73" s="39" t="e">
        <f t="shared" si="2"/>
        <v>#VALUE!</v>
      </c>
      <c r="M73" s="40" t="e">
        <f t="shared" si="146"/>
        <v>#VALUE!</v>
      </c>
      <c r="N73" s="193" t="e">
        <f t="shared" si="147"/>
        <v>#VALUE!</v>
      </c>
      <c r="O73" s="193" t="e">
        <f t="shared" si="148"/>
        <v>#VALUE!</v>
      </c>
      <c r="P73" s="207">
        <f t="shared" si="149"/>
        <v>0</v>
      </c>
      <c r="Q73" s="70"/>
      <c r="R73" s="208" t="e">
        <f t="shared" si="150"/>
        <v>#VALUE!</v>
      </c>
      <c r="S73" s="207" t="e">
        <f t="shared" si="151"/>
        <v>#DIV/0!</v>
      </c>
      <c r="T73" s="70"/>
      <c r="U73" s="192" t="e">
        <f t="shared" si="152"/>
        <v>#VALUE!</v>
      </c>
      <c r="V73" s="206">
        <f t="shared" si="153"/>
        <v>0</v>
      </c>
      <c r="W73" s="70"/>
      <c r="X73" s="208" t="e">
        <f t="shared" si="154"/>
        <v>#VALUE!</v>
      </c>
      <c r="Y73" s="207" t="e">
        <f t="shared" si="155"/>
        <v>#DIV/0!</v>
      </c>
      <c r="Z73" s="70"/>
      <c r="AA73" s="192" t="e">
        <f t="shared" si="156"/>
        <v>#VALUE!</v>
      </c>
      <c r="AB73" s="206">
        <f t="shared" si="157"/>
        <v>0</v>
      </c>
      <c r="AC73" s="70"/>
      <c r="AD73" s="208" t="e">
        <f t="shared" si="158"/>
        <v>#VALUE!</v>
      </c>
      <c r="AE73" s="207" t="e">
        <f t="shared" si="159"/>
        <v>#DIV/0!</v>
      </c>
      <c r="AF73" s="70"/>
      <c r="AG73" s="192" t="e">
        <f t="shared" si="160"/>
        <v>#VALUE!</v>
      </c>
      <c r="AH73" s="206">
        <f t="shared" si="161"/>
        <v>0</v>
      </c>
      <c r="AI73" s="70"/>
      <c r="AJ73" s="208" t="e">
        <f t="shared" si="162"/>
        <v>#VALUE!</v>
      </c>
      <c r="AK73" s="207" t="e">
        <f t="shared" si="163"/>
        <v>#DIV/0!</v>
      </c>
      <c r="AL73" s="70"/>
      <c r="AM73" s="192" t="e">
        <f t="shared" si="164"/>
        <v>#VALUE!</v>
      </c>
      <c r="AN73" s="206">
        <f t="shared" si="165"/>
        <v>0</v>
      </c>
      <c r="AO73" s="70"/>
      <c r="AP73" s="208" t="e">
        <f t="shared" si="166"/>
        <v>#VALUE!</v>
      </c>
      <c r="AQ73" s="207" t="e">
        <f t="shared" si="167"/>
        <v>#DIV/0!</v>
      </c>
      <c r="AR73" s="70"/>
      <c r="AS73" s="192" t="e">
        <f t="shared" si="168"/>
        <v>#VALUE!</v>
      </c>
      <c r="AT73" s="206">
        <f t="shared" si="169"/>
        <v>0</v>
      </c>
      <c r="AU73" s="70"/>
      <c r="AV73" s="208" t="e">
        <f t="shared" si="170"/>
        <v>#VALUE!</v>
      </c>
      <c r="AW73" s="207" t="e">
        <f t="shared" si="171"/>
        <v>#DIV/0!</v>
      </c>
      <c r="AX73" s="70"/>
      <c r="AY73" s="192" t="e">
        <f t="shared" si="172"/>
        <v>#VALUE!</v>
      </c>
      <c r="AZ73" s="206">
        <f t="shared" si="173"/>
        <v>0</v>
      </c>
      <c r="BA73" s="70"/>
      <c r="BB73" s="208" t="e">
        <f t="shared" si="174"/>
        <v>#VALUE!</v>
      </c>
      <c r="BC73" s="207" t="e">
        <f t="shared" si="175"/>
        <v>#DIV/0!</v>
      </c>
      <c r="BD73" s="70"/>
      <c r="BE73" s="192" t="e">
        <f t="shared" si="176"/>
        <v>#VALUE!</v>
      </c>
      <c r="BF73" s="206">
        <f t="shared" si="177"/>
        <v>0</v>
      </c>
      <c r="BG73" s="70"/>
      <c r="BH73" s="208" t="e">
        <f t="shared" si="178"/>
        <v>#VALUE!</v>
      </c>
      <c r="BI73" s="207" t="e">
        <f t="shared" si="179"/>
        <v>#DIV/0!</v>
      </c>
      <c r="BJ73" s="70"/>
      <c r="BK73" s="192" t="e">
        <f t="shared" si="180"/>
        <v>#VALUE!</v>
      </c>
      <c r="BL73" s="206">
        <f t="shared" si="181"/>
        <v>0</v>
      </c>
      <c r="BM73" s="70"/>
      <c r="BN73" s="208" t="e">
        <f t="shared" si="182"/>
        <v>#VALUE!</v>
      </c>
      <c r="BO73" s="207" t="e">
        <f t="shared" si="183"/>
        <v>#DIV/0!</v>
      </c>
      <c r="BP73" s="70"/>
      <c r="BQ73" s="192" t="e">
        <f t="shared" si="184"/>
        <v>#VALUE!</v>
      </c>
      <c r="BR73" s="206">
        <f t="shared" si="185"/>
        <v>0</v>
      </c>
      <c r="BS73" s="70"/>
      <c r="BT73" s="208" t="e">
        <f t="shared" si="186"/>
        <v>#VALUE!</v>
      </c>
      <c r="BU73" s="207" t="e">
        <f t="shared" si="187"/>
        <v>#DIV/0!</v>
      </c>
      <c r="BV73" s="70"/>
      <c r="BW73" s="192" t="e">
        <f t="shared" si="188"/>
        <v>#VALUE!</v>
      </c>
      <c r="BX73" s="206">
        <f t="shared" si="189"/>
        <v>0</v>
      </c>
      <c r="BY73" s="70"/>
      <c r="BZ73" s="208" t="e">
        <f t="shared" si="190"/>
        <v>#VALUE!</v>
      </c>
      <c r="CA73" s="207" t="e">
        <f t="shared" si="191"/>
        <v>#DIV/0!</v>
      </c>
      <c r="CB73" s="70"/>
      <c r="CC73" s="192" t="e">
        <f t="shared" si="192"/>
        <v>#VALUE!</v>
      </c>
      <c r="CD73" s="206">
        <f t="shared" si="193"/>
        <v>0</v>
      </c>
      <c r="CE73" s="70"/>
      <c r="CF73" s="208" t="e">
        <f t="shared" si="194"/>
        <v>#VALUE!</v>
      </c>
      <c r="CG73" s="207" t="e">
        <f t="shared" si="195"/>
        <v>#DIV/0!</v>
      </c>
      <c r="CH73" s="70"/>
      <c r="CI73" s="192" t="e">
        <f t="shared" si="196"/>
        <v>#VALUE!</v>
      </c>
      <c r="CJ73" s="207">
        <f t="shared" si="197"/>
        <v>0</v>
      </c>
      <c r="CK73" s="70">
        <f t="shared" si="198"/>
        <v>0</v>
      </c>
      <c r="CL73" s="192" t="e">
        <f t="shared" si="199"/>
        <v>#VALUE!</v>
      </c>
      <c r="CM73" s="207" t="e">
        <f t="shared" si="200"/>
        <v>#DIV/0!</v>
      </c>
      <c r="CN73" s="70">
        <f t="shared" si="201"/>
        <v>0</v>
      </c>
      <c r="CO73" s="192" t="e">
        <f t="shared" si="202"/>
        <v>#VALUE!</v>
      </c>
      <c r="CP73" s="207">
        <f t="shared" si="203"/>
        <v>100</v>
      </c>
      <c r="CQ73" s="70">
        <f t="shared" si="204"/>
        <v>16</v>
      </c>
      <c r="CR73" s="192" t="e">
        <f t="shared" si="205"/>
        <v>#VALUE!</v>
      </c>
      <c r="CS73" s="207" t="e">
        <f t="shared" si="206"/>
        <v>#DIV/0!</v>
      </c>
      <c r="CT73" s="70">
        <f t="shared" si="207"/>
        <v>0</v>
      </c>
      <c r="CU73" s="192" t="e">
        <f t="shared" si="208"/>
        <v>#VALUE!</v>
      </c>
      <c r="CV73" s="202">
        <f t="shared" si="209"/>
        <v>0</v>
      </c>
      <c r="CW73" s="70">
        <f t="shared" si="210"/>
        <v>0</v>
      </c>
      <c r="CX73" s="192" t="e">
        <f t="shared" si="211"/>
        <v>#VALUE!</v>
      </c>
      <c r="CY73" s="202">
        <f t="shared" si="212"/>
        <v>1</v>
      </c>
      <c r="CZ73" s="70">
        <f t="shared" si="213"/>
        <v>16</v>
      </c>
      <c r="DA73" s="192" t="e">
        <f t="shared" si="214"/>
        <v>#VALUE!</v>
      </c>
    </row>
    <row r="74" spans="1:105" s="55" customFormat="1" ht="15">
      <c r="A74" s="75" t="s">
        <v>744</v>
      </c>
      <c r="B74" s="315" t="s">
        <v>969</v>
      </c>
      <c r="C74" s="315" t="s">
        <v>970</v>
      </c>
      <c r="D74" s="312" t="s">
        <v>971</v>
      </c>
      <c r="E74" s="306" t="s">
        <v>665</v>
      </c>
      <c r="F74" s="313">
        <v>29.03</v>
      </c>
      <c r="G74" s="458">
        <v>23</v>
      </c>
      <c r="H74" s="276">
        <f t="shared" si="215"/>
        <v>23</v>
      </c>
      <c r="I74" s="367">
        <f t="shared" si="216"/>
        <v>23</v>
      </c>
      <c r="J74" s="132">
        <f t="shared" si="217"/>
        <v>0</v>
      </c>
      <c r="K74" s="132">
        <f t="shared" si="218"/>
        <v>0</v>
      </c>
      <c r="L74" s="39" t="e">
        <f t="shared" si="2"/>
        <v>#VALUE!</v>
      </c>
      <c r="M74" s="40" t="e">
        <f t="shared" si="146"/>
        <v>#VALUE!</v>
      </c>
      <c r="N74" s="193" t="e">
        <f t="shared" si="147"/>
        <v>#VALUE!</v>
      </c>
      <c r="O74" s="193" t="e">
        <f t="shared" si="148"/>
        <v>#VALUE!</v>
      </c>
      <c r="P74" s="207">
        <f t="shared" si="149"/>
        <v>0</v>
      </c>
      <c r="Q74" s="70"/>
      <c r="R74" s="208" t="e">
        <f t="shared" si="150"/>
        <v>#VALUE!</v>
      </c>
      <c r="S74" s="207" t="e">
        <f t="shared" si="151"/>
        <v>#DIV/0!</v>
      </c>
      <c r="T74" s="70"/>
      <c r="U74" s="192" t="e">
        <f t="shared" si="152"/>
        <v>#VALUE!</v>
      </c>
      <c r="V74" s="206">
        <f t="shared" si="153"/>
        <v>0</v>
      </c>
      <c r="W74" s="70"/>
      <c r="X74" s="208" t="e">
        <f t="shared" si="154"/>
        <v>#VALUE!</v>
      </c>
      <c r="Y74" s="207" t="e">
        <f t="shared" si="155"/>
        <v>#DIV/0!</v>
      </c>
      <c r="Z74" s="70"/>
      <c r="AA74" s="192" t="e">
        <f t="shared" si="156"/>
        <v>#VALUE!</v>
      </c>
      <c r="AB74" s="206">
        <f t="shared" si="157"/>
        <v>0</v>
      </c>
      <c r="AC74" s="70"/>
      <c r="AD74" s="208" t="e">
        <f t="shared" si="158"/>
        <v>#VALUE!</v>
      </c>
      <c r="AE74" s="207" t="e">
        <f t="shared" si="159"/>
        <v>#DIV/0!</v>
      </c>
      <c r="AF74" s="70"/>
      <c r="AG74" s="192" t="e">
        <f t="shared" si="160"/>
        <v>#VALUE!</v>
      </c>
      <c r="AH74" s="206">
        <f t="shared" si="161"/>
        <v>0</v>
      </c>
      <c r="AI74" s="70"/>
      <c r="AJ74" s="208" t="e">
        <f t="shared" si="162"/>
        <v>#VALUE!</v>
      </c>
      <c r="AK74" s="207" t="e">
        <f t="shared" si="163"/>
        <v>#DIV/0!</v>
      </c>
      <c r="AL74" s="70"/>
      <c r="AM74" s="192" t="e">
        <f t="shared" si="164"/>
        <v>#VALUE!</v>
      </c>
      <c r="AN74" s="206">
        <f t="shared" si="165"/>
        <v>0</v>
      </c>
      <c r="AO74" s="70"/>
      <c r="AP74" s="208" t="e">
        <f t="shared" si="166"/>
        <v>#VALUE!</v>
      </c>
      <c r="AQ74" s="207" t="e">
        <f t="shared" si="167"/>
        <v>#DIV/0!</v>
      </c>
      <c r="AR74" s="70"/>
      <c r="AS74" s="192" t="e">
        <f t="shared" si="168"/>
        <v>#VALUE!</v>
      </c>
      <c r="AT74" s="206">
        <f t="shared" si="169"/>
        <v>0</v>
      </c>
      <c r="AU74" s="70"/>
      <c r="AV74" s="208" t="e">
        <f t="shared" si="170"/>
        <v>#VALUE!</v>
      </c>
      <c r="AW74" s="207" t="e">
        <f t="shared" si="171"/>
        <v>#DIV/0!</v>
      </c>
      <c r="AX74" s="70"/>
      <c r="AY74" s="192" t="e">
        <f t="shared" si="172"/>
        <v>#VALUE!</v>
      </c>
      <c r="AZ74" s="206">
        <f t="shared" si="173"/>
        <v>0</v>
      </c>
      <c r="BA74" s="70"/>
      <c r="BB74" s="208" t="e">
        <f t="shared" si="174"/>
        <v>#VALUE!</v>
      </c>
      <c r="BC74" s="207" t="e">
        <f t="shared" si="175"/>
        <v>#DIV/0!</v>
      </c>
      <c r="BD74" s="70"/>
      <c r="BE74" s="192" t="e">
        <f t="shared" si="176"/>
        <v>#VALUE!</v>
      </c>
      <c r="BF74" s="206">
        <f t="shared" si="177"/>
        <v>0</v>
      </c>
      <c r="BG74" s="70"/>
      <c r="BH74" s="208" t="e">
        <f t="shared" si="178"/>
        <v>#VALUE!</v>
      </c>
      <c r="BI74" s="207" t="e">
        <f t="shared" si="179"/>
        <v>#DIV/0!</v>
      </c>
      <c r="BJ74" s="70"/>
      <c r="BK74" s="192" t="e">
        <f t="shared" si="180"/>
        <v>#VALUE!</v>
      </c>
      <c r="BL74" s="206">
        <f t="shared" si="181"/>
        <v>0</v>
      </c>
      <c r="BM74" s="70"/>
      <c r="BN74" s="208" t="e">
        <f t="shared" si="182"/>
        <v>#VALUE!</v>
      </c>
      <c r="BO74" s="207" t="e">
        <f t="shared" si="183"/>
        <v>#DIV/0!</v>
      </c>
      <c r="BP74" s="70"/>
      <c r="BQ74" s="192" t="e">
        <f t="shared" si="184"/>
        <v>#VALUE!</v>
      </c>
      <c r="BR74" s="206">
        <f t="shared" si="185"/>
        <v>0</v>
      </c>
      <c r="BS74" s="70"/>
      <c r="BT74" s="208" t="e">
        <f t="shared" si="186"/>
        <v>#VALUE!</v>
      </c>
      <c r="BU74" s="207" t="e">
        <f t="shared" si="187"/>
        <v>#DIV/0!</v>
      </c>
      <c r="BV74" s="70"/>
      <c r="BW74" s="192" t="e">
        <f t="shared" si="188"/>
        <v>#VALUE!</v>
      </c>
      <c r="BX74" s="206">
        <f t="shared" si="189"/>
        <v>0</v>
      </c>
      <c r="BY74" s="70"/>
      <c r="BZ74" s="208" t="e">
        <f t="shared" si="190"/>
        <v>#VALUE!</v>
      </c>
      <c r="CA74" s="207" t="e">
        <f t="shared" si="191"/>
        <v>#DIV/0!</v>
      </c>
      <c r="CB74" s="70"/>
      <c r="CC74" s="192" t="e">
        <f t="shared" si="192"/>
        <v>#VALUE!</v>
      </c>
      <c r="CD74" s="206">
        <f t="shared" si="193"/>
        <v>0</v>
      </c>
      <c r="CE74" s="70"/>
      <c r="CF74" s="208" t="e">
        <f t="shared" si="194"/>
        <v>#VALUE!</v>
      </c>
      <c r="CG74" s="207" t="e">
        <f t="shared" si="195"/>
        <v>#DIV/0!</v>
      </c>
      <c r="CH74" s="70"/>
      <c r="CI74" s="192" t="e">
        <f t="shared" si="196"/>
        <v>#VALUE!</v>
      </c>
      <c r="CJ74" s="207">
        <f t="shared" si="197"/>
        <v>0</v>
      </c>
      <c r="CK74" s="70">
        <f t="shared" si="198"/>
        <v>0</v>
      </c>
      <c r="CL74" s="192" t="e">
        <f t="shared" si="199"/>
        <v>#VALUE!</v>
      </c>
      <c r="CM74" s="207" t="e">
        <f t="shared" si="200"/>
        <v>#DIV/0!</v>
      </c>
      <c r="CN74" s="70">
        <f t="shared" si="201"/>
        <v>0</v>
      </c>
      <c r="CO74" s="192" t="e">
        <f t="shared" si="202"/>
        <v>#VALUE!</v>
      </c>
      <c r="CP74" s="207">
        <f t="shared" si="203"/>
        <v>100</v>
      </c>
      <c r="CQ74" s="70">
        <f t="shared" si="204"/>
        <v>23</v>
      </c>
      <c r="CR74" s="192" t="e">
        <f t="shared" si="205"/>
        <v>#VALUE!</v>
      </c>
      <c r="CS74" s="207" t="e">
        <f t="shared" si="206"/>
        <v>#DIV/0!</v>
      </c>
      <c r="CT74" s="70">
        <f t="shared" si="207"/>
        <v>0</v>
      </c>
      <c r="CU74" s="192" t="e">
        <f t="shared" si="208"/>
        <v>#VALUE!</v>
      </c>
      <c r="CV74" s="202">
        <f t="shared" si="209"/>
        <v>0</v>
      </c>
      <c r="CW74" s="70">
        <f t="shared" si="210"/>
        <v>0</v>
      </c>
      <c r="CX74" s="192" t="e">
        <f t="shared" si="211"/>
        <v>#VALUE!</v>
      </c>
      <c r="CY74" s="202">
        <f t="shared" si="212"/>
        <v>1</v>
      </c>
      <c r="CZ74" s="70">
        <f t="shared" si="213"/>
        <v>23</v>
      </c>
      <c r="DA74" s="192" t="e">
        <f t="shared" si="214"/>
        <v>#VALUE!</v>
      </c>
    </row>
    <row r="75" spans="1:105" s="55" customFormat="1" ht="15">
      <c r="A75" s="75" t="s">
        <v>745</v>
      </c>
      <c r="B75" s="315" t="s">
        <v>963</v>
      </c>
      <c r="C75" s="315" t="s">
        <v>964</v>
      </c>
      <c r="D75" s="312" t="s">
        <v>965</v>
      </c>
      <c r="E75" s="306" t="s">
        <v>665</v>
      </c>
      <c r="F75" s="313">
        <v>14.24</v>
      </c>
      <c r="G75" s="458">
        <v>10</v>
      </c>
      <c r="H75" s="276">
        <f t="shared" si="215"/>
        <v>10</v>
      </c>
      <c r="I75" s="367">
        <f t="shared" si="216"/>
        <v>10</v>
      </c>
      <c r="J75" s="132">
        <f t="shared" si="217"/>
        <v>0</v>
      </c>
      <c r="K75" s="132">
        <f t="shared" si="218"/>
        <v>0</v>
      </c>
      <c r="L75" s="39" t="e">
        <f t="shared" si="2"/>
        <v>#VALUE!</v>
      </c>
      <c r="M75" s="40" t="e">
        <f t="shared" si="146"/>
        <v>#VALUE!</v>
      </c>
      <c r="N75" s="193" t="e">
        <f t="shared" si="147"/>
        <v>#VALUE!</v>
      </c>
      <c r="O75" s="193" t="e">
        <f t="shared" si="148"/>
        <v>#VALUE!</v>
      </c>
      <c r="P75" s="207">
        <f t="shared" si="149"/>
        <v>0</v>
      </c>
      <c r="Q75" s="70"/>
      <c r="R75" s="208" t="e">
        <f t="shared" si="150"/>
        <v>#VALUE!</v>
      </c>
      <c r="S75" s="207" t="e">
        <f t="shared" si="151"/>
        <v>#DIV/0!</v>
      </c>
      <c r="T75" s="70"/>
      <c r="U75" s="192" t="e">
        <f t="shared" si="152"/>
        <v>#VALUE!</v>
      </c>
      <c r="V75" s="206">
        <f t="shared" si="153"/>
        <v>0</v>
      </c>
      <c r="W75" s="70"/>
      <c r="X75" s="208" t="e">
        <f t="shared" si="154"/>
        <v>#VALUE!</v>
      </c>
      <c r="Y75" s="207" t="e">
        <f t="shared" si="155"/>
        <v>#DIV/0!</v>
      </c>
      <c r="Z75" s="70"/>
      <c r="AA75" s="192" t="e">
        <f t="shared" si="156"/>
        <v>#VALUE!</v>
      </c>
      <c r="AB75" s="206">
        <f t="shared" si="157"/>
        <v>0</v>
      </c>
      <c r="AC75" s="70"/>
      <c r="AD75" s="208" t="e">
        <f t="shared" si="158"/>
        <v>#VALUE!</v>
      </c>
      <c r="AE75" s="207" t="e">
        <f t="shared" si="159"/>
        <v>#DIV/0!</v>
      </c>
      <c r="AF75" s="70"/>
      <c r="AG75" s="192" t="e">
        <f t="shared" si="160"/>
        <v>#VALUE!</v>
      </c>
      <c r="AH75" s="206">
        <f t="shared" si="161"/>
        <v>0</v>
      </c>
      <c r="AI75" s="70"/>
      <c r="AJ75" s="208" t="e">
        <f t="shared" si="162"/>
        <v>#VALUE!</v>
      </c>
      <c r="AK75" s="207" t="e">
        <f t="shared" si="163"/>
        <v>#DIV/0!</v>
      </c>
      <c r="AL75" s="70"/>
      <c r="AM75" s="192" t="e">
        <f t="shared" si="164"/>
        <v>#VALUE!</v>
      </c>
      <c r="AN75" s="206">
        <f t="shared" si="165"/>
        <v>0</v>
      </c>
      <c r="AO75" s="70"/>
      <c r="AP75" s="208" t="e">
        <f t="shared" si="166"/>
        <v>#VALUE!</v>
      </c>
      <c r="AQ75" s="207" t="e">
        <f t="shared" si="167"/>
        <v>#DIV/0!</v>
      </c>
      <c r="AR75" s="70"/>
      <c r="AS75" s="192" t="e">
        <f t="shared" si="168"/>
        <v>#VALUE!</v>
      </c>
      <c r="AT75" s="206">
        <f t="shared" si="169"/>
        <v>0</v>
      </c>
      <c r="AU75" s="70"/>
      <c r="AV75" s="208" t="e">
        <f t="shared" si="170"/>
        <v>#VALUE!</v>
      </c>
      <c r="AW75" s="207" t="e">
        <f t="shared" si="171"/>
        <v>#DIV/0!</v>
      </c>
      <c r="AX75" s="70"/>
      <c r="AY75" s="192" t="e">
        <f t="shared" si="172"/>
        <v>#VALUE!</v>
      </c>
      <c r="AZ75" s="206">
        <f t="shared" si="173"/>
        <v>0</v>
      </c>
      <c r="BA75" s="70"/>
      <c r="BB75" s="208" t="e">
        <f t="shared" si="174"/>
        <v>#VALUE!</v>
      </c>
      <c r="BC75" s="207" t="e">
        <f t="shared" si="175"/>
        <v>#DIV/0!</v>
      </c>
      <c r="BD75" s="70"/>
      <c r="BE75" s="192" t="e">
        <f t="shared" si="176"/>
        <v>#VALUE!</v>
      </c>
      <c r="BF75" s="206">
        <f t="shared" si="177"/>
        <v>0</v>
      </c>
      <c r="BG75" s="70"/>
      <c r="BH75" s="208" t="e">
        <f t="shared" si="178"/>
        <v>#VALUE!</v>
      </c>
      <c r="BI75" s="207" t="e">
        <f t="shared" si="179"/>
        <v>#DIV/0!</v>
      </c>
      <c r="BJ75" s="70"/>
      <c r="BK75" s="192" t="e">
        <f t="shared" si="180"/>
        <v>#VALUE!</v>
      </c>
      <c r="BL75" s="206">
        <f t="shared" si="181"/>
        <v>0</v>
      </c>
      <c r="BM75" s="70"/>
      <c r="BN75" s="208" t="e">
        <f t="shared" si="182"/>
        <v>#VALUE!</v>
      </c>
      <c r="BO75" s="207" t="e">
        <f t="shared" si="183"/>
        <v>#DIV/0!</v>
      </c>
      <c r="BP75" s="70"/>
      <c r="BQ75" s="192" t="e">
        <f t="shared" si="184"/>
        <v>#VALUE!</v>
      </c>
      <c r="BR75" s="206">
        <f t="shared" si="185"/>
        <v>0</v>
      </c>
      <c r="BS75" s="70"/>
      <c r="BT75" s="208" t="e">
        <f t="shared" si="186"/>
        <v>#VALUE!</v>
      </c>
      <c r="BU75" s="207" t="e">
        <f t="shared" si="187"/>
        <v>#DIV/0!</v>
      </c>
      <c r="BV75" s="70"/>
      <c r="BW75" s="192" t="e">
        <f t="shared" si="188"/>
        <v>#VALUE!</v>
      </c>
      <c r="BX75" s="206">
        <f t="shared" si="189"/>
        <v>0</v>
      </c>
      <c r="BY75" s="70"/>
      <c r="BZ75" s="208" t="e">
        <f t="shared" si="190"/>
        <v>#VALUE!</v>
      </c>
      <c r="CA75" s="207" t="e">
        <f t="shared" si="191"/>
        <v>#DIV/0!</v>
      </c>
      <c r="CB75" s="70"/>
      <c r="CC75" s="192" t="e">
        <f t="shared" si="192"/>
        <v>#VALUE!</v>
      </c>
      <c r="CD75" s="206">
        <f t="shared" si="193"/>
        <v>0</v>
      </c>
      <c r="CE75" s="70"/>
      <c r="CF75" s="208" t="e">
        <f t="shared" si="194"/>
        <v>#VALUE!</v>
      </c>
      <c r="CG75" s="207" t="e">
        <f t="shared" si="195"/>
        <v>#DIV/0!</v>
      </c>
      <c r="CH75" s="70"/>
      <c r="CI75" s="192" t="e">
        <f t="shared" si="196"/>
        <v>#VALUE!</v>
      </c>
      <c r="CJ75" s="207">
        <f t="shared" si="197"/>
        <v>0</v>
      </c>
      <c r="CK75" s="70">
        <f t="shared" si="198"/>
        <v>0</v>
      </c>
      <c r="CL75" s="192" t="e">
        <f t="shared" si="199"/>
        <v>#VALUE!</v>
      </c>
      <c r="CM75" s="207" t="e">
        <f t="shared" si="200"/>
        <v>#DIV/0!</v>
      </c>
      <c r="CN75" s="70">
        <f t="shared" si="201"/>
        <v>0</v>
      </c>
      <c r="CO75" s="192" t="e">
        <f t="shared" si="202"/>
        <v>#VALUE!</v>
      </c>
      <c r="CP75" s="207">
        <f t="shared" si="203"/>
        <v>100</v>
      </c>
      <c r="CQ75" s="70">
        <f t="shared" si="204"/>
        <v>10</v>
      </c>
      <c r="CR75" s="192" t="e">
        <f t="shared" si="205"/>
        <v>#VALUE!</v>
      </c>
      <c r="CS75" s="207" t="e">
        <f t="shared" si="206"/>
        <v>#DIV/0!</v>
      </c>
      <c r="CT75" s="70">
        <f t="shared" si="207"/>
        <v>0</v>
      </c>
      <c r="CU75" s="192" t="e">
        <f t="shared" si="208"/>
        <v>#VALUE!</v>
      </c>
      <c r="CV75" s="202">
        <f t="shared" si="209"/>
        <v>0</v>
      </c>
      <c r="CW75" s="70">
        <f t="shared" si="210"/>
        <v>0</v>
      </c>
      <c r="CX75" s="192" t="e">
        <f t="shared" si="211"/>
        <v>#VALUE!</v>
      </c>
      <c r="CY75" s="202">
        <f t="shared" si="212"/>
        <v>1</v>
      </c>
      <c r="CZ75" s="70">
        <f t="shared" si="213"/>
        <v>10</v>
      </c>
      <c r="DA75" s="192" t="e">
        <f t="shared" si="214"/>
        <v>#VALUE!</v>
      </c>
    </row>
    <row r="76" spans="1:105" s="55" customFormat="1" ht="15">
      <c r="A76" s="75" t="s">
        <v>746</v>
      </c>
      <c r="B76" s="315" t="s">
        <v>384</v>
      </c>
      <c r="C76" s="315" t="s">
        <v>385</v>
      </c>
      <c r="D76" s="312" t="s">
        <v>386</v>
      </c>
      <c r="E76" s="306" t="s">
        <v>665</v>
      </c>
      <c r="F76" s="313">
        <v>18.47</v>
      </c>
      <c r="G76" s="458">
        <v>4</v>
      </c>
      <c r="H76" s="276">
        <f t="shared" si="215"/>
        <v>4</v>
      </c>
      <c r="I76" s="367">
        <f t="shared" si="216"/>
        <v>4</v>
      </c>
      <c r="J76" s="132">
        <f t="shared" si="217"/>
        <v>0</v>
      </c>
      <c r="K76" s="132">
        <f t="shared" si="218"/>
        <v>0</v>
      </c>
      <c r="L76" s="39" t="e">
        <f t="shared" si="2"/>
        <v>#VALUE!</v>
      </c>
      <c r="M76" s="40" t="e">
        <f t="shared" si="146"/>
        <v>#VALUE!</v>
      </c>
      <c r="N76" s="193" t="e">
        <f t="shared" si="147"/>
        <v>#VALUE!</v>
      </c>
      <c r="O76" s="193" t="e">
        <f t="shared" si="148"/>
        <v>#VALUE!</v>
      </c>
      <c r="P76" s="207">
        <f t="shared" si="149"/>
        <v>0</v>
      </c>
      <c r="Q76" s="70"/>
      <c r="R76" s="208" t="e">
        <f t="shared" si="150"/>
        <v>#VALUE!</v>
      </c>
      <c r="S76" s="207" t="e">
        <f t="shared" si="151"/>
        <v>#DIV/0!</v>
      </c>
      <c r="T76" s="70"/>
      <c r="U76" s="192" t="e">
        <f t="shared" si="152"/>
        <v>#VALUE!</v>
      </c>
      <c r="V76" s="206">
        <f t="shared" si="153"/>
        <v>0</v>
      </c>
      <c r="W76" s="70"/>
      <c r="X76" s="208" t="e">
        <f t="shared" si="154"/>
        <v>#VALUE!</v>
      </c>
      <c r="Y76" s="207" t="e">
        <f t="shared" si="155"/>
        <v>#DIV/0!</v>
      </c>
      <c r="Z76" s="70"/>
      <c r="AA76" s="192" t="e">
        <f t="shared" si="156"/>
        <v>#VALUE!</v>
      </c>
      <c r="AB76" s="206">
        <f t="shared" si="157"/>
        <v>0</v>
      </c>
      <c r="AC76" s="70"/>
      <c r="AD76" s="208" t="e">
        <f t="shared" si="158"/>
        <v>#VALUE!</v>
      </c>
      <c r="AE76" s="207" t="e">
        <f t="shared" si="159"/>
        <v>#DIV/0!</v>
      </c>
      <c r="AF76" s="70"/>
      <c r="AG76" s="192" t="e">
        <f t="shared" si="160"/>
        <v>#VALUE!</v>
      </c>
      <c r="AH76" s="206">
        <f t="shared" si="161"/>
        <v>0</v>
      </c>
      <c r="AI76" s="70"/>
      <c r="AJ76" s="208" t="e">
        <f t="shared" si="162"/>
        <v>#VALUE!</v>
      </c>
      <c r="AK76" s="207" t="e">
        <f t="shared" si="163"/>
        <v>#DIV/0!</v>
      </c>
      <c r="AL76" s="70"/>
      <c r="AM76" s="192" t="e">
        <f t="shared" si="164"/>
        <v>#VALUE!</v>
      </c>
      <c r="AN76" s="206">
        <f t="shared" si="165"/>
        <v>0</v>
      </c>
      <c r="AO76" s="70"/>
      <c r="AP76" s="208" t="e">
        <f t="shared" si="166"/>
        <v>#VALUE!</v>
      </c>
      <c r="AQ76" s="207" t="e">
        <f t="shared" si="167"/>
        <v>#DIV/0!</v>
      </c>
      <c r="AR76" s="70"/>
      <c r="AS76" s="192" t="e">
        <f t="shared" si="168"/>
        <v>#VALUE!</v>
      </c>
      <c r="AT76" s="206">
        <f t="shared" si="169"/>
        <v>0</v>
      </c>
      <c r="AU76" s="70"/>
      <c r="AV76" s="208" t="e">
        <f t="shared" si="170"/>
        <v>#VALUE!</v>
      </c>
      <c r="AW76" s="207" t="e">
        <f t="shared" si="171"/>
        <v>#DIV/0!</v>
      </c>
      <c r="AX76" s="70"/>
      <c r="AY76" s="192" t="e">
        <f t="shared" si="172"/>
        <v>#VALUE!</v>
      </c>
      <c r="AZ76" s="206">
        <f t="shared" si="173"/>
        <v>0</v>
      </c>
      <c r="BA76" s="70"/>
      <c r="BB76" s="208" t="e">
        <f t="shared" si="174"/>
        <v>#VALUE!</v>
      </c>
      <c r="BC76" s="207" t="e">
        <f t="shared" si="175"/>
        <v>#DIV/0!</v>
      </c>
      <c r="BD76" s="70"/>
      <c r="BE76" s="192" t="e">
        <f t="shared" si="176"/>
        <v>#VALUE!</v>
      </c>
      <c r="BF76" s="206">
        <f t="shared" si="177"/>
        <v>0</v>
      </c>
      <c r="BG76" s="70"/>
      <c r="BH76" s="208" t="e">
        <f t="shared" si="178"/>
        <v>#VALUE!</v>
      </c>
      <c r="BI76" s="207" t="e">
        <f t="shared" si="179"/>
        <v>#DIV/0!</v>
      </c>
      <c r="BJ76" s="70"/>
      <c r="BK76" s="192" t="e">
        <f t="shared" si="180"/>
        <v>#VALUE!</v>
      </c>
      <c r="BL76" s="206">
        <f t="shared" si="181"/>
        <v>0</v>
      </c>
      <c r="BM76" s="70"/>
      <c r="BN76" s="208" t="e">
        <f t="shared" si="182"/>
        <v>#VALUE!</v>
      </c>
      <c r="BO76" s="207" t="e">
        <f t="shared" si="183"/>
        <v>#DIV/0!</v>
      </c>
      <c r="BP76" s="70"/>
      <c r="BQ76" s="192" t="e">
        <f t="shared" si="184"/>
        <v>#VALUE!</v>
      </c>
      <c r="BR76" s="206">
        <f t="shared" si="185"/>
        <v>0</v>
      </c>
      <c r="BS76" s="70"/>
      <c r="BT76" s="208" t="e">
        <f t="shared" si="186"/>
        <v>#VALUE!</v>
      </c>
      <c r="BU76" s="207" t="e">
        <f t="shared" si="187"/>
        <v>#DIV/0!</v>
      </c>
      <c r="BV76" s="70"/>
      <c r="BW76" s="192" t="e">
        <f t="shared" si="188"/>
        <v>#VALUE!</v>
      </c>
      <c r="BX76" s="206">
        <f t="shared" si="189"/>
        <v>0</v>
      </c>
      <c r="BY76" s="70"/>
      <c r="BZ76" s="208" t="e">
        <f t="shared" si="190"/>
        <v>#VALUE!</v>
      </c>
      <c r="CA76" s="207" t="e">
        <f t="shared" si="191"/>
        <v>#DIV/0!</v>
      </c>
      <c r="CB76" s="70"/>
      <c r="CC76" s="192" t="e">
        <f t="shared" si="192"/>
        <v>#VALUE!</v>
      </c>
      <c r="CD76" s="206">
        <f t="shared" si="193"/>
        <v>0</v>
      </c>
      <c r="CE76" s="70"/>
      <c r="CF76" s="208" t="e">
        <f t="shared" si="194"/>
        <v>#VALUE!</v>
      </c>
      <c r="CG76" s="207" t="e">
        <f t="shared" si="195"/>
        <v>#DIV/0!</v>
      </c>
      <c r="CH76" s="70"/>
      <c r="CI76" s="192" t="e">
        <f t="shared" si="196"/>
        <v>#VALUE!</v>
      </c>
      <c r="CJ76" s="207">
        <f t="shared" si="197"/>
        <v>0</v>
      </c>
      <c r="CK76" s="70">
        <f t="shared" si="198"/>
        <v>0</v>
      </c>
      <c r="CL76" s="192" t="e">
        <f t="shared" si="199"/>
        <v>#VALUE!</v>
      </c>
      <c r="CM76" s="207" t="e">
        <f t="shared" si="200"/>
        <v>#DIV/0!</v>
      </c>
      <c r="CN76" s="70">
        <f t="shared" si="201"/>
        <v>0</v>
      </c>
      <c r="CO76" s="192" t="e">
        <f t="shared" si="202"/>
        <v>#VALUE!</v>
      </c>
      <c r="CP76" s="207">
        <f t="shared" si="203"/>
        <v>100</v>
      </c>
      <c r="CQ76" s="70">
        <f t="shared" si="204"/>
        <v>4</v>
      </c>
      <c r="CR76" s="192" t="e">
        <f t="shared" si="205"/>
        <v>#VALUE!</v>
      </c>
      <c r="CS76" s="207" t="e">
        <f t="shared" si="206"/>
        <v>#DIV/0!</v>
      </c>
      <c r="CT76" s="70">
        <f t="shared" si="207"/>
        <v>0</v>
      </c>
      <c r="CU76" s="192" t="e">
        <f t="shared" si="208"/>
        <v>#VALUE!</v>
      </c>
      <c r="CV76" s="202">
        <f t="shared" si="209"/>
        <v>0</v>
      </c>
      <c r="CW76" s="70">
        <f t="shared" si="210"/>
        <v>0</v>
      </c>
      <c r="CX76" s="192" t="e">
        <f t="shared" si="211"/>
        <v>#VALUE!</v>
      </c>
      <c r="CY76" s="202">
        <f t="shared" si="212"/>
        <v>1</v>
      </c>
      <c r="CZ76" s="70">
        <f t="shared" si="213"/>
        <v>4</v>
      </c>
      <c r="DA76" s="192" t="e">
        <f t="shared" si="214"/>
        <v>#VALUE!</v>
      </c>
    </row>
    <row r="77" spans="1:105" s="55" customFormat="1" ht="15">
      <c r="A77" s="75" t="s">
        <v>747</v>
      </c>
      <c r="B77" s="67" t="s">
        <v>387</v>
      </c>
      <c r="C77" s="315" t="s">
        <v>388</v>
      </c>
      <c r="D77" s="259" t="s">
        <v>389</v>
      </c>
      <c r="E77" s="306" t="s">
        <v>665</v>
      </c>
      <c r="F77" s="505">
        <v>20.94</v>
      </c>
      <c r="G77" s="458">
        <v>1</v>
      </c>
      <c r="H77" s="276">
        <f t="shared" si="215"/>
        <v>1</v>
      </c>
      <c r="I77" s="367">
        <f t="shared" si="216"/>
        <v>1</v>
      </c>
      <c r="J77" s="132">
        <f t="shared" si="217"/>
        <v>0</v>
      </c>
      <c r="K77" s="132">
        <f t="shared" si="218"/>
        <v>0</v>
      </c>
      <c r="L77" s="39" t="e">
        <f t="shared" ref="L77:L90" si="219">ROUND((F77*(1+$M$8))*(1+$G$8),2)</f>
        <v>#VALUE!</v>
      </c>
      <c r="M77" s="40" t="e">
        <f t="shared" si="146"/>
        <v>#VALUE!</v>
      </c>
      <c r="N77" s="193" t="e">
        <f t="shared" si="147"/>
        <v>#VALUE!</v>
      </c>
      <c r="O77" s="193" t="e">
        <f t="shared" si="148"/>
        <v>#VALUE!</v>
      </c>
      <c r="P77" s="207">
        <f t="shared" si="149"/>
        <v>0</v>
      </c>
      <c r="Q77" s="70"/>
      <c r="R77" s="208" t="e">
        <f t="shared" si="150"/>
        <v>#VALUE!</v>
      </c>
      <c r="S77" s="207" t="e">
        <f t="shared" si="151"/>
        <v>#DIV/0!</v>
      </c>
      <c r="T77" s="70"/>
      <c r="U77" s="192" t="e">
        <f t="shared" si="152"/>
        <v>#VALUE!</v>
      </c>
      <c r="V77" s="206">
        <f t="shared" si="153"/>
        <v>0</v>
      </c>
      <c r="W77" s="70"/>
      <c r="X77" s="208" t="e">
        <f t="shared" si="154"/>
        <v>#VALUE!</v>
      </c>
      <c r="Y77" s="207" t="e">
        <f t="shared" si="155"/>
        <v>#DIV/0!</v>
      </c>
      <c r="Z77" s="70"/>
      <c r="AA77" s="192" t="e">
        <f t="shared" si="156"/>
        <v>#VALUE!</v>
      </c>
      <c r="AB77" s="206">
        <f t="shared" si="157"/>
        <v>0</v>
      </c>
      <c r="AC77" s="70"/>
      <c r="AD77" s="208" t="e">
        <f t="shared" si="158"/>
        <v>#VALUE!</v>
      </c>
      <c r="AE77" s="207" t="e">
        <f t="shared" si="159"/>
        <v>#DIV/0!</v>
      </c>
      <c r="AF77" s="70"/>
      <c r="AG77" s="192" t="e">
        <f t="shared" si="160"/>
        <v>#VALUE!</v>
      </c>
      <c r="AH77" s="206">
        <f t="shared" si="161"/>
        <v>0</v>
      </c>
      <c r="AI77" s="70"/>
      <c r="AJ77" s="208" t="e">
        <f t="shared" si="162"/>
        <v>#VALUE!</v>
      </c>
      <c r="AK77" s="207" t="e">
        <f t="shared" si="163"/>
        <v>#DIV/0!</v>
      </c>
      <c r="AL77" s="70"/>
      <c r="AM77" s="192" t="e">
        <f t="shared" si="164"/>
        <v>#VALUE!</v>
      </c>
      <c r="AN77" s="206">
        <f t="shared" si="165"/>
        <v>0</v>
      </c>
      <c r="AO77" s="70"/>
      <c r="AP77" s="208" t="e">
        <f t="shared" si="166"/>
        <v>#VALUE!</v>
      </c>
      <c r="AQ77" s="207" t="e">
        <f t="shared" si="167"/>
        <v>#DIV/0!</v>
      </c>
      <c r="AR77" s="70"/>
      <c r="AS77" s="192" t="e">
        <f t="shared" si="168"/>
        <v>#VALUE!</v>
      </c>
      <c r="AT77" s="206">
        <f t="shared" si="169"/>
        <v>0</v>
      </c>
      <c r="AU77" s="70"/>
      <c r="AV77" s="208" t="e">
        <f t="shared" si="170"/>
        <v>#VALUE!</v>
      </c>
      <c r="AW77" s="207" t="e">
        <f t="shared" si="171"/>
        <v>#DIV/0!</v>
      </c>
      <c r="AX77" s="70"/>
      <c r="AY77" s="192" t="e">
        <f t="shared" si="172"/>
        <v>#VALUE!</v>
      </c>
      <c r="AZ77" s="206">
        <f t="shared" si="173"/>
        <v>0</v>
      </c>
      <c r="BA77" s="70"/>
      <c r="BB77" s="208" t="e">
        <f t="shared" si="174"/>
        <v>#VALUE!</v>
      </c>
      <c r="BC77" s="207" t="e">
        <f t="shared" si="175"/>
        <v>#DIV/0!</v>
      </c>
      <c r="BD77" s="70"/>
      <c r="BE77" s="192" t="e">
        <f t="shared" si="176"/>
        <v>#VALUE!</v>
      </c>
      <c r="BF77" s="206">
        <f t="shared" si="177"/>
        <v>0</v>
      </c>
      <c r="BG77" s="70"/>
      <c r="BH77" s="208" t="e">
        <f t="shared" si="178"/>
        <v>#VALUE!</v>
      </c>
      <c r="BI77" s="207" t="e">
        <f t="shared" si="179"/>
        <v>#DIV/0!</v>
      </c>
      <c r="BJ77" s="70"/>
      <c r="BK77" s="192" t="e">
        <f t="shared" si="180"/>
        <v>#VALUE!</v>
      </c>
      <c r="BL77" s="206">
        <f t="shared" si="181"/>
        <v>0</v>
      </c>
      <c r="BM77" s="70"/>
      <c r="BN77" s="208" t="e">
        <f t="shared" si="182"/>
        <v>#VALUE!</v>
      </c>
      <c r="BO77" s="207" t="e">
        <f t="shared" si="183"/>
        <v>#DIV/0!</v>
      </c>
      <c r="BP77" s="70"/>
      <c r="BQ77" s="192" t="e">
        <f t="shared" si="184"/>
        <v>#VALUE!</v>
      </c>
      <c r="BR77" s="206">
        <f t="shared" si="185"/>
        <v>0</v>
      </c>
      <c r="BS77" s="70"/>
      <c r="BT77" s="208" t="e">
        <f t="shared" si="186"/>
        <v>#VALUE!</v>
      </c>
      <c r="BU77" s="207" t="e">
        <f t="shared" si="187"/>
        <v>#DIV/0!</v>
      </c>
      <c r="BV77" s="70"/>
      <c r="BW77" s="192" t="e">
        <f t="shared" si="188"/>
        <v>#VALUE!</v>
      </c>
      <c r="BX77" s="206">
        <f t="shared" si="189"/>
        <v>0</v>
      </c>
      <c r="BY77" s="70"/>
      <c r="BZ77" s="208" t="e">
        <f t="shared" si="190"/>
        <v>#VALUE!</v>
      </c>
      <c r="CA77" s="207" t="e">
        <f t="shared" si="191"/>
        <v>#DIV/0!</v>
      </c>
      <c r="CB77" s="70"/>
      <c r="CC77" s="192" t="e">
        <f t="shared" si="192"/>
        <v>#VALUE!</v>
      </c>
      <c r="CD77" s="206">
        <f t="shared" si="193"/>
        <v>0</v>
      </c>
      <c r="CE77" s="70"/>
      <c r="CF77" s="208" t="e">
        <f t="shared" si="194"/>
        <v>#VALUE!</v>
      </c>
      <c r="CG77" s="207" t="e">
        <f t="shared" si="195"/>
        <v>#DIV/0!</v>
      </c>
      <c r="CH77" s="70"/>
      <c r="CI77" s="192" t="e">
        <f t="shared" si="196"/>
        <v>#VALUE!</v>
      </c>
      <c r="CJ77" s="207">
        <f t="shared" si="197"/>
        <v>0</v>
      </c>
      <c r="CK77" s="70">
        <f t="shared" si="198"/>
        <v>0</v>
      </c>
      <c r="CL77" s="192" t="e">
        <f t="shared" si="199"/>
        <v>#VALUE!</v>
      </c>
      <c r="CM77" s="207" t="e">
        <f t="shared" si="200"/>
        <v>#DIV/0!</v>
      </c>
      <c r="CN77" s="70">
        <f t="shared" si="201"/>
        <v>0</v>
      </c>
      <c r="CO77" s="192" t="e">
        <f t="shared" si="202"/>
        <v>#VALUE!</v>
      </c>
      <c r="CP77" s="207">
        <f t="shared" si="203"/>
        <v>100</v>
      </c>
      <c r="CQ77" s="70">
        <f t="shared" si="204"/>
        <v>1</v>
      </c>
      <c r="CR77" s="192" t="e">
        <f t="shared" si="205"/>
        <v>#VALUE!</v>
      </c>
      <c r="CS77" s="207" t="e">
        <f t="shared" si="206"/>
        <v>#DIV/0!</v>
      </c>
      <c r="CT77" s="70">
        <f t="shared" si="207"/>
        <v>0</v>
      </c>
      <c r="CU77" s="192" t="e">
        <f t="shared" si="208"/>
        <v>#VALUE!</v>
      </c>
      <c r="CV77" s="202">
        <f t="shared" si="209"/>
        <v>0</v>
      </c>
      <c r="CW77" s="70">
        <f t="shared" si="210"/>
        <v>0</v>
      </c>
      <c r="CX77" s="192" t="e">
        <f t="shared" si="211"/>
        <v>#VALUE!</v>
      </c>
      <c r="CY77" s="202">
        <f t="shared" si="212"/>
        <v>1</v>
      </c>
      <c r="CZ77" s="70">
        <f t="shared" si="213"/>
        <v>1</v>
      </c>
      <c r="DA77" s="192" t="e">
        <f t="shared" si="214"/>
        <v>#VALUE!</v>
      </c>
    </row>
    <row r="78" spans="1:105" s="55" customFormat="1" ht="15">
      <c r="A78" s="75" t="s">
        <v>653</v>
      </c>
      <c r="B78" s="315" t="s">
        <v>390</v>
      </c>
      <c r="C78" s="315" t="s">
        <v>391</v>
      </c>
      <c r="D78" s="312" t="s">
        <v>392</v>
      </c>
      <c r="E78" s="306" t="s">
        <v>665</v>
      </c>
      <c r="F78" s="313">
        <v>13.3</v>
      </c>
      <c r="G78" s="458">
        <v>1</v>
      </c>
      <c r="H78" s="276">
        <f t="shared" si="215"/>
        <v>1</v>
      </c>
      <c r="I78" s="367">
        <f t="shared" si="216"/>
        <v>1</v>
      </c>
      <c r="J78" s="132">
        <f t="shared" si="217"/>
        <v>0</v>
      </c>
      <c r="K78" s="132">
        <f t="shared" si="218"/>
        <v>0</v>
      </c>
      <c r="L78" s="39" t="e">
        <f t="shared" si="219"/>
        <v>#VALUE!</v>
      </c>
      <c r="M78" s="40" t="e">
        <f t="shared" si="146"/>
        <v>#VALUE!</v>
      </c>
      <c r="N78" s="193" t="e">
        <f t="shared" si="147"/>
        <v>#VALUE!</v>
      </c>
      <c r="O78" s="193" t="e">
        <f t="shared" si="148"/>
        <v>#VALUE!</v>
      </c>
      <c r="P78" s="207">
        <f t="shared" si="149"/>
        <v>0</v>
      </c>
      <c r="Q78" s="70"/>
      <c r="R78" s="208" t="e">
        <f t="shared" si="150"/>
        <v>#VALUE!</v>
      </c>
      <c r="S78" s="207" t="e">
        <f t="shared" si="151"/>
        <v>#DIV/0!</v>
      </c>
      <c r="T78" s="70"/>
      <c r="U78" s="192" t="e">
        <f t="shared" si="152"/>
        <v>#VALUE!</v>
      </c>
      <c r="V78" s="206">
        <f t="shared" si="153"/>
        <v>0</v>
      </c>
      <c r="W78" s="70"/>
      <c r="X78" s="208" t="e">
        <f t="shared" si="154"/>
        <v>#VALUE!</v>
      </c>
      <c r="Y78" s="207" t="e">
        <f t="shared" si="155"/>
        <v>#DIV/0!</v>
      </c>
      <c r="Z78" s="70"/>
      <c r="AA78" s="192" t="e">
        <f t="shared" si="156"/>
        <v>#VALUE!</v>
      </c>
      <c r="AB78" s="206">
        <f t="shared" si="157"/>
        <v>0</v>
      </c>
      <c r="AC78" s="70"/>
      <c r="AD78" s="208" t="e">
        <f t="shared" si="158"/>
        <v>#VALUE!</v>
      </c>
      <c r="AE78" s="207" t="e">
        <f t="shared" si="159"/>
        <v>#DIV/0!</v>
      </c>
      <c r="AF78" s="70"/>
      <c r="AG78" s="192" t="e">
        <f t="shared" si="160"/>
        <v>#VALUE!</v>
      </c>
      <c r="AH78" s="206">
        <f t="shared" si="161"/>
        <v>0</v>
      </c>
      <c r="AI78" s="70"/>
      <c r="AJ78" s="208" t="e">
        <f t="shared" si="162"/>
        <v>#VALUE!</v>
      </c>
      <c r="AK78" s="207" t="e">
        <f t="shared" si="163"/>
        <v>#DIV/0!</v>
      </c>
      <c r="AL78" s="70"/>
      <c r="AM78" s="192" t="e">
        <f t="shared" si="164"/>
        <v>#VALUE!</v>
      </c>
      <c r="AN78" s="206">
        <f t="shared" si="165"/>
        <v>0</v>
      </c>
      <c r="AO78" s="70"/>
      <c r="AP78" s="208" t="e">
        <f t="shared" si="166"/>
        <v>#VALUE!</v>
      </c>
      <c r="AQ78" s="207" t="e">
        <f t="shared" si="167"/>
        <v>#DIV/0!</v>
      </c>
      <c r="AR78" s="70"/>
      <c r="AS78" s="192" t="e">
        <f t="shared" si="168"/>
        <v>#VALUE!</v>
      </c>
      <c r="AT78" s="206">
        <f t="shared" si="169"/>
        <v>0</v>
      </c>
      <c r="AU78" s="70"/>
      <c r="AV78" s="208" t="e">
        <f t="shared" si="170"/>
        <v>#VALUE!</v>
      </c>
      <c r="AW78" s="207" t="e">
        <f t="shared" si="171"/>
        <v>#DIV/0!</v>
      </c>
      <c r="AX78" s="70"/>
      <c r="AY78" s="192" t="e">
        <f t="shared" si="172"/>
        <v>#VALUE!</v>
      </c>
      <c r="AZ78" s="206">
        <f t="shared" si="173"/>
        <v>0</v>
      </c>
      <c r="BA78" s="70"/>
      <c r="BB78" s="208" t="e">
        <f t="shared" si="174"/>
        <v>#VALUE!</v>
      </c>
      <c r="BC78" s="207" t="e">
        <f t="shared" si="175"/>
        <v>#DIV/0!</v>
      </c>
      <c r="BD78" s="70"/>
      <c r="BE78" s="192" t="e">
        <f t="shared" si="176"/>
        <v>#VALUE!</v>
      </c>
      <c r="BF78" s="206">
        <f t="shared" si="177"/>
        <v>0</v>
      </c>
      <c r="BG78" s="70"/>
      <c r="BH78" s="208" t="e">
        <f t="shared" si="178"/>
        <v>#VALUE!</v>
      </c>
      <c r="BI78" s="207" t="e">
        <f t="shared" si="179"/>
        <v>#DIV/0!</v>
      </c>
      <c r="BJ78" s="70"/>
      <c r="BK78" s="192" t="e">
        <f t="shared" si="180"/>
        <v>#VALUE!</v>
      </c>
      <c r="BL78" s="206">
        <f t="shared" si="181"/>
        <v>0</v>
      </c>
      <c r="BM78" s="70"/>
      <c r="BN78" s="208" t="e">
        <f t="shared" si="182"/>
        <v>#VALUE!</v>
      </c>
      <c r="BO78" s="207" t="e">
        <f t="shared" si="183"/>
        <v>#DIV/0!</v>
      </c>
      <c r="BP78" s="70"/>
      <c r="BQ78" s="192" t="e">
        <f t="shared" si="184"/>
        <v>#VALUE!</v>
      </c>
      <c r="BR78" s="206">
        <f t="shared" si="185"/>
        <v>0</v>
      </c>
      <c r="BS78" s="70"/>
      <c r="BT78" s="208" t="e">
        <f t="shared" si="186"/>
        <v>#VALUE!</v>
      </c>
      <c r="BU78" s="207" t="e">
        <f t="shared" si="187"/>
        <v>#DIV/0!</v>
      </c>
      <c r="BV78" s="70"/>
      <c r="BW78" s="192" t="e">
        <f t="shared" si="188"/>
        <v>#VALUE!</v>
      </c>
      <c r="BX78" s="206">
        <f t="shared" si="189"/>
        <v>0</v>
      </c>
      <c r="BY78" s="70"/>
      <c r="BZ78" s="208" t="e">
        <f t="shared" si="190"/>
        <v>#VALUE!</v>
      </c>
      <c r="CA78" s="207" t="e">
        <f t="shared" si="191"/>
        <v>#DIV/0!</v>
      </c>
      <c r="CB78" s="70"/>
      <c r="CC78" s="192" t="e">
        <f t="shared" si="192"/>
        <v>#VALUE!</v>
      </c>
      <c r="CD78" s="206">
        <f t="shared" si="193"/>
        <v>0</v>
      </c>
      <c r="CE78" s="70"/>
      <c r="CF78" s="208" t="e">
        <f t="shared" si="194"/>
        <v>#VALUE!</v>
      </c>
      <c r="CG78" s="207" t="e">
        <f t="shared" si="195"/>
        <v>#DIV/0!</v>
      </c>
      <c r="CH78" s="70"/>
      <c r="CI78" s="192" t="e">
        <f t="shared" si="196"/>
        <v>#VALUE!</v>
      </c>
      <c r="CJ78" s="207">
        <f t="shared" si="197"/>
        <v>0</v>
      </c>
      <c r="CK78" s="70">
        <f t="shared" si="198"/>
        <v>0</v>
      </c>
      <c r="CL78" s="192" t="e">
        <f t="shared" si="199"/>
        <v>#VALUE!</v>
      </c>
      <c r="CM78" s="207" t="e">
        <f t="shared" si="200"/>
        <v>#DIV/0!</v>
      </c>
      <c r="CN78" s="70">
        <f t="shared" si="201"/>
        <v>0</v>
      </c>
      <c r="CO78" s="192" t="e">
        <f t="shared" si="202"/>
        <v>#VALUE!</v>
      </c>
      <c r="CP78" s="207">
        <f t="shared" si="203"/>
        <v>100</v>
      </c>
      <c r="CQ78" s="70">
        <f t="shared" si="204"/>
        <v>1</v>
      </c>
      <c r="CR78" s="192" t="e">
        <f t="shared" si="205"/>
        <v>#VALUE!</v>
      </c>
      <c r="CS78" s="207" t="e">
        <f t="shared" si="206"/>
        <v>#DIV/0!</v>
      </c>
      <c r="CT78" s="70">
        <f t="shared" si="207"/>
        <v>0</v>
      </c>
      <c r="CU78" s="192" t="e">
        <f t="shared" si="208"/>
        <v>#VALUE!</v>
      </c>
      <c r="CV78" s="202">
        <f t="shared" si="209"/>
        <v>0</v>
      </c>
      <c r="CW78" s="70">
        <f t="shared" si="210"/>
        <v>0</v>
      </c>
      <c r="CX78" s="192" t="e">
        <f t="shared" si="211"/>
        <v>#VALUE!</v>
      </c>
      <c r="CY78" s="202">
        <f t="shared" si="212"/>
        <v>1</v>
      </c>
      <c r="CZ78" s="70">
        <f t="shared" si="213"/>
        <v>1</v>
      </c>
      <c r="DA78" s="192" t="e">
        <f t="shared" si="214"/>
        <v>#VALUE!</v>
      </c>
    </row>
    <row r="79" spans="1:105" s="55" customFormat="1" ht="15">
      <c r="A79" s="75" t="s">
        <v>654</v>
      </c>
      <c r="B79" s="67" t="s">
        <v>393</v>
      </c>
      <c r="C79" s="315" t="s">
        <v>394</v>
      </c>
      <c r="D79" s="259" t="s">
        <v>395</v>
      </c>
      <c r="E79" s="306" t="s">
        <v>665</v>
      </c>
      <c r="F79" s="505">
        <v>11.79</v>
      </c>
      <c r="G79" s="458">
        <v>3</v>
      </c>
      <c r="H79" s="276">
        <f t="shared" si="215"/>
        <v>3</v>
      </c>
      <c r="I79" s="367">
        <f t="shared" si="216"/>
        <v>3</v>
      </c>
      <c r="J79" s="132">
        <f t="shared" si="217"/>
        <v>0</v>
      </c>
      <c r="K79" s="132">
        <f t="shared" si="218"/>
        <v>0</v>
      </c>
      <c r="L79" s="39" t="e">
        <f t="shared" si="219"/>
        <v>#VALUE!</v>
      </c>
      <c r="M79" s="40" t="e">
        <f t="shared" si="146"/>
        <v>#VALUE!</v>
      </c>
      <c r="N79" s="193" t="e">
        <f t="shared" si="147"/>
        <v>#VALUE!</v>
      </c>
      <c r="O79" s="193" t="e">
        <f t="shared" si="148"/>
        <v>#VALUE!</v>
      </c>
      <c r="P79" s="207">
        <f t="shared" si="149"/>
        <v>0</v>
      </c>
      <c r="Q79" s="70"/>
      <c r="R79" s="208" t="e">
        <f t="shared" si="150"/>
        <v>#VALUE!</v>
      </c>
      <c r="S79" s="207" t="e">
        <f t="shared" si="151"/>
        <v>#DIV/0!</v>
      </c>
      <c r="T79" s="70"/>
      <c r="U79" s="192" t="e">
        <f t="shared" si="152"/>
        <v>#VALUE!</v>
      </c>
      <c r="V79" s="206">
        <f t="shared" si="153"/>
        <v>0</v>
      </c>
      <c r="W79" s="70"/>
      <c r="X79" s="208" t="e">
        <f t="shared" si="154"/>
        <v>#VALUE!</v>
      </c>
      <c r="Y79" s="207" t="e">
        <f t="shared" si="155"/>
        <v>#DIV/0!</v>
      </c>
      <c r="Z79" s="70"/>
      <c r="AA79" s="192" t="e">
        <f t="shared" si="156"/>
        <v>#VALUE!</v>
      </c>
      <c r="AB79" s="206">
        <f t="shared" si="157"/>
        <v>0</v>
      </c>
      <c r="AC79" s="70"/>
      <c r="AD79" s="208" t="e">
        <f t="shared" si="158"/>
        <v>#VALUE!</v>
      </c>
      <c r="AE79" s="207" t="e">
        <f t="shared" si="159"/>
        <v>#DIV/0!</v>
      </c>
      <c r="AF79" s="70"/>
      <c r="AG79" s="192" t="e">
        <f t="shared" si="160"/>
        <v>#VALUE!</v>
      </c>
      <c r="AH79" s="206">
        <f t="shared" si="161"/>
        <v>0</v>
      </c>
      <c r="AI79" s="70"/>
      <c r="AJ79" s="208" t="e">
        <f t="shared" si="162"/>
        <v>#VALUE!</v>
      </c>
      <c r="AK79" s="207" t="e">
        <f t="shared" si="163"/>
        <v>#DIV/0!</v>
      </c>
      <c r="AL79" s="70"/>
      <c r="AM79" s="192" t="e">
        <f t="shared" si="164"/>
        <v>#VALUE!</v>
      </c>
      <c r="AN79" s="206">
        <f t="shared" si="165"/>
        <v>0</v>
      </c>
      <c r="AO79" s="70"/>
      <c r="AP79" s="208" t="e">
        <f t="shared" si="166"/>
        <v>#VALUE!</v>
      </c>
      <c r="AQ79" s="207" t="e">
        <f t="shared" si="167"/>
        <v>#DIV/0!</v>
      </c>
      <c r="AR79" s="70"/>
      <c r="AS79" s="192" t="e">
        <f t="shared" si="168"/>
        <v>#VALUE!</v>
      </c>
      <c r="AT79" s="206">
        <f t="shared" si="169"/>
        <v>0</v>
      </c>
      <c r="AU79" s="70"/>
      <c r="AV79" s="208" t="e">
        <f t="shared" si="170"/>
        <v>#VALUE!</v>
      </c>
      <c r="AW79" s="207" t="e">
        <f t="shared" si="171"/>
        <v>#DIV/0!</v>
      </c>
      <c r="AX79" s="70"/>
      <c r="AY79" s="192" t="e">
        <f t="shared" si="172"/>
        <v>#VALUE!</v>
      </c>
      <c r="AZ79" s="206">
        <f t="shared" si="173"/>
        <v>0</v>
      </c>
      <c r="BA79" s="70"/>
      <c r="BB79" s="208" t="e">
        <f t="shared" si="174"/>
        <v>#VALUE!</v>
      </c>
      <c r="BC79" s="207" t="e">
        <f t="shared" si="175"/>
        <v>#DIV/0!</v>
      </c>
      <c r="BD79" s="70"/>
      <c r="BE79" s="192" t="e">
        <f t="shared" si="176"/>
        <v>#VALUE!</v>
      </c>
      <c r="BF79" s="206">
        <f t="shared" si="177"/>
        <v>0</v>
      </c>
      <c r="BG79" s="70"/>
      <c r="BH79" s="208" t="e">
        <f t="shared" si="178"/>
        <v>#VALUE!</v>
      </c>
      <c r="BI79" s="207" t="e">
        <f t="shared" si="179"/>
        <v>#DIV/0!</v>
      </c>
      <c r="BJ79" s="70"/>
      <c r="BK79" s="192" t="e">
        <f t="shared" si="180"/>
        <v>#VALUE!</v>
      </c>
      <c r="BL79" s="206">
        <f t="shared" si="181"/>
        <v>0</v>
      </c>
      <c r="BM79" s="70"/>
      <c r="BN79" s="208" t="e">
        <f t="shared" si="182"/>
        <v>#VALUE!</v>
      </c>
      <c r="BO79" s="207" t="e">
        <f t="shared" si="183"/>
        <v>#DIV/0!</v>
      </c>
      <c r="BP79" s="70"/>
      <c r="BQ79" s="192" t="e">
        <f t="shared" si="184"/>
        <v>#VALUE!</v>
      </c>
      <c r="BR79" s="206">
        <f t="shared" si="185"/>
        <v>0</v>
      </c>
      <c r="BS79" s="70"/>
      <c r="BT79" s="208" t="e">
        <f t="shared" si="186"/>
        <v>#VALUE!</v>
      </c>
      <c r="BU79" s="207" t="e">
        <f t="shared" si="187"/>
        <v>#DIV/0!</v>
      </c>
      <c r="BV79" s="70"/>
      <c r="BW79" s="192" t="e">
        <f t="shared" si="188"/>
        <v>#VALUE!</v>
      </c>
      <c r="BX79" s="206">
        <f t="shared" si="189"/>
        <v>0</v>
      </c>
      <c r="BY79" s="70"/>
      <c r="BZ79" s="208" t="e">
        <f t="shared" si="190"/>
        <v>#VALUE!</v>
      </c>
      <c r="CA79" s="207" t="e">
        <f t="shared" si="191"/>
        <v>#DIV/0!</v>
      </c>
      <c r="CB79" s="70"/>
      <c r="CC79" s="192" t="e">
        <f t="shared" si="192"/>
        <v>#VALUE!</v>
      </c>
      <c r="CD79" s="206">
        <f t="shared" si="193"/>
        <v>0</v>
      </c>
      <c r="CE79" s="70"/>
      <c r="CF79" s="208" t="e">
        <f t="shared" si="194"/>
        <v>#VALUE!</v>
      </c>
      <c r="CG79" s="207" t="e">
        <f t="shared" si="195"/>
        <v>#DIV/0!</v>
      </c>
      <c r="CH79" s="70"/>
      <c r="CI79" s="192" t="e">
        <f t="shared" si="196"/>
        <v>#VALUE!</v>
      </c>
      <c r="CJ79" s="207">
        <f t="shared" si="197"/>
        <v>0</v>
      </c>
      <c r="CK79" s="70">
        <f t="shared" si="198"/>
        <v>0</v>
      </c>
      <c r="CL79" s="192" t="e">
        <f t="shared" si="199"/>
        <v>#VALUE!</v>
      </c>
      <c r="CM79" s="207" t="e">
        <f t="shared" si="200"/>
        <v>#DIV/0!</v>
      </c>
      <c r="CN79" s="70">
        <f t="shared" si="201"/>
        <v>0</v>
      </c>
      <c r="CO79" s="192" t="e">
        <f t="shared" si="202"/>
        <v>#VALUE!</v>
      </c>
      <c r="CP79" s="207">
        <f t="shared" si="203"/>
        <v>100</v>
      </c>
      <c r="CQ79" s="70">
        <f t="shared" si="204"/>
        <v>3</v>
      </c>
      <c r="CR79" s="192" t="e">
        <f t="shared" si="205"/>
        <v>#VALUE!</v>
      </c>
      <c r="CS79" s="207" t="e">
        <f t="shared" si="206"/>
        <v>#DIV/0!</v>
      </c>
      <c r="CT79" s="70">
        <f t="shared" si="207"/>
        <v>0</v>
      </c>
      <c r="CU79" s="192" t="e">
        <f t="shared" si="208"/>
        <v>#VALUE!</v>
      </c>
      <c r="CV79" s="202">
        <f t="shared" si="209"/>
        <v>0</v>
      </c>
      <c r="CW79" s="70">
        <f t="shared" si="210"/>
        <v>0</v>
      </c>
      <c r="CX79" s="192" t="e">
        <f t="shared" si="211"/>
        <v>#VALUE!</v>
      </c>
      <c r="CY79" s="202">
        <f t="shared" si="212"/>
        <v>1</v>
      </c>
      <c r="CZ79" s="70">
        <f t="shared" si="213"/>
        <v>3</v>
      </c>
      <c r="DA79" s="192" t="e">
        <f t="shared" si="214"/>
        <v>#VALUE!</v>
      </c>
    </row>
    <row r="80" spans="1:105" s="55" customFormat="1" ht="15">
      <c r="A80" s="75" t="s">
        <v>655</v>
      </c>
      <c r="B80" s="315" t="s">
        <v>905</v>
      </c>
      <c r="C80" s="315" t="s">
        <v>906</v>
      </c>
      <c r="D80" s="312" t="s">
        <v>907</v>
      </c>
      <c r="E80" s="315" t="s">
        <v>669</v>
      </c>
      <c r="F80" s="313">
        <v>16.760000000000002</v>
      </c>
      <c r="G80" s="458">
        <v>192.72</v>
      </c>
      <c r="H80" s="276">
        <f t="shared" si="215"/>
        <v>192.72</v>
      </c>
      <c r="I80" s="367">
        <f t="shared" si="216"/>
        <v>192.72</v>
      </c>
      <c r="J80" s="132">
        <f t="shared" si="217"/>
        <v>0</v>
      </c>
      <c r="K80" s="132">
        <f t="shared" si="218"/>
        <v>0</v>
      </c>
      <c r="L80" s="39" t="e">
        <f t="shared" si="219"/>
        <v>#VALUE!</v>
      </c>
      <c r="M80" s="40" t="e">
        <f t="shared" si="146"/>
        <v>#VALUE!</v>
      </c>
      <c r="N80" s="193" t="e">
        <f t="shared" si="147"/>
        <v>#VALUE!</v>
      </c>
      <c r="O80" s="193" t="e">
        <f t="shared" si="148"/>
        <v>#VALUE!</v>
      </c>
      <c r="P80" s="207">
        <f t="shared" si="149"/>
        <v>0</v>
      </c>
      <c r="Q80" s="70"/>
      <c r="R80" s="208" t="e">
        <f t="shared" si="150"/>
        <v>#VALUE!</v>
      </c>
      <c r="S80" s="207" t="e">
        <f t="shared" si="151"/>
        <v>#DIV/0!</v>
      </c>
      <c r="T80" s="70"/>
      <c r="U80" s="192" t="e">
        <f t="shared" si="152"/>
        <v>#VALUE!</v>
      </c>
      <c r="V80" s="206">
        <f t="shared" si="153"/>
        <v>0</v>
      </c>
      <c r="W80" s="70"/>
      <c r="X80" s="208" t="e">
        <f t="shared" si="154"/>
        <v>#VALUE!</v>
      </c>
      <c r="Y80" s="207" t="e">
        <f t="shared" si="155"/>
        <v>#DIV/0!</v>
      </c>
      <c r="Z80" s="70"/>
      <c r="AA80" s="192" t="e">
        <f t="shared" si="156"/>
        <v>#VALUE!</v>
      </c>
      <c r="AB80" s="206">
        <f t="shared" si="157"/>
        <v>0</v>
      </c>
      <c r="AC80" s="70"/>
      <c r="AD80" s="208" t="e">
        <f t="shared" si="158"/>
        <v>#VALUE!</v>
      </c>
      <c r="AE80" s="207" t="e">
        <f t="shared" si="159"/>
        <v>#DIV/0!</v>
      </c>
      <c r="AF80" s="70"/>
      <c r="AG80" s="192" t="e">
        <f t="shared" si="160"/>
        <v>#VALUE!</v>
      </c>
      <c r="AH80" s="206">
        <f t="shared" si="161"/>
        <v>0</v>
      </c>
      <c r="AI80" s="70"/>
      <c r="AJ80" s="208" t="e">
        <f t="shared" si="162"/>
        <v>#VALUE!</v>
      </c>
      <c r="AK80" s="207" t="e">
        <f t="shared" si="163"/>
        <v>#DIV/0!</v>
      </c>
      <c r="AL80" s="70"/>
      <c r="AM80" s="192" t="e">
        <f t="shared" si="164"/>
        <v>#VALUE!</v>
      </c>
      <c r="AN80" s="206">
        <f t="shared" si="165"/>
        <v>0</v>
      </c>
      <c r="AO80" s="70"/>
      <c r="AP80" s="208" t="e">
        <f t="shared" si="166"/>
        <v>#VALUE!</v>
      </c>
      <c r="AQ80" s="207" t="e">
        <f t="shared" si="167"/>
        <v>#DIV/0!</v>
      </c>
      <c r="AR80" s="70"/>
      <c r="AS80" s="192" t="e">
        <f t="shared" si="168"/>
        <v>#VALUE!</v>
      </c>
      <c r="AT80" s="206">
        <f t="shared" si="169"/>
        <v>0</v>
      </c>
      <c r="AU80" s="70"/>
      <c r="AV80" s="208" t="e">
        <f t="shared" si="170"/>
        <v>#VALUE!</v>
      </c>
      <c r="AW80" s="207" t="e">
        <f t="shared" si="171"/>
        <v>#DIV/0!</v>
      </c>
      <c r="AX80" s="70"/>
      <c r="AY80" s="192" t="e">
        <f t="shared" si="172"/>
        <v>#VALUE!</v>
      </c>
      <c r="AZ80" s="206">
        <f t="shared" si="173"/>
        <v>0</v>
      </c>
      <c r="BA80" s="70"/>
      <c r="BB80" s="208" t="e">
        <f t="shared" si="174"/>
        <v>#VALUE!</v>
      </c>
      <c r="BC80" s="207" t="e">
        <f t="shared" si="175"/>
        <v>#DIV/0!</v>
      </c>
      <c r="BD80" s="70"/>
      <c r="BE80" s="192" t="e">
        <f t="shared" si="176"/>
        <v>#VALUE!</v>
      </c>
      <c r="BF80" s="206">
        <f t="shared" si="177"/>
        <v>0</v>
      </c>
      <c r="BG80" s="70"/>
      <c r="BH80" s="208" t="e">
        <f t="shared" si="178"/>
        <v>#VALUE!</v>
      </c>
      <c r="BI80" s="207" t="e">
        <f t="shared" si="179"/>
        <v>#DIV/0!</v>
      </c>
      <c r="BJ80" s="70"/>
      <c r="BK80" s="192" t="e">
        <f t="shared" si="180"/>
        <v>#VALUE!</v>
      </c>
      <c r="BL80" s="206">
        <f t="shared" si="181"/>
        <v>0</v>
      </c>
      <c r="BM80" s="70"/>
      <c r="BN80" s="208" t="e">
        <f t="shared" si="182"/>
        <v>#VALUE!</v>
      </c>
      <c r="BO80" s="207" t="e">
        <f t="shared" si="183"/>
        <v>#DIV/0!</v>
      </c>
      <c r="BP80" s="70"/>
      <c r="BQ80" s="192" t="e">
        <f t="shared" si="184"/>
        <v>#VALUE!</v>
      </c>
      <c r="BR80" s="206">
        <f t="shared" si="185"/>
        <v>0</v>
      </c>
      <c r="BS80" s="70"/>
      <c r="BT80" s="208" t="e">
        <f t="shared" si="186"/>
        <v>#VALUE!</v>
      </c>
      <c r="BU80" s="207" t="e">
        <f t="shared" si="187"/>
        <v>#DIV/0!</v>
      </c>
      <c r="BV80" s="70"/>
      <c r="BW80" s="192" t="e">
        <f t="shared" si="188"/>
        <v>#VALUE!</v>
      </c>
      <c r="BX80" s="206">
        <f t="shared" si="189"/>
        <v>0</v>
      </c>
      <c r="BY80" s="70"/>
      <c r="BZ80" s="208" t="e">
        <f t="shared" si="190"/>
        <v>#VALUE!</v>
      </c>
      <c r="CA80" s="207" t="e">
        <f t="shared" si="191"/>
        <v>#DIV/0!</v>
      </c>
      <c r="CB80" s="70"/>
      <c r="CC80" s="192" t="e">
        <f t="shared" si="192"/>
        <v>#VALUE!</v>
      </c>
      <c r="CD80" s="206">
        <f t="shared" si="193"/>
        <v>0</v>
      </c>
      <c r="CE80" s="70"/>
      <c r="CF80" s="208" t="e">
        <f t="shared" si="194"/>
        <v>#VALUE!</v>
      </c>
      <c r="CG80" s="207" t="e">
        <f t="shared" si="195"/>
        <v>#DIV/0!</v>
      </c>
      <c r="CH80" s="70"/>
      <c r="CI80" s="192" t="e">
        <f t="shared" si="196"/>
        <v>#VALUE!</v>
      </c>
      <c r="CJ80" s="207">
        <f t="shared" si="197"/>
        <v>0</v>
      </c>
      <c r="CK80" s="70">
        <f t="shared" si="198"/>
        <v>0</v>
      </c>
      <c r="CL80" s="192" t="e">
        <f t="shared" si="199"/>
        <v>#VALUE!</v>
      </c>
      <c r="CM80" s="207" t="e">
        <f t="shared" si="200"/>
        <v>#DIV/0!</v>
      </c>
      <c r="CN80" s="70">
        <f t="shared" si="201"/>
        <v>0</v>
      </c>
      <c r="CO80" s="192" t="e">
        <f t="shared" si="202"/>
        <v>#VALUE!</v>
      </c>
      <c r="CP80" s="207">
        <f t="shared" si="203"/>
        <v>100</v>
      </c>
      <c r="CQ80" s="70">
        <f t="shared" si="204"/>
        <v>192.72</v>
      </c>
      <c r="CR80" s="192" t="e">
        <f t="shared" si="205"/>
        <v>#VALUE!</v>
      </c>
      <c r="CS80" s="207" t="e">
        <f t="shared" si="206"/>
        <v>#DIV/0!</v>
      </c>
      <c r="CT80" s="70">
        <f t="shared" si="207"/>
        <v>0</v>
      </c>
      <c r="CU80" s="192" t="e">
        <f t="shared" si="208"/>
        <v>#VALUE!</v>
      </c>
      <c r="CV80" s="202">
        <f t="shared" si="209"/>
        <v>0</v>
      </c>
      <c r="CW80" s="70">
        <f t="shared" si="210"/>
        <v>0</v>
      </c>
      <c r="CX80" s="192" t="e">
        <f t="shared" si="211"/>
        <v>#VALUE!</v>
      </c>
      <c r="CY80" s="202">
        <f t="shared" si="212"/>
        <v>1</v>
      </c>
      <c r="CZ80" s="70">
        <f t="shared" si="213"/>
        <v>192.72</v>
      </c>
      <c r="DA80" s="192" t="e">
        <f t="shared" si="214"/>
        <v>#VALUE!</v>
      </c>
    </row>
    <row r="81" spans="1:105" s="55" customFormat="1" ht="15">
      <c r="A81" s="75" t="s">
        <v>55</v>
      </c>
      <c r="B81" s="315" t="s">
        <v>396</v>
      </c>
      <c r="C81" s="315" t="s">
        <v>397</v>
      </c>
      <c r="D81" s="312" t="s">
        <v>398</v>
      </c>
      <c r="E81" s="315" t="s">
        <v>669</v>
      </c>
      <c r="F81" s="313">
        <v>30.84</v>
      </c>
      <c r="G81" s="458">
        <v>35.450000000000003</v>
      </c>
      <c r="H81" s="276">
        <f t="shared" si="215"/>
        <v>35.450000000000003</v>
      </c>
      <c r="I81" s="367">
        <f t="shared" si="216"/>
        <v>35.450000000000003</v>
      </c>
      <c r="J81" s="132">
        <f t="shared" si="217"/>
        <v>0</v>
      </c>
      <c r="K81" s="132">
        <f t="shared" si="218"/>
        <v>0</v>
      </c>
      <c r="L81" s="39" t="e">
        <f t="shared" si="219"/>
        <v>#VALUE!</v>
      </c>
      <c r="M81" s="40" t="e">
        <f t="shared" si="146"/>
        <v>#VALUE!</v>
      </c>
      <c r="N81" s="193" t="e">
        <f t="shared" si="147"/>
        <v>#VALUE!</v>
      </c>
      <c r="O81" s="193" t="e">
        <f t="shared" si="148"/>
        <v>#VALUE!</v>
      </c>
      <c r="P81" s="207">
        <f t="shared" si="149"/>
        <v>0</v>
      </c>
      <c r="Q81" s="70"/>
      <c r="R81" s="208" t="e">
        <f t="shared" si="150"/>
        <v>#VALUE!</v>
      </c>
      <c r="S81" s="207" t="e">
        <f t="shared" si="151"/>
        <v>#DIV/0!</v>
      </c>
      <c r="T81" s="70"/>
      <c r="U81" s="192" t="e">
        <f t="shared" si="152"/>
        <v>#VALUE!</v>
      </c>
      <c r="V81" s="206">
        <f t="shared" si="153"/>
        <v>0</v>
      </c>
      <c r="W81" s="70"/>
      <c r="X81" s="208" t="e">
        <f t="shared" si="154"/>
        <v>#VALUE!</v>
      </c>
      <c r="Y81" s="207" t="e">
        <f t="shared" si="155"/>
        <v>#DIV/0!</v>
      </c>
      <c r="Z81" s="70"/>
      <c r="AA81" s="192" t="e">
        <f t="shared" si="156"/>
        <v>#VALUE!</v>
      </c>
      <c r="AB81" s="206">
        <f t="shared" si="157"/>
        <v>0</v>
      </c>
      <c r="AC81" s="70"/>
      <c r="AD81" s="208" t="e">
        <f t="shared" si="158"/>
        <v>#VALUE!</v>
      </c>
      <c r="AE81" s="207" t="e">
        <f t="shared" si="159"/>
        <v>#DIV/0!</v>
      </c>
      <c r="AF81" s="70"/>
      <c r="AG81" s="192" t="e">
        <f t="shared" si="160"/>
        <v>#VALUE!</v>
      </c>
      <c r="AH81" s="206">
        <f t="shared" si="161"/>
        <v>0</v>
      </c>
      <c r="AI81" s="70"/>
      <c r="AJ81" s="208" t="e">
        <f t="shared" si="162"/>
        <v>#VALUE!</v>
      </c>
      <c r="AK81" s="207" t="e">
        <f t="shared" si="163"/>
        <v>#DIV/0!</v>
      </c>
      <c r="AL81" s="70"/>
      <c r="AM81" s="192" t="e">
        <f t="shared" si="164"/>
        <v>#VALUE!</v>
      </c>
      <c r="AN81" s="206">
        <f t="shared" si="165"/>
        <v>0</v>
      </c>
      <c r="AO81" s="70"/>
      <c r="AP81" s="208" t="e">
        <f t="shared" si="166"/>
        <v>#VALUE!</v>
      </c>
      <c r="AQ81" s="207" t="e">
        <f t="shared" si="167"/>
        <v>#DIV/0!</v>
      </c>
      <c r="AR81" s="70"/>
      <c r="AS81" s="192" t="e">
        <f t="shared" si="168"/>
        <v>#VALUE!</v>
      </c>
      <c r="AT81" s="206">
        <f t="shared" si="169"/>
        <v>0</v>
      </c>
      <c r="AU81" s="70"/>
      <c r="AV81" s="208" t="e">
        <f t="shared" si="170"/>
        <v>#VALUE!</v>
      </c>
      <c r="AW81" s="207" t="e">
        <f t="shared" si="171"/>
        <v>#DIV/0!</v>
      </c>
      <c r="AX81" s="70"/>
      <c r="AY81" s="192" t="e">
        <f t="shared" si="172"/>
        <v>#VALUE!</v>
      </c>
      <c r="AZ81" s="206">
        <f t="shared" si="173"/>
        <v>0</v>
      </c>
      <c r="BA81" s="70"/>
      <c r="BB81" s="208" t="e">
        <f t="shared" si="174"/>
        <v>#VALUE!</v>
      </c>
      <c r="BC81" s="207" t="e">
        <f t="shared" si="175"/>
        <v>#DIV/0!</v>
      </c>
      <c r="BD81" s="70"/>
      <c r="BE81" s="192" t="e">
        <f t="shared" si="176"/>
        <v>#VALUE!</v>
      </c>
      <c r="BF81" s="206">
        <f t="shared" si="177"/>
        <v>0</v>
      </c>
      <c r="BG81" s="70"/>
      <c r="BH81" s="208" t="e">
        <f t="shared" si="178"/>
        <v>#VALUE!</v>
      </c>
      <c r="BI81" s="207" t="e">
        <f t="shared" si="179"/>
        <v>#DIV/0!</v>
      </c>
      <c r="BJ81" s="70"/>
      <c r="BK81" s="192" t="e">
        <f t="shared" si="180"/>
        <v>#VALUE!</v>
      </c>
      <c r="BL81" s="206">
        <f t="shared" si="181"/>
        <v>0</v>
      </c>
      <c r="BM81" s="70"/>
      <c r="BN81" s="208" t="e">
        <f t="shared" si="182"/>
        <v>#VALUE!</v>
      </c>
      <c r="BO81" s="207" t="e">
        <f t="shared" si="183"/>
        <v>#DIV/0!</v>
      </c>
      <c r="BP81" s="70"/>
      <c r="BQ81" s="192" t="e">
        <f t="shared" si="184"/>
        <v>#VALUE!</v>
      </c>
      <c r="BR81" s="206">
        <f t="shared" si="185"/>
        <v>0</v>
      </c>
      <c r="BS81" s="70"/>
      <c r="BT81" s="208" t="e">
        <f t="shared" si="186"/>
        <v>#VALUE!</v>
      </c>
      <c r="BU81" s="207" t="e">
        <f t="shared" si="187"/>
        <v>#DIV/0!</v>
      </c>
      <c r="BV81" s="70"/>
      <c r="BW81" s="192" t="e">
        <f t="shared" si="188"/>
        <v>#VALUE!</v>
      </c>
      <c r="BX81" s="206">
        <f t="shared" si="189"/>
        <v>0</v>
      </c>
      <c r="BY81" s="70"/>
      <c r="BZ81" s="208" t="e">
        <f t="shared" si="190"/>
        <v>#VALUE!</v>
      </c>
      <c r="CA81" s="207" t="e">
        <f t="shared" si="191"/>
        <v>#DIV/0!</v>
      </c>
      <c r="CB81" s="70"/>
      <c r="CC81" s="192" t="e">
        <f t="shared" si="192"/>
        <v>#VALUE!</v>
      </c>
      <c r="CD81" s="206">
        <f t="shared" si="193"/>
        <v>0</v>
      </c>
      <c r="CE81" s="70"/>
      <c r="CF81" s="208" t="e">
        <f t="shared" si="194"/>
        <v>#VALUE!</v>
      </c>
      <c r="CG81" s="207" t="e">
        <f t="shared" si="195"/>
        <v>#DIV/0!</v>
      </c>
      <c r="CH81" s="70"/>
      <c r="CI81" s="192" t="e">
        <f t="shared" si="196"/>
        <v>#VALUE!</v>
      </c>
      <c r="CJ81" s="207">
        <f t="shared" si="197"/>
        <v>0</v>
      </c>
      <c r="CK81" s="70">
        <f t="shared" si="198"/>
        <v>0</v>
      </c>
      <c r="CL81" s="192" t="e">
        <f t="shared" si="199"/>
        <v>#VALUE!</v>
      </c>
      <c r="CM81" s="207" t="e">
        <f t="shared" si="200"/>
        <v>#DIV/0!</v>
      </c>
      <c r="CN81" s="70">
        <f t="shared" si="201"/>
        <v>0</v>
      </c>
      <c r="CO81" s="192" t="e">
        <f t="shared" si="202"/>
        <v>#VALUE!</v>
      </c>
      <c r="CP81" s="207">
        <f t="shared" si="203"/>
        <v>100</v>
      </c>
      <c r="CQ81" s="70">
        <f t="shared" si="204"/>
        <v>35.450000000000003</v>
      </c>
      <c r="CR81" s="192" t="e">
        <f t="shared" si="205"/>
        <v>#VALUE!</v>
      </c>
      <c r="CS81" s="207" t="e">
        <f t="shared" si="206"/>
        <v>#DIV/0!</v>
      </c>
      <c r="CT81" s="70">
        <f t="shared" si="207"/>
        <v>0</v>
      </c>
      <c r="CU81" s="192" t="e">
        <f t="shared" si="208"/>
        <v>#VALUE!</v>
      </c>
      <c r="CV81" s="202">
        <f t="shared" si="209"/>
        <v>0</v>
      </c>
      <c r="CW81" s="70">
        <f t="shared" si="210"/>
        <v>0</v>
      </c>
      <c r="CX81" s="192" t="e">
        <f t="shared" si="211"/>
        <v>#VALUE!</v>
      </c>
      <c r="CY81" s="202">
        <f t="shared" si="212"/>
        <v>1</v>
      </c>
      <c r="CZ81" s="70">
        <f t="shared" si="213"/>
        <v>35.450000000000003</v>
      </c>
      <c r="DA81" s="192" t="e">
        <f t="shared" si="214"/>
        <v>#VALUE!</v>
      </c>
    </row>
    <row r="82" spans="1:105" s="55" customFormat="1" ht="15">
      <c r="A82" s="75" t="s">
        <v>56</v>
      </c>
      <c r="B82" s="315" t="s">
        <v>975</v>
      </c>
      <c r="C82" s="315" t="s">
        <v>976</v>
      </c>
      <c r="D82" s="312" t="s">
        <v>977</v>
      </c>
      <c r="E82" s="315" t="s">
        <v>669</v>
      </c>
      <c r="F82" s="313">
        <v>9.7899999999999991</v>
      </c>
      <c r="G82" s="458">
        <v>129.83000000000001</v>
      </c>
      <c r="H82" s="276">
        <f t="shared" si="215"/>
        <v>129.83000000000001</v>
      </c>
      <c r="I82" s="367">
        <f t="shared" si="216"/>
        <v>129.83000000000001</v>
      </c>
      <c r="J82" s="132">
        <f t="shared" si="217"/>
        <v>0</v>
      </c>
      <c r="K82" s="132">
        <f t="shared" si="218"/>
        <v>0</v>
      </c>
      <c r="L82" s="39" t="e">
        <f t="shared" si="219"/>
        <v>#VALUE!</v>
      </c>
      <c r="M82" s="40" t="e">
        <f t="shared" si="146"/>
        <v>#VALUE!</v>
      </c>
      <c r="N82" s="193" t="e">
        <f t="shared" si="147"/>
        <v>#VALUE!</v>
      </c>
      <c r="O82" s="193" t="e">
        <f t="shared" si="148"/>
        <v>#VALUE!</v>
      </c>
      <c r="P82" s="207">
        <f t="shared" si="149"/>
        <v>0</v>
      </c>
      <c r="Q82" s="70"/>
      <c r="R82" s="208" t="e">
        <f t="shared" si="150"/>
        <v>#VALUE!</v>
      </c>
      <c r="S82" s="207" t="e">
        <f t="shared" si="151"/>
        <v>#DIV/0!</v>
      </c>
      <c r="T82" s="70"/>
      <c r="U82" s="192" t="e">
        <f t="shared" si="152"/>
        <v>#VALUE!</v>
      </c>
      <c r="V82" s="206">
        <f t="shared" si="153"/>
        <v>0</v>
      </c>
      <c r="W82" s="70"/>
      <c r="X82" s="208" t="e">
        <f t="shared" si="154"/>
        <v>#VALUE!</v>
      </c>
      <c r="Y82" s="207" t="e">
        <f t="shared" si="155"/>
        <v>#DIV/0!</v>
      </c>
      <c r="Z82" s="70"/>
      <c r="AA82" s="192" t="e">
        <f t="shared" si="156"/>
        <v>#VALUE!</v>
      </c>
      <c r="AB82" s="206">
        <f t="shared" si="157"/>
        <v>0</v>
      </c>
      <c r="AC82" s="70"/>
      <c r="AD82" s="208" t="e">
        <f t="shared" si="158"/>
        <v>#VALUE!</v>
      </c>
      <c r="AE82" s="207" t="e">
        <f t="shared" si="159"/>
        <v>#DIV/0!</v>
      </c>
      <c r="AF82" s="70"/>
      <c r="AG82" s="192" t="e">
        <f t="shared" si="160"/>
        <v>#VALUE!</v>
      </c>
      <c r="AH82" s="206">
        <f t="shared" si="161"/>
        <v>0</v>
      </c>
      <c r="AI82" s="70"/>
      <c r="AJ82" s="208" t="e">
        <f t="shared" si="162"/>
        <v>#VALUE!</v>
      </c>
      <c r="AK82" s="207" t="e">
        <f t="shared" si="163"/>
        <v>#DIV/0!</v>
      </c>
      <c r="AL82" s="70"/>
      <c r="AM82" s="192" t="e">
        <f t="shared" si="164"/>
        <v>#VALUE!</v>
      </c>
      <c r="AN82" s="206">
        <f t="shared" si="165"/>
        <v>0</v>
      </c>
      <c r="AO82" s="70"/>
      <c r="AP82" s="208" t="e">
        <f t="shared" si="166"/>
        <v>#VALUE!</v>
      </c>
      <c r="AQ82" s="207" t="e">
        <f t="shared" si="167"/>
        <v>#DIV/0!</v>
      </c>
      <c r="AR82" s="70"/>
      <c r="AS82" s="192" t="e">
        <f t="shared" si="168"/>
        <v>#VALUE!</v>
      </c>
      <c r="AT82" s="206">
        <f t="shared" si="169"/>
        <v>0</v>
      </c>
      <c r="AU82" s="70"/>
      <c r="AV82" s="208" t="e">
        <f t="shared" si="170"/>
        <v>#VALUE!</v>
      </c>
      <c r="AW82" s="207" t="e">
        <f t="shared" si="171"/>
        <v>#DIV/0!</v>
      </c>
      <c r="AX82" s="70"/>
      <c r="AY82" s="192" t="e">
        <f t="shared" si="172"/>
        <v>#VALUE!</v>
      </c>
      <c r="AZ82" s="206">
        <f t="shared" si="173"/>
        <v>0</v>
      </c>
      <c r="BA82" s="70"/>
      <c r="BB82" s="208" t="e">
        <f t="shared" si="174"/>
        <v>#VALUE!</v>
      </c>
      <c r="BC82" s="207" t="e">
        <f t="shared" si="175"/>
        <v>#DIV/0!</v>
      </c>
      <c r="BD82" s="70"/>
      <c r="BE82" s="192" t="e">
        <f t="shared" si="176"/>
        <v>#VALUE!</v>
      </c>
      <c r="BF82" s="206">
        <f t="shared" si="177"/>
        <v>0</v>
      </c>
      <c r="BG82" s="70"/>
      <c r="BH82" s="208" t="e">
        <f t="shared" si="178"/>
        <v>#VALUE!</v>
      </c>
      <c r="BI82" s="207" t="e">
        <f t="shared" si="179"/>
        <v>#DIV/0!</v>
      </c>
      <c r="BJ82" s="70"/>
      <c r="BK82" s="192" t="e">
        <f t="shared" si="180"/>
        <v>#VALUE!</v>
      </c>
      <c r="BL82" s="206">
        <f t="shared" si="181"/>
        <v>0</v>
      </c>
      <c r="BM82" s="70"/>
      <c r="BN82" s="208" t="e">
        <f t="shared" si="182"/>
        <v>#VALUE!</v>
      </c>
      <c r="BO82" s="207" t="e">
        <f t="shared" si="183"/>
        <v>#DIV/0!</v>
      </c>
      <c r="BP82" s="70"/>
      <c r="BQ82" s="192" t="e">
        <f t="shared" si="184"/>
        <v>#VALUE!</v>
      </c>
      <c r="BR82" s="206">
        <f t="shared" si="185"/>
        <v>0</v>
      </c>
      <c r="BS82" s="70"/>
      <c r="BT82" s="208" t="e">
        <f t="shared" si="186"/>
        <v>#VALUE!</v>
      </c>
      <c r="BU82" s="207" t="e">
        <f t="shared" si="187"/>
        <v>#DIV/0!</v>
      </c>
      <c r="BV82" s="70"/>
      <c r="BW82" s="192" t="e">
        <f t="shared" si="188"/>
        <v>#VALUE!</v>
      </c>
      <c r="BX82" s="206">
        <f t="shared" si="189"/>
        <v>0</v>
      </c>
      <c r="BY82" s="70"/>
      <c r="BZ82" s="208" t="e">
        <f t="shared" si="190"/>
        <v>#VALUE!</v>
      </c>
      <c r="CA82" s="207" t="e">
        <f t="shared" si="191"/>
        <v>#DIV/0!</v>
      </c>
      <c r="CB82" s="70"/>
      <c r="CC82" s="192" t="e">
        <f t="shared" si="192"/>
        <v>#VALUE!</v>
      </c>
      <c r="CD82" s="206">
        <f t="shared" si="193"/>
        <v>0</v>
      </c>
      <c r="CE82" s="70"/>
      <c r="CF82" s="208" t="e">
        <f t="shared" si="194"/>
        <v>#VALUE!</v>
      </c>
      <c r="CG82" s="207" t="e">
        <f t="shared" si="195"/>
        <v>#DIV/0!</v>
      </c>
      <c r="CH82" s="70"/>
      <c r="CI82" s="192" t="e">
        <f t="shared" si="196"/>
        <v>#VALUE!</v>
      </c>
      <c r="CJ82" s="207">
        <f t="shared" si="197"/>
        <v>0</v>
      </c>
      <c r="CK82" s="70">
        <f t="shared" si="198"/>
        <v>0</v>
      </c>
      <c r="CL82" s="192" t="e">
        <f t="shared" si="199"/>
        <v>#VALUE!</v>
      </c>
      <c r="CM82" s="207" t="e">
        <f t="shared" si="200"/>
        <v>#DIV/0!</v>
      </c>
      <c r="CN82" s="70">
        <f t="shared" si="201"/>
        <v>0</v>
      </c>
      <c r="CO82" s="192" t="e">
        <f t="shared" si="202"/>
        <v>#VALUE!</v>
      </c>
      <c r="CP82" s="207">
        <f t="shared" si="203"/>
        <v>100</v>
      </c>
      <c r="CQ82" s="70">
        <f t="shared" si="204"/>
        <v>129.83000000000001</v>
      </c>
      <c r="CR82" s="192" t="e">
        <f t="shared" si="205"/>
        <v>#VALUE!</v>
      </c>
      <c r="CS82" s="207" t="e">
        <f t="shared" si="206"/>
        <v>#DIV/0!</v>
      </c>
      <c r="CT82" s="70">
        <f t="shared" si="207"/>
        <v>0</v>
      </c>
      <c r="CU82" s="192" t="e">
        <f t="shared" si="208"/>
        <v>#VALUE!</v>
      </c>
      <c r="CV82" s="202">
        <f t="shared" si="209"/>
        <v>0</v>
      </c>
      <c r="CW82" s="70">
        <f t="shared" si="210"/>
        <v>0</v>
      </c>
      <c r="CX82" s="192" t="e">
        <f t="shared" si="211"/>
        <v>#VALUE!</v>
      </c>
      <c r="CY82" s="202">
        <f t="shared" si="212"/>
        <v>1</v>
      </c>
      <c r="CZ82" s="70">
        <f t="shared" si="213"/>
        <v>129.83000000000001</v>
      </c>
      <c r="DA82" s="192" t="e">
        <f t="shared" si="214"/>
        <v>#VALUE!</v>
      </c>
    </row>
    <row r="83" spans="1:105" s="55" customFormat="1" ht="15">
      <c r="A83" s="75" t="s">
        <v>57</v>
      </c>
      <c r="B83" s="315" t="s">
        <v>399</v>
      </c>
      <c r="C83" s="315" t="s">
        <v>400</v>
      </c>
      <c r="D83" s="312" t="s">
        <v>401</v>
      </c>
      <c r="E83" s="315" t="s">
        <v>669</v>
      </c>
      <c r="F83" s="313">
        <v>14.23</v>
      </c>
      <c r="G83" s="458">
        <v>28.37</v>
      </c>
      <c r="H83" s="276">
        <f t="shared" si="215"/>
        <v>28.37</v>
      </c>
      <c r="I83" s="367">
        <f t="shared" si="216"/>
        <v>28.37</v>
      </c>
      <c r="J83" s="132">
        <f t="shared" si="217"/>
        <v>0</v>
      </c>
      <c r="K83" s="132">
        <f t="shared" si="218"/>
        <v>0</v>
      </c>
      <c r="L83" s="39" t="e">
        <f t="shared" si="219"/>
        <v>#VALUE!</v>
      </c>
      <c r="M83" s="40" t="e">
        <f t="shared" si="146"/>
        <v>#VALUE!</v>
      </c>
      <c r="N83" s="193" t="e">
        <f t="shared" si="147"/>
        <v>#VALUE!</v>
      </c>
      <c r="O83" s="193" t="e">
        <f t="shared" si="148"/>
        <v>#VALUE!</v>
      </c>
      <c r="P83" s="207">
        <f t="shared" si="149"/>
        <v>0</v>
      </c>
      <c r="Q83" s="70"/>
      <c r="R83" s="208" t="e">
        <f t="shared" si="150"/>
        <v>#VALUE!</v>
      </c>
      <c r="S83" s="207" t="e">
        <f t="shared" si="151"/>
        <v>#DIV/0!</v>
      </c>
      <c r="T83" s="70"/>
      <c r="U83" s="192" t="e">
        <f t="shared" si="152"/>
        <v>#VALUE!</v>
      </c>
      <c r="V83" s="206">
        <f t="shared" si="153"/>
        <v>0</v>
      </c>
      <c r="W83" s="70"/>
      <c r="X83" s="208" t="e">
        <f t="shared" si="154"/>
        <v>#VALUE!</v>
      </c>
      <c r="Y83" s="207" t="e">
        <f t="shared" si="155"/>
        <v>#DIV/0!</v>
      </c>
      <c r="Z83" s="70"/>
      <c r="AA83" s="192" t="e">
        <f t="shared" si="156"/>
        <v>#VALUE!</v>
      </c>
      <c r="AB83" s="206">
        <f t="shared" si="157"/>
        <v>0</v>
      </c>
      <c r="AC83" s="70"/>
      <c r="AD83" s="208" t="e">
        <f t="shared" si="158"/>
        <v>#VALUE!</v>
      </c>
      <c r="AE83" s="207" t="e">
        <f t="shared" si="159"/>
        <v>#DIV/0!</v>
      </c>
      <c r="AF83" s="70"/>
      <c r="AG83" s="192" t="e">
        <f t="shared" si="160"/>
        <v>#VALUE!</v>
      </c>
      <c r="AH83" s="206">
        <f t="shared" si="161"/>
        <v>0</v>
      </c>
      <c r="AI83" s="70"/>
      <c r="AJ83" s="208" t="e">
        <f t="shared" si="162"/>
        <v>#VALUE!</v>
      </c>
      <c r="AK83" s="207" t="e">
        <f t="shared" si="163"/>
        <v>#DIV/0!</v>
      </c>
      <c r="AL83" s="70"/>
      <c r="AM83" s="192" t="e">
        <f t="shared" si="164"/>
        <v>#VALUE!</v>
      </c>
      <c r="AN83" s="206">
        <f t="shared" si="165"/>
        <v>0</v>
      </c>
      <c r="AO83" s="70"/>
      <c r="AP83" s="208" t="e">
        <f t="shared" si="166"/>
        <v>#VALUE!</v>
      </c>
      <c r="AQ83" s="207" t="e">
        <f t="shared" si="167"/>
        <v>#DIV/0!</v>
      </c>
      <c r="AR83" s="70"/>
      <c r="AS83" s="192" t="e">
        <f t="shared" si="168"/>
        <v>#VALUE!</v>
      </c>
      <c r="AT83" s="206">
        <f t="shared" si="169"/>
        <v>0</v>
      </c>
      <c r="AU83" s="70"/>
      <c r="AV83" s="208" t="e">
        <f t="shared" si="170"/>
        <v>#VALUE!</v>
      </c>
      <c r="AW83" s="207" t="e">
        <f t="shared" si="171"/>
        <v>#DIV/0!</v>
      </c>
      <c r="AX83" s="70"/>
      <c r="AY83" s="192" t="e">
        <f t="shared" si="172"/>
        <v>#VALUE!</v>
      </c>
      <c r="AZ83" s="206">
        <f t="shared" si="173"/>
        <v>0</v>
      </c>
      <c r="BA83" s="70"/>
      <c r="BB83" s="208" t="e">
        <f t="shared" si="174"/>
        <v>#VALUE!</v>
      </c>
      <c r="BC83" s="207" t="e">
        <f t="shared" si="175"/>
        <v>#DIV/0!</v>
      </c>
      <c r="BD83" s="70"/>
      <c r="BE83" s="192" t="e">
        <f t="shared" si="176"/>
        <v>#VALUE!</v>
      </c>
      <c r="BF83" s="206">
        <f t="shared" si="177"/>
        <v>0</v>
      </c>
      <c r="BG83" s="70"/>
      <c r="BH83" s="208" t="e">
        <f t="shared" si="178"/>
        <v>#VALUE!</v>
      </c>
      <c r="BI83" s="207" t="e">
        <f t="shared" si="179"/>
        <v>#DIV/0!</v>
      </c>
      <c r="BJ83" s="70"/>
      <c r="BK83" s="192" t="e">
        <f t="shared" si="180"/>
        <v>#VALUE!</v>
      </c>
      <c r="BL83" s="206">
        <f t="shared" si="181"/>
        <v>0</v>
      </c>
      <c r="BM83" s="70"/>
      <c r="BN83" s="208" t="e">
        <f t="shared" si="182"/>
        <v>#VALUE!</v>
      </c>
      <c r="BO83" s="207" t="e">
        <f t="shared" si="183"/>
        <v>#DIV/0!</v>
      </c>
      <c r="BP83" s="70"/>
      <c r="BQ83" s="192" t="e">
        <f t="shared" si="184"/>
        <v>#VALUE!</v>
      </c>
      <c r="BR83" s="206">
        <f t="shared" si="185"/>
        <v>0</v>
      </c>
      <c r="BS83" s="70"/>
      <c r="BT83" s="208" t="e">
        <f t="shared" si="186"/>
        <v>#VALUE!</v>
      </c>
      <c r="BU83" s="207" t="e">
        <f t="shared" si="187"/>
        <v>#DIV/0!</v>
      </c>
      <c r="BV83" s="70"/>
      <c r="BW83" s="192" t="e">
        <f t="shared" si="188"/>
        <v>#VALUE!</v>
      </c>
      <c r="BX83" s="206">
        <f t="shared" si="189"/>
        <v>0</v>
      </c>
      <c r="BY83" s="70"/>
      <c r="BZ83" s="208" t="e">
        <f t="shared" si="190"/>
        <v>#VALUE!</v>
      </c>
      <c r="CA83" s="207" t="e">
        <f t="shared" si="191"/>
        <v>#DIV/0!</v>
      </c>
      <c r="CB83" s="70"/>
      <c r="CC83" s="192" t="e">
        <f t="shared" si="192"/>
        <v>#VALUE!</v>
      </c>
      <c r="CD83" s="206">
        <f t="shared" si="193"/>
        <v>0</v>
      </c>
      <c r="CE83" s="70"/>
      <c r="CF83" s="208" t="e">
        <f t="shared" si="194"/>
        <v>#VALUE!</v>
      </c>
      <c r="CG83" s="207" t="e">
        <f t="shared" si="195"/>
        <v>#DIV/0!</v>
      </c>
      <c r="CH83" s="70"/>
      <c r="CI83" s="192" t="e">
        <f t="shared" si="196"/>
        <v>#VALUE!</v>
      </c>
      <c r="CJ83" s="207">
        <f t="shared" si="197"/>
        <v>0</v>
      </c>
      <c r="CK83" s="70">
        <f t="shared" si="198"/>
        <v>0</v>
      </c>
      <c r="CL83" s="192" t="e">
        <f t="shared" si="199"/>
        <v>#VALUE!</v>
      </c>
      <c r="CM83" s="207" t="e">
        <f t="shared" si="200"/>
        <v>#DIV/0!</v>
      </c>
      <c r="CN83" s="70">
        <f t="shared" si="201"/>
        <v>0</v>
      </c>
      <c r="CO83" s="192" t="e">
        <f t="shared" si="202"/>
        <v>#VALUE!</v>
      </c>
      <c r="CP83" s="207">
        <f t="shared" si="203"/>
        <v>100</v>
      </c>
      <c r="CQ83" s="70">
        <f t="shared" si="204"/>
        <v>28.37</v>
      </c>
      <c r="CR83" s="192" t="e">
        <f t="shared" si="205"/>
        <v>#VALUE!</v>
      </c>
      <c r="CS83" s="207" t="e">
        <f t="shared" si="206"/>
        <v>#DIV/0!</v>
      </c>
      <c r="CT83" s="70">
        <f t="shared" si="207"/>
        <v>0</v>
      </c>
      <c r="CU83" s="192" t="e">
        <f t="shared" si="208"/>
        <v>#VALUE!</v>
      </c>
      <c r="CV83" s="202">
        <f t="shared" si="209"/>
        <v>0</v>
      </c>
      <c r="CW83" s="70">
        <f t="shared" si="210"/>
        <v>0</v>
      </c>
      <c r="CX83" s="192" t="e">
        <f t="shared" si="211"/>
        <v>#VALUE!</v>
      </c>
      <c r="CY83" s="202">
        <f t="shared" si="212"/>
        <v>1</v>
      </c>
      <c r="CZ83" s="70">
        <f t="shared" si="213"/>
        <v>28.37</v>
      </c>
      <c r="DA83" s="192" t="e">
        <f t="shared" si="214"/>
        <v>#VALUE!</v>
      </c>
    </row>
    <row r="84" spans="1:105" s="55" customFormat="1" ht="15">
      <c r="A84" s="75" t="s">
        <v>58</v>
      </c>
      <c r="B84" s="315" t="s">
        <v>972</v>
      </c>
      <c r="C84" s="315" t="s">
        <v>973</v>
      </c>
      <c r="D84" s="312" t="s">
        <v>974</v>
      </c>
      <c r="E84" s="315" t="s">
        <v>669</v>
      </c>
      <c r="F84" s="313">
        <v>7.32</v>
      </c>
      <c r="G84" s="458">
        <v>58.54</v>
      </c>
      <c r="H84" s="276">
        <f t="shared" si="215"/>
        <v>58.54</v>
      </c>
      <c r="I84" s="367">
        <f t="shared" si="216"/>
        <v>58.54</v>
      </c>
      <c r="J84" s="132">
        <f t="shared" si="217"/>
        <v>0</v>
      </c>
      <c r="K84" s="132">
        <f t="shared" si="218"/>
        <v>0</v>
      </c>
      <c r="L84" s="39" t="e">
        <f t="shared" si="219"/>
        <v>#VALUE!</v>
      </c>
      <c r="M84" s="40" t="e">
        <f t="shared" si="146"/>
        <v>#VALUE!</v>
      </c>
      <c r="N84" s="193" t="e">
        <f t="shared" si="147"/>
        <v>#VALUE!</v>
      </c>
      <c r="O84" s="193" t="e">
        <f t="shared" si="148"/>
        <v>#VALUE!</v>
      </c>
      <c r="P84" s="207">
        <f t="shared" si="149"/>
        <v>0</v>
      </c>
      <c r="Q84" s="70"/>
      <c r="R84" s="208" t="e">
        <f t="shared" si="150"/>
        <v>#VALUE!</v>
      </c>
      <c r="S84" s="207" t="e">
        <f t="shared" si="151"/>
        <v>#DIV/0!</v>
      </c>
      <c r="T84" s="70"/>
      <c r="U84" s="192" t="e">
        <f t="shared" si="152"/>
        <v>#VALUE!</v>
      </c>
      <c r="V84" s="206">
        <f t="shared" si="153"/>
        <v>0</v>
      </c>
      <c r="W84" s="70"/>
      <c r="X84" s="208" t="e">
        <f t="shared" si="154"/>
        <v>#VALUE!</v>
      </c>
      <c r="Y84" s="207" t="e">
        <f t="shared" si="155"/>
        <v>#DIV/0!</v>
      </c>
      <c r="Z84" s="70"/>
      <c r="AA84" s="192" t="e">
        <f t="shared" si="156"/>
        <v>#VALUE!</v>
      </c>
      <c r="AB84" s="206">
        <f t="shared" si="157"/>
        <v>0</v>
      </c>
      <c r="AC84" s="70"/>
      <c r="AD84" s="208" t="e">
        <f t="shared" si="158"/>
        <v>#VALUE!</v>
      </c>
      <c r="AE84" s="207" t="e">
        <f t="shared" si="159"/>
        <v>#DIV/0!</v>
      </c>
      <c r="AF84" s="70"/>
      <c r="AG84" s="192" t="e">
        <f t="shared" si="160"/>
        <v>#VALUE!</v>
      </c>
      <c r="AH84" s="206">
        <f t="shared" si="161"/>
        <v>0</v>
      </c>
      <c r="AI84" s="70"/>
      <c r="AJ84" s="208" t="e">
        <f t="shared" si="162"/>
        <v>#VALUE!</v>
      </c>
      <c r="AK84" s="207" t="e">
        <f t="shared" si="163"/>
        <v>#DIV/0!</v>
      </c>
      <c r="AL84" s="70"/>
      <c r="AM84" s="192" t="e">
        <f t="shared" si="164"/>
        <v>#VALUE!</v>
      </c>
      <c r="AN84" s="206">
        <f t="shared" si="165"/>
        <v>0</v>
      </c>
      <c r="AO84" s="70"/>
      <c r="AP84" s="208" t="e">
        <f t="shared" si="166"/>
        <v>#VALUE!</v>
      </c>
      <c r="AQ84" s="207" t="e">
        <f t="shared" si="167"/>
        <v>#DIV/0!</v>
      </c>
      <c r="AR84" s="70"/>
      <c r="AS84" s="192" t="e">
        <f t="shared" si="168"/>
        <v>#VALUE!</v>
      </c>
      <c r="AT84" s="206">
        <f t="shared" si="169"/>
        <v>0</v>
      </c>
      <c r="AU84" s="70"/>
      <c r="AV84" s="208" t="e">
        <f t="shared" si="170"/>
        <v>#VALUE!</v>
      </c>
      <c r="AW84" s="207" t="e">
        <f t="shared" si="171"/>
        <v>#DIV/0!</v>
      </c>
      <c r="AX84" s="70"/>
      <c r="AY84" s="192" t="e">
        <f t="shared" si="172"/>
        <v>#VALUE!</v>
      </c>
      <c r="AZ84" s="206">
        <f t="shared" si="173"/>
        <v>0</v>
      </c>
      <c r="BA84" s="70"/>
      <c r="BB84" s="208" t="e">
        <f t="shared" si="174"/>
        <v>#VALUE!</v>
      </c>
      <c r="BC84" s="207" t="e">
        <f t="shared" si="175"/>
        <v>#DIV/0!</v>
      </c>
      <c r="BD84" s="70"/>
      <c r="BE84" s="192" t="e">
        <f t="shared" si="176"/>
        <v>#VALUE!</v>
      </c>
      <c r="BF84" s="206">
        <f t="shared" si="177"/>
        <v>0</v>
      </c>
      <c r="BG84" s="70"/>
      <c r="BH84" s="208" t="e">
        <f t="shared" si="178"/>
        <v>#VALUE!</v>
      </c>
      <c r="BI84" s="207" t="e">
        <f t="shared" si="179"/>
        <v>#DIV/0!</v>
      </c>
      <c r="BJ84" s="70"/>
      <c r="BK84" s="192" t="e">
        <f t="shared" si="180"/>
        <v>#VALUE!</v>
      </c>
      <c r="BL84" s="206">
        <f t="shared" si="181"/>
        <v>0</v>
      </c>
      <c r="BM84" s="70"/>
      <c r="BN84" s="208" t="e">
        <f t="shared" si="182"/>
        <v>#VALUE!</v>
      </c>
      <c r="BO84" s="207" t="e">
        <f t="shared" si="183"/>
        <v>#DIV/0!</v>
      </c>
      <c r="BP84" s="70"/>
      <c r="BQ84" s="192" t="e">
        <f t="shared" si="184"/>
        <v>#VALUE!</v>
      </c>
      <c r="BR84" s="206">
        <f t="shared" si="185"/>
        <v>0</v>
      </c>
      <c r="BS84" s="70"/>
      <c r="BT84" s="208" t="e">
        <f t="shared" si="186"/>
        <v>#VALUE!</v>
      </c>
      <c r="BU84" s="207" t="e">
        <f t="shared" si="187"/>
        <v>#DIV/0!</v>
      </c>
      <c r="BV84" s="70"/>
      <c r="BW84" s="192" t="e">
        <f t="shared" si="188"/>
        <v>#VALUE!</v>
      </c>
      <c r="BX84" s="206">
        <f t="shared" si="189"/>
        <v>0</v>
      </c>
      <c r="BY84" s="70"/>
      <c r="BZ84" s="208" t="e">
        <f t="shared" si="190"/>
        <v>#VALUE!</v>
      </c>
      <c r="CA84" s="207" t="e">
        <f t="shared" si="191"/>
        <v>#DIV/0!</v>
      </c>
      <c r="CB84" s="70"/>
      <c r="CC84" s="192" t="e">
        <f t="shared" si="192"/>
        <v>#VALUE!</v>
      </c>
      <c r="CD84" s="206">
        <f t="shared" si="193"/>
        <v>0</v>
      </c>
      <c r="CE84" s="70"/>
      <c r="CF84" s="208" t="e">
        <f t="shared" si="194"/>
        <v>#VALUE!</v>
      </c>
      <c r="CG84" s="207" t="e">
        <f t="shared" si="195"/>
        <v>#DIV/0!</v>
      </c>
      <c r="CH84" s="70"/>
      <c r="CI84" s="192" t="e">
        <f t="shared" si="196"/>
        <v>#VALUE!</v>
      </c>
      <c r="CJ84" s="207">
        <f t="shared" si="197"/>
        <v>0</v>
      </c>
      <c r="CK84" s="70">
        <f t="shared" si="198"/>
        <v>0</v>
      </c>
      <c r="CL84" s="192" t="e">
        <f t="shared" si="199"/>
        <v>#VALUE!</v>
      </c>
      <c r="CM84" s="207" t="e">
        <f t="shared" si="200"/>
        <v>#DIV/0!</v>
      </c>
      <c r="CN84" s="70">
        <f t="shared" si="201"/>
        <v>0</v>
      </c>
      <c r="CO84" s="192" t="e">
        <f t="shared" si="202"/>
        <v>#VALUE!</v>
      </c>
      <c r="CP84" s="207">
        <f t="shared" si="203"/>
        <v>100</v>
      </c>
      <c r="CQ84" s="70">
        <f t="shared" si="204"/>
        <v>58.54</v>
      </c>
      <c r="CR84" s="192" t="e">
        <f t="shared" si="205"/>
        <v>#VALUE!</v>
      </c>
      <c r="CS84" s="207" t="e">
        <f t="shared" si="206"/>
        <v>#DIV/0!</v>
      </c>
      <c r="CT84" s="70">
        <f t="shared" si="207"/>
        <v>0</v>
      </c>
      <c r="CU84" s="192" t="e">
        <f t="shared" si="208"/>
        <v>#VALUE!</v>
      </c>
      <c r="CV84" s="202">
        <f t="shared" si="209"/>
        <v>0</v>
      </c>
      <c r="CW84" s="70">
        <f t="shared" si="210"/>
        <v>0</v>
      </c>
      <c r="CX84" s="192" t="e">
        <f t="shared" si="211"/>
        <v>#VALUE!</v>
      </c>
      <c r="CY84" s="202">
        <f t="shared" si="212"/>
        <v>1</v>
      </c>
      <c r="CZ84" s="70">
        <f t="shared" si="213"/>
        <v>58.54</v>
      </c>
      <c r="DA84" s="192" t="e">
        <f t="shared" si="214"/>
        <v>#VALUE!</v>
      </c>
    </row>
    <row r="85" spans="1:105" s="55" customFormat="1" ht="15">
      <c r="A85" s="75" t="s">
        <v>59</v>
      </c>
      <c r="B85" s="315" t="s">
        <v>402</v>
      </c>
      <c r="C85" s="315" t="s">
        <v>403</v>
      </c>
      <c r="D85" s="312" t="s">
        <v>404</v>
      </c>
      <c r="E85" s="306" t="s">
        <v>665</v>
      </c>
      <c r="F85" s="313">
        <v>24.14</v>
      </c>
      <c r="G85" s="458">
        <v>2</v>
      </c>
      <c r="H85" s="276">
        <f t="shared" si="215"/>
        <v>2</v>
      </c>
      <c r="I85" s="367">
        <f t="shared" si="216"/>
        <v>2</v>
      </c>
      <c r="J85" s="132">
        <f t="shared" si="217"/>
        <v>0</v>
      </c>
      <c r="K85" s="132">
        <f t="shared" si="218"/>
        <v>0</v>
      </c>
      <c r="L85" s="39" t="e">
        <f t="shared" si="219"/>
        <v>#VALUE!</v>
      </c>
      <c r="M85" s="40" t="e">
        <f t="shared" si="146"/>
        <v>#VALUE!</v>
      </c>
      <c r="N85" s="193" t="e">
        <f t="shared" si="147"/>
        <v>#VALUE!</v>
      </c>
      <c r="O85" s="193" t="e">
        <f t="shared" si="148"/>
        <v>#VALUE!</v>
      </c>
      <c r="P85" s="207">
        <f t="shared" si="149"/>
        <v>0</v>
      </c>
      <c r="Q85" s="70"/>
      <c r="R85" s="208" t="e">
        <f t="shared" si="150"/>
        <v>#VALUE!</v>
      </c>
      <c r="S85" s="207" t="e">
        <f t="shared" si="151"/>
        <v>#DIV/0!</v>
      </c>
      <c r="T85" s="70"/>
      <c r="U85" s="192" t="e">
        <f t="shared" si="152"/>
        <v>#VALUE!</v>
      </c>
      <c r="V85" s="206">
        <f t="shared" si="153"/>
        <v>0</v>
      </c>
      <c r="W85" s="70"/>
      <c r="X85" s="208" t="e">
        <f t="shared" si="154"/>
        <v>#VALUE!</v>
      </c>
      <c r="Y85" s="207" t="e">
        <f t="shared" si="155"/>
        <v>#DIV/0!</v>
      </c>
      <c r="Z85" s="70"/>
      <c r="AA85" s="192" t="e">
        <f t="shared" si="156"/>
        <v>#VALUE!</v>
      </c>
      <c r="AB85" s="206">
        <f t="shared" si="157"/>
        <v>0</v>
      </c>
      <c r="AC85" s="70"/>
      <c r="AD85" s="208" t="e">
        <f t="shared" si="158"/>
        <v>#VALUE!</v>
      </c>
      <c r="AE85" s="207" t="e">
        <f t="shared" si="159"/>
        <v>#DIV/0!</v>
      </c>
      <c r="AF85" s="70"/>
      <c r="AG85" s="192" t="e">
        <f t="shared" si="160"/>
        <v>#VALUE!</v>
      </c>
      <c r="AH85" s="206">
        <f t="shared" si="161"/>
        <v>0</v>
      </c>
      <c r="AI85" s="70"/>
      <c r="AJ85" s="208" t="e">
        <f t="shared" si="162"/>
        <v>#VALUE!</v>
      </c>
      <c r="AK85" s="207" t="e">
        <f t="shared" si="163"/>
        <v>#DIV/0!</v>
      </c>
      <c r="AL85" s="70"/>
      <c r="AM85" s="192" t="e">
        <f t="shared" si="164"/>
        <v>#VALUE!</v>
      </c>
      <c r="AN85" s="206">
        <f t="shared" si="165"/>
        <v>0</v>
      </c>
      <c r="AO85" s="70"/>
      <c r="AP85" s="208" t="e">
        <f t="shared" si="166"/>
        <v>#VALUE!</v>
      </c>
      <c r="AQ85" s="207" t="e">
        <f t="shared" si="167"/>
        <v>#DIV/0!</v>
      </c>
      <c r="AR85" s="70"/>
      <c r="AS85" s="192" t="e">
        <f t="shared" si="168"/>
        <v>#VALUE!</v>
      </c>
      <c r="AT85" s="206">
        <f t="shared" si="169"/>
        <v>0</v>
      </c>
      <c r="AU85" s="70"/>
      <c r="AV85" s="208" t="e">
        <f t="shared" si="170"/>
        <v>#VALUE!</v>
      </c>
      <c r="AW85" s="207" t="e">
        <f t="shared" si="171"/>
        <v>#DIV/0!</v>
      </c>
      <c r="AX85" s="70"/>
      <c r="AY85" s="192" t="e">
        <f t="shared" si="172"/>
        <v>#VALUE!</v>
      </c>
      <c r="AZ85" s="206">
        <f t="shared" si="173"/>
        <v>0</v>
      </c>
      <c r="BA85" s="70"/>
      <c r="BB85" s="208" t="e">
        <f t="shared" si="174"/>
        <v>#VALUE!</v>
      </c>
      <c r="BC85" s="207" t="e">
        <f t="shared" si="175"/>
        <v>#DIV/0!</v>
      </c>
      <c r="BD85" s="70"/>
      <c r="BE85" s="192" t="e">
        <f t="shared" si="176"/>
        <v>#VALUE!</v>
      </c>
      <c r="BF85" s="206">
        <f t="shared" si="177"/>
        <v>0</v>
      </c>
      <c r="BG85" s="70"/>
      <c r="BH85" s="208" t="e">
        <f t="shared" si="178"/>
        <v>#VALUE!</v>
      </c>
      <c r="BI85" s="207" t="e">
        <f t="shared" si="179"/>
        <v>#DIV/0!</v>
      </c>
      <c r="BJ85" s="70"/>
      <c r="BK85" s="192" t="e">
        <f t="shared" si="180"/>
        <v>#VALUE!</v>
      </c>
      <c r="BL85" s="206">
        <f t="shared" si="181"/>
        <v>0</v>
      </c>
      <c r="BM85" s="70"/>
      <c r="BN85" s="208" t="e">
        <f t="shared" si="182"/>
        <v>#VALUE!</v>
      </c>
      <c r="BO85" s="207" t="e">
        <f t="shared" si="183"/>
        <v>#DIV/0!</v>
      </c>
      <c r="BP85" s="70"/>
      <c r="BQ85" s="192" t="e">
        <f t="shared" si="184"/>
        <v>#VALUE!</v>
      </c>
      <c r="BR85" s="206">
        <f t="shared" si="185"/>
        <v>0</v>
      </c>
      <c r="BS85" s="70"/>
      <c r="BT85" s="208" t="e">
        <f t="shared" si="186"/>
        <v>#VALUE!</v>
      </c>
      <c r="BU85" s="207" t="e">
        <f t="shared" si="187"/>
        <v>#DIV/0!</v>
      </c>
      <c r="BV85" s="70"/>
      <c r="BW85" s="192" t="e">
        <f t="shared" si="188"/>
        <v>#VALUE!</v>
      </c>
      <c r="BX85" s="206">
        <f t="shared" si="189"/>
        <v>0</v>
      </c>
      <c r="BY85" s="70"/>
      <c r="BZ85" s="208" t="e">
        <f t="shared" si="190"/>
        <v>#VALUE!</v>
      </c>
      <c r="CA85" s="207" t="e">
        <f t="shared" si="191"/>
        <v>#DIV/0!</v>
      </c>
      <c r="CB85" s="70"/>
      <c r="CC85" s="192" t="e">
        <f t="shared" si="192"/>
        <v>#VALUE!</v>
      </c>
      <c r="CD85" s="206">
        <f t="shared" si="193"/>
        <v>0</v>
      </c>
      <c r="CE85" s="70"/>
      <c r="CF85" s="208" t="e">
        <f t="shared" si="194"/>
        <v>#VALUE!</v>
      </c>
      <c r="CG85" s="207" t="e">
        <f t="shared" si="195"/>
        <v>#DIV/0!</v>
      </c>
      <c r="CH85" s="70"/>
      <c r="CI85" s="192" t="e">
        <f t="shared" si="196"/>
        <v>#VALUE!</v>
      </c>
      <c r="CJ85" s="207">
        <f t="shared" si="197"/>
        <v>0</v>
      </c>
      <c r="CK85" s="70">
        <f t="shared" si="198"/>
        <v>0</v>
      </c>
      <c r="CL85" s="192" t="e">
        <f t="shared" si="199"/>
        <v>#VALUE!</v>
      </c>
      <c r="CM85" s="207" t="e">
        <f t="shared" si="200"/>
        <v>#DIV/0!</v>
      </c>
      <c r="CN85" s="70">
        <f t="shared" si="201"/>
        <v>0</v>
      </c>
      <c r="CO85" s="192" t="e">
        <f t="shared" si="202"/>
        <v>#VALUE!</v>
      </c>
      <c r="CP85" s="207">
        <f t="shared" si="203"/>
        <v>100</v>
      </c>
      <c r="CQ85" s="70">
        <f t="shared" si="204"/>
        <v>2</v>
      </c>
      <c r="CR85" s="192" t="e">
        <f t="shared" si="205"/>
        <v>#VALUE!</v>
      </c>
      <c r="CS85" s="207" t="e">
        <f t="shared" si="206"/>
        <v>#DIV/0!</v>
      </c>
      <c r="CT85" s="70">
        <f t="shared" si="207"/>
        <v>0</v>
      </c>
      <c r="CU85" s="192" t="e">
        <f t="shared" si="208"/>
        <v>#VALUE!</v>
      </c>
      <c r="CV85" s="202">
        <f t="shared" si="209"/>
        <v>0</v>
      </c>
      <c r="CW85" s="70">
        <f t="shared" si="210"/>
        <v>0</v>
      </c>
      <c r="CX85" s="192" t="e">
        <f t="shared" si="211"/>
        <v>#VALUE!</v>
      </c>
      <c r="CY85" s="202">
        <f t="shared" si="212"/>
        <v>1</v>
      </c>
      <c r="CZ85" s="70">
        <f t="shared" si="213"/>
        <v>2</v>
      </c>
      <c r="DA85" s="192" t="e">
        <f t="shared" si="214"/>
        <v>#VALUE!</v>
      </c>
    </row>
    <row r="86" spans="1:105" s="55" customFormat="1" ht="15">
      <c r="A86" s="75" t="s">
        <v>60</v>
      </c>
      <c r="B86" s="315" t="s">
        <v>978</v>
      </c>
      <c r="C86" s="315" t="s">
        <v>979</v>
      </c>
      <c r="D86" s="312" t="s">
        <v>980</v>
      </c>
      <c r="E86" s="306" t="s">
        <v>665</v>
      </c>
      <c r="F86" s="313">
        <v>13.03</v>
      </c>
      <c r="G86" s="458">
        <v>25</v>
      </c>
      <c r="H86" s="276">
        <f t="shared" ref="H86:I90" si="220">G86</f>
        <v>25</v>
      </c>
      <c r="I86" s="367">
        <f t="shared" si="220"/>
        <v>25</v>
      </c>
      <c r="J86" s="132">
        <f t="shared" ref="J86:K90" si="221">H86-G86</f>
        <v>0</v>
      </c>
      <c r="K86" s="132">
        <f t="shared" si="221"/>
        <v>0</v>
      </c>
      <c r="L86" s="39" t="e">
        <f t="shared" si="219"/>
        <v>#VALUE!</v>
      </c>
      <c r="M86" s="40" t="e">
        <f t="shared" si="146"/>
        <v>#VALUE!</v>
      </c>
      <c r="N86" s="193" t="e">
        <f t="shared" si="147"/>
        <v>#VALUE!</v>
      </c>
      <c r="O86" s="193" t="e">
        <f t="shared" si="148"/>
        <v>#VALUE!</v>
      </c>
      <c r="P86" s="207">
        <f t="shared" si="149"/>
        <v>0</v>
      </c>
      <c r="Q86" s="70"/>
      <c r="R86" s="208" t="e">
        <f t="shared" si="150"/>
        <v>#VALUE!</v>
      </c>
      <c r="S86" s="207" t="e">
        <f t="shared" si="151"/>
        <v>#DIV/0!</v>
      </c>
      <c r="T86" s="70"/>
      <c r="U86" s="192" t="e">
        <f t="shared" si="152"/>
        <v>#VALUE!</v>
      </c>
      <c r="V86" s="206">
        <f t="shared" si="153"/>
        <v>0</v>
      </c>
      <c r="W86" s="70"/>
      <c r="X86" s="208" t="e">
        <f t="shared" si="154"/>
        <v>#VALUE!</v>
      </c>
      <c r="Y86" s="207" t="e">
        <f t="shared" si="155"/>
        <v>#DIV/0!</v>
      </c>
      <c r="Z86" s="70"/>
      <c r="AA86" s="192" t="e">
        <f t="shared" si="156"/>
        <v>#VALUE!</v>
      </c>
      <c r="AB86" s="206">
        <f t="shared" si="157"/>
        <v>0</v>
      </c>
      <c r="AC86" s="70"/>
      <c r="AD86" s="208" t="e">
        <f t="shared" si="158"/>
        <v>#VALUE!</v>
      </c>
      <c r="AE86" s="207" t="e">
        <f t="shared" si="159"/>
        <v>#DIV/0!</v>
      </c>
      <c r="AF86" s="70"/>
      <c r="AG86" s="192" t="e">
        <f t="shared" si="160"/>
        <v>#VALUE!</v>
      </c>
      <c r="AH86" s="206">
        <f t="shared" si="161"/>
        <v>0</v>
      </c>
      <c r="AI86" s="70"/>
      <c r="AJ86" s="208" t="e">
        <f t="shared" si="162"/>
        <v>#VALUE!</v>
      </c>
      <c r="AK86" s="207" t="e">
        <f t="shared" si="163"/>
        <v>#DIV/0!</v>
      </c>
      <c r="AL86" s="70"/>
      <c r="AM86" s="192" t="e">
        <f t="shared" si="164"/>
        <v>#VALUE!</v>
      </c>
      <c r="AN86" s="206">
        <f t="shared" si="165"/>
        <v>0</v>
      </c>
      <c r="AO86" s="70"/>
      <c r="AP86" s="208" t="e">
        <f t="shared" si="166"/>
        <v>#VALUE!</v>
      </c>
      <c r="AQ86" s="207" t="e">
        <f t="shared" si="167"/>
        <v>#DIV/0!</v>
      </c>
      <c r="AR86" s="70"/>
      <c r="AS86" s="192" t="e">
        <f t="shared" si="168"/>
        <v>#VALUE!</v>
      </c>
      <c r="AT86" s="206">
        <f t="shared" si="169"/>
        <v>0</v>
      </c>
      <c r="AU86" s="70"/>
      <c r="AV86" s="208" t="e">
        <f t="shared" si="170"/>
        <v>#VALUE!</v>
      </c>
      <c r="AW86" s="207" t="e">
        <f t="shared" si="171"/>
        <v>#DIV/0!</v>
      </c>
      <c r="AX86" s="70"/>
      <c r="AY86" s="192" t="e">
        <f t="shared" si="172"/>
        <v>#VALUE!</v>
      </c>
      <c r="AZ86" s="206">
        <f t="shared" si="173"/>
        <v>0</v>
      </c>
      <c r="BA86" s="70"/>
      <c r="BB86" s="208" t="e">
        <f t="shared" si="174"/>
        <v>#VALUE!</v>
      </c>
      <c r="BC86" s="207" t="e">
        <f t="shared" si="175"/>
        <v>#DIV/0!</v>
      </c>
      <c r="BD86" s="70"/>
      <c r="BE86" s="192" t="e">
        <f t="shared" si="176"/>
        <v>#VALUE!</v>
      </c>
      <c r="BF86" s="206">
        <f t="shared" si="177"/>
        <v>0</v>
      </c>
      <c r="BG86" s="70"/>
      <c r="BH86" s="208" t="e">
        <f t="shared" si="178"/>
        <v>#VALUE!</v>
      </c>
      <c r="BI86" s="207" t="e">
        <f t="shared" si="179"/>
        <v>#DIV/0!</v>
      </c>
      <c r="BJ86" s="70"/>
      <c r="BK86" s="192" t="e">
        <f t="shared" si="180"/>
        <v>#VALUE!</v>
      </c>
      <c r="BL86" s="206">
        <f t="shared" si="181"/>
        <v>0</v>
      </c>
      <c r="BM86" s="70"/>
      <c r="BN86" s="208" t="e">
        <f t="shared" si="182"/>
        <v>#VALUE!</v>
      </c>
      <c r="BO86" s="207" t="e">
        <f t="shared" si="183"/>
        <v>#DIV/0!</v>
      </c>
      <c r="BP86" s="70"/>
      <c r="BQ86" s="192" t="e">
        <f t="shared" si="184"/>
        <v>#VALUE!</v>
      </c>
      <c r="BR86" s="206">
        <f t="shared" si="185"/>
        <v>0</v>
      </c>
      <c r="BS86" s="70"/>
      <c r="BT86" s="208" t="e">
        <f t="shared" si="186"/>
        <v>#VALUE!</v>
      </c>
      <c r="BU86" s="207" t="e">
        <f t="shared" si="187"/>
        <v>#DIV/0!</v>
      </c>
      <c r="BV86" s="70"/>
      <c r="BW86" s="192" t="e">
        <f t="shared" si="188"/>
        <v>#VALUE!</v>
      </c>
      <c r="BX86" s="206">
        <f t="shared" si="189"/>
        <v>0</v>
      </c>
      <c r="BY86" s="70"/>
      <c r="BZ86" s="208" t="e">
        <f t="shared" si="190"/>
        <v>#VALUE!</v>
      </c>
      <c r="CA86" s="207" t="e">
        <f t="shared" si="191"/>
        <v>#DIV/0!</v>
      </c>
      <c r="CB86" s="70"/>
      <c r="CC86" s="192" t="e">
        <f t="shared" si="192"/>
        <v>#VALUE!</v>
      </c>
      <c r="CD86" s="206">
        <f t="shared" si="193"/>
        <v>0</v>
      </c>
      <c r="CE86" s="70"/>
      <c r="CF86" s="208" t="e">
        <f t="shared" si="194"/>
        <v>#VALUE!</v>
      </c>
      <c r="CG86" s="207" t="e">
        <f t="shared" si="195"/>
        <v>#DIV/0!</v>
      </c>
      <c r="CH86" s="70"/>
      <c r="CI86" s="192" t="e">
        <f t="shared" si="196"/>
        <v>#VALUE!</v>
      </c>
      <c r="CJ86" s="207">
        <f t="shared" si="197"/>
        <v>0</v>
      </c>
      <c r="CK86" s="70">
        <f t="shared" si="198"/>
        <v>0</v>
      </c>
      <c r="CL86" s="192" t="e">
        <f t="shared" si="199"/>
        <v>#VALUE!</v>
      </c>
      <c r="CM86" s="207" t="e">
        <f t="shared" si="200"/>
        <v>#DIV/0!</v>
      </c>
      <c r="CN86" s="70">
        <f t="shared" si="201"/>
        <v>0</v>
      </c>
      <c r="CO86" s="192" t="e">
        <f t="shared" si="202"/>
        <v>#VALUE!</v>
      </c>
      <c r="CP86" s="207">
        <f t="shared" si="203"/>
        <v>100</v>
      </c>
      <c r="CQ86" s="70">
        <f t="shared" si="204"/>
        <v>25</v>
      </c>
      <c r="CR86" s="192" t="e">
        <f t="shared" si="205"/>
        <v>#VALUE!</v>
      </c>
      <c r="CS86" s="207" t="e">
        <f t="shared" si="206"/>
        <v>#DIV/0!</v>
      </c>
      <c r="CT86" s="70">
        <f t="shared" si="207"/>
        <v>0</v>
      </c>
      <c r="CU86" s="192" t="e">
        <f t="shared" si="208"/>
        <v>#VALUE!</v>
      </c>
      <c r="CV86" s="202">
        <f t="shared" si="209"/>
        <v>0</v>
      </c>
      <c r="CW86" s="70">
        <f t="shared" si="210"/>
        <v>0</v>
      </c>
      <c r="CX86" s="192" t="e">
        <f t="shared" si="211"/>
        <v>#VALUE!</v>
      </c>
      <c r="CY86" s="202">
        <f t="shared" si="212"/>
        <v>1</v>
      </c>
      <c r="CZ86" s="70">
        <f t="shared" si="213"/>
        <v>25</v>
      </c>
      <c r="DA86" s="192" t="e">
        <f t="shared" si="214"/>
        <v>#VALUE!</v>
      </c>
    </row>
    <row r="87" spans="1:105" s="55" customFormat="1" ht="15">
      <c r="A87" s="75" t="s">
        <v>61</v>
      </c>
      <c r="B87" s="67" t="s">
        <v>405</v>
      </c>
      <c r="C87" s="315" t="s">
        <v>406</v>
      </c>
      <c r="D87" s="259" t="s">
        <v>407</v>
      </c>
      <c r="E87" s="306" t="s">
        <v>665</v>
      </c>
      <c r="F87" s="505">
        <v>19.54</v>
      </c>
      <c r="G87" s="458">
        <v>2</v>
      </c>
      <c r="H87" s="276">
        <f t="shared" si="220"/>
        <v>2</v>
      </c>
      <c r="I87" s="367">
        <f t="shared" si="220"/>
        <v>2</v>
      </c>
      <c r="J87" s="132">
        <f t="shared" si="221"/>
        <v>0</v>
      </c>
      <c r="K87" s="132">
        <f t="shared" si="221"/>
        <v>0</v>
      </c>
      <c r="L87" s="39" t="e">
        <f t="shared" si="219"/>
        <v>#VALUE!</v>
      </c>
      <c r="M87" s="40" t="e">
        <f t="shared" si="146"/>
        <v>#VALUE!</v>
      </c>
      <c r="N87" s="193" t="e">
        <f t="shared" si="147"/>
        <v>#VALUE!</v>
      </c>
      <c r="O87" s="193" t="e">
        <f t="shared" si="148"/>
        <v>#VALUE!</v>
      </c>
      <c r="P87" s="207">
        <f t="shared" si="149"/>
        <v>0</v>
      </c>
      <c r="Q87" s="70"/>
      <c r="R87" s="208" t="e">
        <f t="shared" si="150"/>
        <v>#VALUE!</v>
      </c>
      <c r="S87" s="207" t="e">
        <f t="shared" si="151"/>
        <v>#DIV/0!</v>
      </c>
      <c r="T87" s="70"/>
      <c r="U87" s="192" t="e">
        <f t="shared" si="152"/>
        <v>#VALUE!</v>
      </c>
      <c r="V87" s="206">
        <f t="shared" si="153"/>
        <v>0</v>
      </c>
      <c r="W87" s="70"/>
      <c r="X87" s="208" t="e">
        <f t="shared" si="154"/>
        <v>#VALUE!</v>
      </c>
      <c r="Y87" s="207" t="e">
        <f t="shared" si="155"/>
        <v>#DIV/0!</v>
      </c>
      <c r="Z87" s="70"/>
      <c r="AA87" s="192" t="e">
        <f t="shared" si="156"/>
        <v>#VALUE!</v>
      </c>
      <c r="AB87" s="206">
        <f t="shared" si="157"/>
        <v>0</v>
      </c>
      <c r="AC87" s="70"/>
      <c r="AD87" s="208" t="e">
        <f t="shared" si="158"/>
        <v>#VALUE!</v>
      </c>
      <c r="AE87" s="207" t="e">
        <f t="shared" si="159"/>
        <v>#DIV/0!</v>
      </c>
      <c r="AF87" s="70"/>
      <c r="AG87" s="192" t="e">
        <f t="shared" si="160"/>
        <v>#VALUE!</v>
      </c>
      <c r="AH87" s="206">
        <f t="shared" si="161"/>
        <v>0</v>
      </c>
      <c r="AI87" s="70"/>
      <c r="AJ87" s="208" t="e">
        <f t="shared" si="162"/>
        <v>#VALUE!</v>
      </c>
      <c r="AK87" s="207" t="e">
        <f t="shared" si="163"/>
        <v>#DIV/0!</v>
      </c>
      <c r="AL87" s="70"/>
      <c r="AM87" s="192" t="e">
        <f t="shared" si="164"/>
        <v>#VALUE!</v>
      </c>
      <c r="AN87" s="206">
        <f t="shared" si="165"/>
        <v>0</v>
      </c>
      <c r="AO87" s="70"/>
      <c r="AP87" s="208" t="e">
        <f t="shared" si="166"/>
        <v>#VALUE!</v>
      </c>
      <c r="AQ87" s="207" t="e">
        <f t="shared" si="167"/>
        <v>#DIV/0!</v>
      </c>
      <c r="AR87" s="70"/>
      <c r="AS87" s="192" t="e">
        <f t="shared" si="168"/>
        <v>#VALUE!</v>
      </c>
      <c r="AT87" s="206">
        <f t="shared" si="169"/>
        <v>0</v>
      </c>
      <c r="AU87" s="70"/>
      <c r="AV87" s="208" t="e">
        <f t="shared" si="170"/>
        <v>#VALUE!</v>
      </c>
      <c r="AW87" s="207" t="e">
        <f t="shared" si="171"/>
        <v>#DIV/0!</v>
      </c>
      <c r="AX87" s="70"/>
      <c r="AY87" s="192" t="e">
        <f t="shared" si="172"/>
        <v>#VALUE!</v>
      </c>
      <c r="AZ87" s="206">
        <f t="shared" si="173"/>
        <v>0</v>
      </c>
      <c r="BA87" s="70"/>
      <c r="BB87" s="208" t="e">
        <f t="shared" si="174"/>
        <v>#VALUE!</v>
      </c>
      <c r="BC87" s="207" t="e">
        <f t="shared" si="175"/>
        <v>#DIV/0!</v>
      </c>
      <c r="BD87" s="70"/>
      <c r="BE87" s="192" t="e">
        <f t="shared" si="176"/>
        <v>#VALUE!</v>
      </c>
      <c r="BF87" s="206">
        <f t="shared" si="177"/>
        <v>0</v>
      </c>
      <c r="BG87" s="70"/>
      <c r="BH87" s="208" t="e">
        <f t="shared" si="178"/>
        <v>#VALUE!</v>
      </c>
      <c r="BI87" s="207" t="e">
        <f t="shared" si="179"/>
        <v>#DIV/0!</v>
      </c>
      <c r="BJ87" s="70"/>
      <c r="BK87" s="192" t="e">
        <f t="shared" si="180"/>
        <v>#VALUE!</v>
      </c>
      <c r="BL87" s="206">
        <f t="shared" si="181"/>
        <v>0</v>
      </c>
      <c r="BM87" s="70"/>
      <c r="BN87" s="208" t="e">
        <f t="shared" si="182"/>
        <v>#VALUE!</v>
      </c>
      <c r="BO87" s="207" t="e">
        <f t="shared" si="183"/>
        <v>#DIV/0!</v>
      </c>
      <c r="BP87" s="70"/>
      <c r="BQ87" s="192" t="e">
        <f t="shared" si="184"/>
        <v>#VALUE!</v>
      </c>
      <c r="BR87" s="206">
        <f t="shared" si="185"/>
        <v>0</v>
      </c>
      <c r="BS87" s="70"/>
      <c r="BT87" s="208" t="e">
        <f t="shared" si="186"/>
        <v>#VALUE!</v>
      </c>
      <c r="BU87" s="207" t="e">
        <f t="shared" si="187"/>
        <v>#DIV/0!</v>
      </c>
      <c r="BV87" s="70"/>
      <c r="BW87" s="192" t="e">
        <f t="shared" si="188"/>
        <v>#VALUE!</v>
      </c>
      <c r="BX87" s="206">
        <f t="shared" si="189"/>
        <v>0</v>
      </c>
      <c r="BY87" s="70"/>
      <c r="BZ87" s="208" t="e">
        <f t="shared" si="190"/>
        <v>#VALUE!</v>
      </c>
      <c r="CA87" s="207" t="e">
        <f t="shared" si="191"/>
        <v>#DIV/0!</v>
      </c>
      <c r="CB87" s="70"/>
      <c r="CC87" s="192" t="e">
        <f t="shared" si="192"/>
        <v>#VALUE!</v>
      </c>
      <c r="CD87" s="206">
        <f t="shared" si="193"/>
        <v>0</v>
      </c>
      <c r="CE87" s="70"/>
      <c r="CF87" s="208" t="e">
        <f t="shared" si="194"/>
        <v>#VALUE!</v>
      </c>
      <c r="CG87" s="207" t="e">
        <f t="shared" si="195"/>
        <v>#DIV/0!</v>
      </c>
      <c r="CH87" s="70"/>
      <c r="CI87" s="192" t="e">
        <f t="shared" si="196"/>
        <v>#VALUE!</v>
      </c>
      <c r="CJ87" s="207">
        <f t="shared" si="197"/>
        <v>0</v>
      </c>
      <c r="CK87" s="70">
        <f t="shared" si="198"/>
        <v>0</v>
      </c>
      <c r="CL87" s="192" t="e">
        <f t="shared" si="199"/>
        <v>#VALUE!</v>
      </c>
      <c r="CM87" s="207" t="e">
        <f t="shared" si="200"/>
        <v>#DIV/0!</v>
      </c>
      <c r="CN87" s="70">
        <f t="shared" si="201"/>
        <v>0</v>
      </c>
      <c r="CO87" s="192" t="e">
        <f t="shared" si="202"/>
        <v>#VALUE!</v>
      </c>
      <c r="CP87" s="207">
        <f t="shared" si="203"/>
        <v>100</v>
      </c>
      <c r="CQ87" s="70">
        <f t="shared" si="204"/>
        <v>2</v>
      </c>
      <c r="CR87" s="192" t="e">
        <f t="shared" si="205"/>
        <v>#VALUE!</v>
      </c>
      <c r="CS87" s="207" t="e">
        <f t="shared" si="206"/>
        <v>#DIV/0!</v>
      </c>
      <c r="CT87" s="70">
        <f t="shared" si="207"/>
        <v>0</v>
      </c>
      <c r="CU87" s="192" t="e">
        <f t="shared" si="208"/>
        <v>#VALUE!</v>
      </c>
      <c r="CV87" s="202">
        <f t="shared" si="209"/>
        <v>0</v>
      </c>
      <c r="CW87" s="70">
        <f t="shared" si="210"/>
        <v>0</v>
      </c>
      <c r="CX87" s="192" t="e">
        <f t="shared" si="211"/>
        <v>#VALUE!</v>
      </c>
      <c r="CY87" s="202">
        <f t="shared" si="212"/>
        <v>1</v>
      </c>
      <c r="CZ87" s="70">
        <f t="shared" si="213"/>
        <v>2</v>
      </c>
      <c r="DA87" s="192" t="e">
        <f t="shared" si="214"/>
        <v>#VALUE!</v>
      </c>
    </row>
    <row r="88" spans="1:105" s="55" customFormat="1" ht="15">
      <c r="A88" s="75" t="s">
        <v>62</v>
      </c>
      <c r="B88" s="315" t="s">
        <v>408</v>
      </c>
      <c r="C88" s="315" t="s">
        <v>409</v>
      </c>
      <c r="D88" s="312" t="s">
        <v>410</v>
      </c>
      <c r="E88" s="306" t="s">
        <v>665</v>
      </c>
      <c r="F88" s="313">
        <v>15.86</v>
      </c>
      <c r="G88" s="458">
        <v>1</v>
      </c>
      <c r="H88" s="276">
        <f t="shared" si="220"/>
        <v>1</v>
      </c>
      <c r="I88" s="367">
        <f t="shared" si="220"/>
        <v>1</v>
      </c>
      <c r="J88" s="132">
        <f t="shared" si="221"/>
        <v>0</v>
      </c>
      <c r="K88" s="132">
        <f t="shared" si="221"/>
        <v>0</v>
      </c>
      <c r="L88" s="39" t="e">
        <f t="shared" si="219"/>
        <v>#VALUE!</v>
      </c>
      <c r="M88" s="40" t="e">
        <f t="shared" si="146"/>
        <v>#VALUE!</v>
      </c>
      <c r="N88" s="193" t="e">
        <f t="shared" si="147"/>
        <v>#VALUE!</v>
      </c>
      <c r="O88" s="193" t="e">
        <f t="shared" si="148"/>
        <v>#VALUE!</v>
      </c>
      <c r="P88" s="207">
        <f t="shared" si="149"/>
        <v>0</v>
      </c>
      <c r="Q88" s="70"/>
      <c r="R88" s="208" t="e">
        <f t="shared" si="150"/>
        <v>#VALUE!</v>
      </c>
      <c r="S88" s="207" t="e">
        <f t="shared" si="151"/>
        <v>#DIV/0!</v>
      </c>
      <c r="T88" s="70"/>
      <c r="U88" s="192" t="e">
        <f t="shared" si="152"/>
        <v>#VALUE!</v>
      </c>
      <c r="V88" s="206">
        <f t="shared" si="153"/>
        <v>0</v>
      </c>
      <c r="W88" s="70"/>
      <c r="X88" s="208" t="e">
        <f t="shared" si="154"/>
        <v>#VALUE!</v>
      </c>
      <c r="Y88" s="207" t="e">
        <f t="shared" si="155"/>
        <v>#DIV/0!</v>
      </c>
      <c r="Z88" s="70"/>
      <c r="AA88" s="192" t="e">
        <f t="shared" si="156"/>
        <v>#VALUE!</v>
      </c>
      <c r="AB88" s="206">
        <f t="shared" si="157"/>
        <v>0</v>
      </c>
      <c r="AC88" s="70"/>
      <c r="AD88" s="208" t="e">
        <f t="shared" si="158"/>
        <v>#VALUE!</v>
      </c>
      <c r="AE88" s="207" t="e">
        <f t="shared" si="159"/>
        <v>#DIV/0!</v>
      </c>
      <c r="AF88" s="70"/>
      <c r="AG88" s="192" t="e">
        <f t="shared" si="160"/>
        <v>#VALUE!</v>
      </c>
      <c r="AH88" s="206">
        <f t="shared" si="161"/>
        <v>0</v>
      </c>
      <c r="AI88" s="70"/>
      <c r="AJ88" s="208" t="e">
        <f t="shared" si="162"/>
        <v>#VALUE!</v>
      </c>
      <c r="AK88" s="207" t="e">
        <f t="shared" si="163"/>
        <v>#DIV/0!</v>
      </c>
      <c r="AL88" s="70"/>
      <c r="AM88" s="192" t="e">
        <f t="shared" si="164"/>
        <v>#VALUE!</v>
      </c>
      <c r="AN88" s="206">
        <f t="shared" si="165"/>
        <v>0</v>
      </c>
      <c r="AO88" s="70"/>
      <c r="AP88" s="208" t="e">
        <f t="shared" si="166"/>
        <v>#VALUE!</v>
      </c>
      <c r="AQ88" s="207" t="e">
        <f t="shared" si="167"/>
        <v>#DIV/0!</v>
      </c>
      <c r="AR88" s="70"/>
      <c r="AS88" s="192" t="e">
        <f t="shared" si="168"/>
        <v>#VALUE!</v>
      </c>
      <c r="AT88" s="206">
        <f t="shared" si="169"/>
        <v>0</v>
      </c>
      <c r="AU88" s="70"/>
      <c r="AV88" s="208" t="e">
        <f t="shared" si="170"/>
        <v>#VALUE!</v>
      </c>
      <c r="AW88" s="207" t="e">
        <f t="shared" si="171"/>
        <v>#DIV/0!</v>
      </c>
      <c r="AX88" s="70"/>
      <c r="AY88" s="192" t="e">
        <f t="shared" si="172"/>
        <v>#VALUE!</v>
      </c>
      <c r="AZ88" s="206">
        <f t="shared" si="173"/>
        <v>0</v>
      </c>
      <c r="BA88" s="70"/>
      <c r="BB88" s="208" t="e">
        <f t="shared" si="174"/>
        <v>#VALUE!</v>
      </c>
      <c r="BC88" s="207" t="e">
        <f t="shared" si="175"/>
        <v>#DIV/0!</v>
      </c>
      <c r="BD88" s="70"/>
      <c r="BE88" s="192" t="e">
        <f t="shared" si="176"/>
        <v>#VALUE!</v>
      </c>
      <c r="BF88" s="206">
        <f t="shared" si="177"/>
        <v>0</v>
      </c>
      <c r="BG88" s="70"/>
      <c r="BH88" s="208" t="e">
        <f t="shared" si="178"/>
        <v>#VALUE!</v>
      </c>
      <c r="BI88" s="207" t="e">
        <f t="shared" si="179"/>
        <v>#DIV/0!</v>
      </c>
      <c r="BJ88" s="70"/>
      <c r="BK88" s="192" t="e">
        <f t="shared" si="180"/>
        <v>#VALUE!</v>
      </c>
      <c r="BL88" s="206">
        <f t="shared" si="181"/>
        <v>0</v>
      </c>
      <c r="BM88" s="70"/>
      <c r="BN88" s="208" t="e">
        <f t="shared" si="182"/>
        <v>#VALUE!</v>
      </c>
      <c r="BO88" s="207" t="e">
        <f t="shared" si="183"/>
        <v>#DIV/0!</v>
      </c>
      <c r="BP88" s="70"/>
      <c r="BQ88" s="192" t="e">
        <f t="shared" si="184"/>
        <v>#VALUE!</v>
      </c>
      <c r="BR88" s="206">
        <f t="shared" si="185"/>
        <v>0</v>
      </c>
      <c r="BS88" s="70"/>
      <c r="BT88" s="208" t="e">
        <f t="shared" si="186"/>
        <v>#VALUE!</v>
      </c>
      <c r="BU88" s="207" t="e">
        <f t="shared" si="187"/>
        <v>#DIV/0!</v>
      </c>
      <c r="BV88" s="70"/>
      <c r="BW88" s="192" t="e">
        <f t="shared" si="188"/>
        <v>#VALUE!</v>
      </c>
      <c r="BX88" s="206">
        <f t="shared" si="189"/>
        <v>0</v>
      </c>
      <c r="BY88" s="70"/>
      <c r="BZ88" s="208" t="e">
        <f t="shared" si="190"/>
        <v>#VALUE!</v>
      </c>
      <c r="CA88" s="207" t="e">
        <f t="shared" si="191"/>
        <v>#DIV/0!</v>
      </c>
      <c r="CB88" s="70"/>
      <c r="CC88" s="192" t="e">
        <f t="shared" si="192"/>
        <v>#VALUE!</v>
      </c>
      <c r="CD88" s="206">
        <f t="shared" si="193"/>
        <v>0</v>
      </c>
      <c r="CE88" s="70"/>
      <c r="CF88" s="208" t="e">
        <f t="shared" si="194"/>
        <v>#VALUE!</v>
      </c>
      <c r="CG88" s="207" t="e">
        <f t="shared" si="195"/>
        <v>#DIV/0!</v>
      </c>
      <c r="CH88" s="70"/>
      <c r="CI88" s="192" t="e">
        <f t="shared" si="196"/>
        <v>#VALUE!</v>
      </c>
      <c r="CJ88" s="207">
        <f t="shared" si="197"/>
        <v>0</v>
      </c>
      <c r="CK88" s="70">
        <f t="shared" si="198"/>
        <v>0</v>
      </c>
      <c r="CL88" s="192" t="e">
        <f t="shared" si="199"/>
        <v>#VALUE!</v>
      </c>
      <c r="CM88" s="207" t="e">
        <f t="shared" si="200"/>
        <v>#DIV/0!</v>
      </c>
      <c r="CN88" s="70">
        <f t="shared" si="201"/>
        <v>0</v>
      </c>
      <c r="CO88" s="192" t="e">
        <f t="shared" si="202"/>
        <v>#VALUE!</v>
      </c>
      <c r="CP88" s="207">
        <f t="shared" si="203"/>
        <v>100</v>
      </c>
      <c r="CQ88" s="70">
        <f t="shared" si="204"/>
        <v>1</v>
      </c>
      <c r="CR88" s="192" t="e">
        <f t="shared" si="205"/>
        <v>#VALUE!</v>
      </c>
      <c r="CS88" s="207" t="e">
        <f t="shared" si="206"/>
        <v>#DIV/0!</v>
      </c>
      <c r="CT88" s="70">
        <f t="shared" si="207"/>
        <v>0</v>
      </c>
      <c r="CU88" s="192" t="e">
        <f t="shared" si="208"/>
        <v>#VALUE!</v>
      </c>
      <c r="CV88" s="202">
        <f t="shared" si="209"/>
        <v>0</v>
      </c>
      <c r="CW88" s="70">
        <f t="shared" si="210"/>
        <v>0</v>
      </c>
      <c r="CX88" s="192" t="e">
        <f t="shared" si="211"/>
        <v>#VALUE!</v>
      </c>
      <c r="CY88" s="202">
        <f t="shared" si="212"/>
        <v>1</v>
      </c>
      <c r="CZ88" s="70">
        <f t="shared" si="213"/>
        <v>1</v>
      </c>
      <c r="DA88" s="192" t="e">
        <f t="shared" si="214"/>
        <v>#VALUE!</v>
      </c>
    </row>
    <row r="89" spans="1:105" s="55" customFormat="1" ht="42.75">
      <c r="A89" s="75" t="s">
        <v>63</v>
      </c>
      <c r="B89" s="315" t="s">
        <v>806</v>
      </c>
      <c r="C89" s="315" t="s">
        <v>588</v>
      </c>
      <c r="D89" s="462" t="s">
        <v>411</v>
      </c>
      <c r="E89" s="306" t="s">
        <v>665</v>
      </c>
      <c r="F89" s="463">
        <v>8007.09</v>
      </c>
      <c r="G89" s="458">
        <v>1</v>
      </c>
      <c r="H89" s="276">
        <f t="shared" si="220"/>
        <v>1</v>
      </c>
      <c r="I89" s="367">
        <f t="shared" si="220"/>
        <v>1</v>
      </c>
      <c r="J89" s="132">
        <f t="shared" si="221"/>
        <v>0</v>
      </c>
      <c r="K89" s="132">
        <f t="shared" si="221"/>
        <v>0</v>
      </c>
      <c r="L89" s="39" t="e">
        <f t="shared" si="219"/>
        <v>#VALUE!</v>
      </c>
      <c r="M89" s="40" t="e">
        <f t="shared" si="146"/>
        <v>#VALUE!</v>
      </c>
      <c r="N89" s="193" t="e">
        <f t="shared" si="147"/>
        <v>#VALUE!</v>
      </c>
      <c r="O89" s="193" t="e">
        <f t="shared" si="148"/>
        <v>#VALUE!</v>
      </c>
      <c r="P89" s="207">
        <f t="shared" si="149"/>
        <v>0</v>
      </c>
      <c r="Q89" s="70"/>
      <c r="R89" s="208" t="e">
        <f t="shared" si="150"/>
        <v>#VALUE!</v>
      </c>
      <c r="S89" s="207" t="e">
        <f t="shared" si="151"/>
        <v>#DIV/0!</v>
      </c>
      <c r="T89" s="70"/>
      <c r="U89" s="192" t="e">
        <f t="shared" si="152"/>
        <v>#VALUE!</v>
      </c>
      <c r="V89" s="206">
        <f t="shared" si="153"/>
        <v>0</v>
      </c>
      <c r="W89" s="70"/>
      <c r="X89" s="208" t="e">
        <f t="shared" si="154"/>
        <v>#VALUE!</v>
      </c>
      <c r="Y89" s="207" t="e">
        <f t="shared" si="155"/>
        <v>#DIV/0!</v>
      </c>
      <c r="Z89" s="70"/>
      <c r="AA89" s="192" t="e">
        <f t="shared" si="156"/>
        <v>#VALUE!</v>
      </c>
      <c r="AB89" s="206">
        <f t="shared" si="157"/>
        <v>0</v>
      </c>
      <c r="AC89" s="70"/>
      <c r="AD89" s="208" t="e">
        <f t="shared" si="158"/>
        <v>#VALUE!</v>
      </c>
      <c r="AE89" s="207" t="e">
        <f t="shared" si="159"/>
        <v>#DIV/0!</v>
      </c>
      <c r="AF89" s="70"/>
      <c r="AG89" s="192" t="e">
        <f t="shared" si="160"/>
        <v>#VALUE!</v>
      </c>
      <c r="AH89" s="206">
        <f t="shared" si="161"/>
        <v>0</v>
      </c>
      <c r="AI89" s="70"/>
      <c r="AJ89" s="208" t="e">
        <f t="shared" si="162"/>
        <v>#VALUE!</v>
      </c>
      <c r="AK89" s="207" t="e">
        <f t="shared" si="163"/>
        <v>#DIV/0!</v>
      </c>
      <c r="AL89" s="70"/>
      <c r="AM89" s="192" t="e">
        <f t="shared" si="164"/>
        <v>#VALUE!</v>
      </c>
      <c r="AN89" s="206">
        <f t="shared" si="165"/>
        <v>0</v>
      </c>
      <c r="AO89" s="70"/>
      <c r="AP89" s="208" t="e">
        <f t="shared" si="166"/>
        <v>#VALUE!</v>
      </c>
      <c r="AQ89" s="207" t="e">
        <f t="shared" si="167"/>
        <v>#DIV/0!</v>
      </c>
      <c r="AR89" s="70"/>
      <c r="AS89" s="192" t="e">
        <f t="shared" si="168"/>
        <v>#VALUE!</v>
      </c>
      <c r="AT89" s="206">
        <f t="shared" si="169"/>
        <v>0</v>
      </c>
      <c r="AU89" s="70"/>
      <c r="AV89" s="208" t="e">
        <f t="shared" si="170"/>
        <v>#VALUE!</v>
      </c>
      <c r="AW89" s="207" t="e">
        <f t="shared" si="171"/>
        <v>#DIV/0!</v>
      </c>
      <c r="AX89" s="70"/>
      <c r="AY89" s="192" t="e">
        <f t="shared" si="172"/>
        <v>#VALUE!</v>
      </c>
      <c r="AZ89" s="206">
        <f t="shared" si="173"/>
        <v>0</v>
      </c>
      <c r="BA89" s="70"/>
      <c r="BB89" s="208" t="e">
        <f t="shared" si="174"/>
        <v>#VALUE!</v>
      </c>
      <c r="BC89" s="207" t="e">
        <f t="shared" si="175"/>
        <v>#DIV/0!</v>
      </c>
      <c r="BD89" s="70"/>
      <c r="BE89" s="192" t="e">
        <f t="shared" si="176"/>
        <v>#VALUE!</v>
      </c>
      <c r="BF89" s="206">
        <f t="shared" si="177"/>
        <v>0</v>
      </c>
      <c r="BG89" s="70"/>
      <c r="BH89" s="208" t="e">
        <f t="shared" si="178"/>
        <v>#VALUE!</v>
      </c>
      <c r="BI89" s="207" t="e">
        <f t="shared" si="179"/>
        <v>#DIV/0!</v>
      </c>
      <c r="BJ89" s="70"/>
      <c r="BK89" s="192" t="e">
        <f t="shared" si="180"/>
        <v>#VALUE!</v>
      </c>
      <c r="BL89" s="206">
        <f t="shared" si="181"/>
        <v>0</v>
      </c>
      <c r="BM89" s="70"/>
      <c r="BN89" s="208" t="e">
        <f t="shared" si="182"/>
        <v>#VALUE!</v>
      </c>
      <c r="BO89" s="207" t="e">
        <f t="shared" si="183"/>
        <v>#DIV/0!</v>
      </c>
      <c r="BP89" s="70"/>
      <c r="BQ89" s="192" t="e">
        <f t="shared" si="184"/>
        <v>#VALUE!</v>
      </c>
      <c r="BR89" s="206">
        <f t="shared" si="185"/>
        <v>0</v>
      </c>
      <c r="BS89" s="70"/>
      <c r="BT89" s="208" t="e">
        <f t="shared" si="186"/>
        <v>#VALUE!</v>
      </c>
      <c r="BU89" s="207" t="e">
        <f t="shared" si="187"/>
        <v>#DIV/0!</v>
      </c>
      <c r="BV89" s="70"/>
      <c r="BW89" s="192" t="e">
        <f t="shared" si="188"/>
        <v>#VALUE!</v>
      </c>
      <c r="BX89" s="206">
        <f t="shared" si="189"/>
        <v>0</v>
      </c>
      <c r="BY89" s="70"/>
      <c r="BZ89" s="208" t="e">
        <f t="shared" si="190"/>
        <v>#VALUE!</v>
      </c>
      <c r="CA89" s="207" t="e">
        <f t="shared" si="191"/>
        <v>#DIV/0!</v>
      </c>
      <c r="CB89" s="70"/>
      <c r="CC89" s="192" t="e">
        <f t="shared" si="192"/>
        <v>#VALUE!</v>
      </c>
      <c r="CD89" s="206">
        <f t="shared" si="193"/>
        <v>0</v>
      </c>
      <c r="CE89" s="70"/>
      <c r="CF89" s="208" t="e">
        <f t="shared" si="194"/>
        <v>#VALUE!</v>
      </c>
      <c r="CG89" s="207" t="e">
        <f t="shared" si="195"/>
        <v>#DIV/0!</v>
      </c>
      <c r="CH89" s="70"/>
      <c r="CI89" s="192" t="e">
        <f t="shared" si="196"/>
        <v>#VALUE!</v>
      </c>
      <c r="CJ89" s="207">
        <f t="shared" si="197"/>
        <v>0</v>
      </c>
      <c r="CK89" s="70">
        <f t="shared" si="198"/>
        <v>0</v>
      </c>
      <c r="CL89" s="192" t="e">
        <f t="shared" si="199"/>
        <v>#VALUE!</v>
      </c>
      <c r="CM89" s="207" t="e">
        <f t="shared" si="200"/>
        <v>#DIV/0!</v>
      </c>
      <c r="CN89" s="70">
        <f t="shared" si="201"/>
        <v>0</v>
      </c>
      <c r="CO89" s="192" t="e">
        <f t="shared" si="202"/>
        <v>#VALUE!</v>
      </c>
      <c r="CP89" s="207">
        <f t="shared" si="203"/>
        <v>100</v>
      </c>
      <c r="CQ89" s="70">
        <f t="shared" si="204"/>
        <v>1</v>
      </c>
      <c r="CR89" s="192" t="e">
        <f t="shared" si="205"/>
        <v>#VALUE!</v>
      </c>
      <c r="CS89" s="207" t="e">
        <f t="shared" si="206"/>
        <v>#DIV/0!</v>
      </c>
      <c r="CT89" s="70">
        <f t="shared" si="207"/>
        <v>0</v>
      </c>
      <c r="CU89" s="192" t="e">
        <f t="shared" si="208"/>
        <v>#VALUE!</v>
      </c>
      <c r="CV89" s="202">
        <f t="shared" si="209"/>
        <v>0</v>
      </c>
      <c r="CW89" s="70">
        <f t="shared" si="210"/>
        <v>0</v>
      </c>
      <c r="CX89" s="192" t="e">
        <f t="shared" si="211"/>
        <v>#VALUE!</v>
      </c>
      <c r="CY89" s="202">
        <f t="shared" si="212"/>
        <v>1</v>
      </c>
      <c r="CZ89" s="70">
        <f t="shared" si="213"/>
        <v>1</v>
      </c>
      <c r="DA89" s="192" t="e">
        <f t="shared" si="214"/>
        <v>#VALUE!</v>
      </c>
    </row>
    <row r="90" spans="1:105" s="55" customFormat="1" ht="15">
      <c r="A90" s="75" t="s">
        <v>64</v>
      </c>
      <c r="B90" s="320" t="s">
        <v>763</v>
      </c>
      <c r="C90" s="315" t="s">
        <v>589</v>
      </c>
      <c r="D90" s="322" t="s">
        <v>412</v>
      </c>
      <c r="E90" s="306" t="s">
        <v>665</v>
      </c>
      <c r="F90" s="463">
        <v>4798.74</v>
      </c>
      <c r="G90" s="458">
        <v>3</v>
      </c>
      <c r="H90" s="276">
        <f t="shared" si="220"/>
        <v>3</v>
      </c>
      <c r="I90" s="367">
        <f t="shared" si="220"/>
        <v>3</v>
      </c>
      <c r="J90" s="132">
        <f t="shared" si="221"/>
        <v>0</v>
      </c>
      <c r="K90" s="132">
        <f t="shared" si="221"/>
        <v>0</v>
      </c>
      <c r="L90" s="39" t="e">
        <f t="shared" si="219"/>
        <v>#VALUE!</v>
      </c>
      <c r="M90" s="40" t="e">
        <f t="shared" si="146"/>
        <v>#VALUE!</v>
      </c>
      <c r="N90" s="193" t="e">
        <f t="shared" si="147"/>
        <v>#VALUE!</v>
      </c>
      <c r="O90" s="193" t="e">
        <f t="shared" si="148"/>
        <v>#VALUE!</v>
      </c>
      <c r="P90" s="207">
        <f t="shared" si="149"/>
        <v>0</v>
      </c>
      <c r="Q90" s="70"/>
      <c r="R90" s="208" t="e">
        <f t="shared" si="150"/>
        <v>#VALUE!</v>
      </c>
      <c r="S90" s="207" t="e">
        <f t="shared" si="151"/>
        <v>#DIV/0!</v>
      </c>
      <c r="T90" s="70"/>
      <c r="U90" s="192" t="e">
        <f t="shared" si="152"/>
        <v>#VALUE!</v>
      </c>
      <c r="V90" s="206">
        <f t="shared" si="153"/>
        <v>0</v>
      </c>
      <c r="W90" s="70"/>
      <c r="X90" s="208" t="e">
        <f t="shared" si="154"/>
        <v>#VALUE!</v>
      </c>
      <c r="Y90" s="207" t="e">
        <f t="shared" si="155"/>
        <v>#DIV/0!</v>
      </c>
      <c r="Z90" s="70"/>
      <c r="AA90" s="192" t="e">
        <f t="shared" si="156"/>
        <v>#VALUE!</v>
      </c>
      <c r="AB90" s="206">
        <f t="shared" si="157"/>
        <v>0</v>
      </c>
      <c r="AC90" s="70"/>
      <c r="AD90" s="208" t="e">
        <f t="shared" si="158"/>
        <v>#VALUE!</v>
      </c>
      <c r="AE90" s="207" t="e">
        <f t="shared" si="159"/>
        <v>#DIV/0!</v>
      </c>
      <c r="AF90" s="70"/>
      <c r="AG90" s="192" t="e">
        <f t="shared" si="160"/>
        <v>#VALUE!</v>
      </c>
      <c r="AH90" s="206">
        <f t="shared" si="161"/>
        <v>0</v>
      </c>
      <c r="AI90" s="70"/>
      <c r="AJ90" s="208" t="e">
        <f t="shared" si="162"/>
        <v>#VALUE!</v>
      </c>
      <c r="AK90" s="207" t="e">
        <f t="shared" si="163"/>
        <v>#DIV/0!</v>
      </c>
      <c r="AL90" s="70"/>
      <c r="AM90" s="192" t="e">
        <f t="shared" si="164"/>
        <v>#VALUE!</v>
      </c>
      <c r="AN90" s="206">
        <f t="shared" si="165"/>
        <v>0</v>
      </c>
      <c r="AO90" s="70"/>
      <c r="AP90" s="208" t="e">
        <f t="shared" si="166"/>
        <v>#VALUE!</v>
      </c>
      <c r="AQ90" s="207" t="e">
        <f t="shared" si="167"/>
        <v>#DIV/0!</v>
      </c>
      <c r="AR90" s="70"/>
      <c r="AS90" s="192" t="e">
        <f t="shared" si="168"/>
        <v>#VALUE!</v>
      </c>
      <c r="AT90" s="206">
        <f t="shared" si="169"/>
        <v>0</v>
      </c>
      <c r="AU90" s="70"/>
      <c r="AV90" s="208" t="e">
        <f t="shared" si="170"/>
        <v>#VALUE!</v>
      </c>
      <c r="AW90" s="207" t="e">
        <f t="shared" si="171"/>
        <v>#DIV/0!</v>
      </c>
      <c r="AX90" s="70"/>
      <c r="AY90" s="192" t="e">
        <f t="shared" si="172"/>
        <v>#VALUE!</v>
      </c>
      <c r="AZ90" s="206">
        <f t="shared" si="173"/>
        <v>0</v>
      </c>
      <c r="BA90" s="70"/>
      <c r="BB90" s="208" t="e">
        <f t="shared" si="174"/>
        <v>#VALUE!</v>
      </c>
      <c r="BC90" s="207" t="e">
        <f t="shared" si="175"/>
        <v>#DIV/0!</v>
      </c>
      <c r="BD90" s="70"/>
      <c r="BE90" s="192" t="e">
        <f t="shared" si="176"/>
        <v>#VALUE!</v>
      </c>
      <c r="BF90" s="206">
        <f t="shared" si="177"/>
        <v>0</v>
      </c>
      <c r="BG90" s="70"/>
      <c r="BH90" s="208" t="e">
        <f t="shared" si="178"/>
        <v>#VALUE!</v>
      </c>
      <c r="BI90" s="207" t="e">
        <f t="shared" si="179"/>
        <v>#DIV/0!</v>
      </c>
      <c r="BJ90" s="70"/>
      <c r="BK90" s="192" t="e">
        <f t="shared" si="180"/>
        <v>#VALUE!</v>
      </c>
      <c r="BL90" s="206">
        <f t="shared" si="181"/>
        <v>0</v>
      </c>
      <c r="BM90" s="70"/>
      <c r="BN90" s="208" t="e">
        <f t="shared" si="182"/>
        <v>#VALUE!</v>
      </c>
      <c r="BO90" s="207" t="e">
        <f t="shared" si="183"/>
        <v>#DIV/0!</v>
      </c>
      <c r="BP90" s="70"/>
      <c r="BQ90" s="192" t="e">
        <f t="shared" si="184"/>
        <v>#VALUE!</v>
      </c>
      <c r="BR90" s="206">
        <f t="shared" si="185"/>
        <v>0</v>
      </c>
      <c r="BS90" s="70"/>
      <c r="BT90" s="208" t="e">
        <f t="shared" si="186"/>
        <v>#VALUE!</v>
      </c>
      <c r="BU90" s="207" t="e">
        <f t="shared" si="187"/>
        <v>#DIV/0!</v>
      </c>
      <c r="BV90" s="70"/>
      <c r="BW90" s="192" t="e">
        <f t="shared" si="188"/>
        <v>#VALUE!</v>
      </c>
      <c r="BX90" s="206">
        <f t="shared" si="189"/>
        <v>0</v>
      </c>
      <c r="BY90" s="70"/>
      <c r="BZ90" s="208" t="e">
        <f t="shared" si="190"/>
        <v>#VALUE!</v>
      </c>
      <c r="CA90" s="207" t="e">
        <f t="shared" si="191"/>
        <v>#DIV/0!</v>
      </c>
      <c r="CB90" s="70"/>
      <c r="CC90" s="192" t="e">
        <f t="shared" si="192"/>
        <v>#VALUE!</v>
      </c>
      <c r="CD90" s="206">
        <f t="shared" si="193"/>
        <v>0</v>
      </c>
      <c r="CE90" s="70"/>
      <c r="CF90" s="208" t="e">
        <f t="shared" si="194"/>
        <v>#VALUE!</v>
      </c>
      <c r="CG90" s="207" t="e">
        <f t="shared" si="195"/>
        <v>#DIV/0!</v>
      </c>
      <c r="CH90" s="70"/>
      <c r="CI90" s="192" t="e">
        <f t="shared" si="196"/>
        <v>#VALUE!</v>
      </c>
      <c r="CJ90" s="207">
        <f t="shared" si="197"/>
        <v>0</v>
      </c>
      <c r="CK90" s="70">
        <f t="shared" si="198"/>
        <v>0</v>
      </c>
      <c r="CL90" s="192" t="e">
        <f t="shared" si="199"/>
        <v>#VALUE!</v>
      </c>
      <c r="CM90" s="207" t="e">
        <f t="shared" si="200"/>
        <v>#DIV/0!</v>
      </c>
      <c r="CN90" s="70">
        <f t="shared" si="201"/>
        <v>0</v>
      </c>
      <c r="CO90" s="192" t="e">
        <f t="shared" si="202"/>
        <v>#VALUE!</v>
      </c>
      <c r="CP90" s="207">
        <f t="shared" si="203"/>
        <v>100</v>
      </c>
      <c r="CQ90" s="70">
        <f t="shared" si="204"/>
        <v>3</v>
      </c>
      <c r="CR90" s="192" t="e">
        <f t="shared" si="205"/>
        <v>#VALUE!</v>
      </c>
      <c r="CS90" s="207" t="e">
        <f t="shared" si="206"/>
        <v>#DIV/0!</v>
      </c>
      <c r="CT90" s="70">
        <f t="shared" si="207"/>
        <v>0</v>
      </c>
      <c r="CU90" s="192" t="e">
        <f t="shared" si="208"/>
        <v>#VALUE!</v>
      </c>
      <c r="CV90" s="202">
        <f t="shared" si="209"/>
        <v>0</v>
      </c>
      <c r="CW90" s="70">
        <f t="shared" si="210"/>
        <v>0</v>
      </c>
      <c r="CX90" s="192" t="e">
        <f t="shared" si="211"/>
        <v>#VALUE!</v>
      </c>
      <c r="CY90" s="202">
        <f t="shared" si="212"/>
        <v>1</v>
      </c>
      <c r="CZ90" s="70">
        <f t="shared" si="213"/>
        <v>3</v>
      </c>
      <c r="DA90" s="192" t="e">
        <f t="shared" si="214"/>
        <v>#VALUE!</v>
      </c>
    </row>
    <row r="91" spans="1:105" ht="15" customHeight="1">
      <c r="A91" s="41"/>
      <c r="B91" s="45"/>
      <c r="C91" s="45"/>
      <c r="D91" s="42"/>
      <c r="E91" s="43"/>
      <c r="F91" s="316"/>
      <c r="G91" s="39"/>
      <c r="H91" s="276"/>
      <c r="I91" s="367"/>
      <c r="J91" s="132"/>
      <c r="K91" s="132"/>
      <c r="L91" s="201" t="s">
        <v>663</v>
      </c>
      <c r="M91" s="194" t="e">
        <f>SUM(M58:M90)</f>
        <v>#VALUE!</v>
      </c>
      <c r="N91" s="194" t="e">
        <f>SUM(N58:N90)</f>
        <v>#VALUE!</v>
      </c>
      <c r="O91" s="194" t="e">
        <f>SUM(O58:O90)</f>
        <v>#VALUE!</v>
      </c>
      <c r="P91" s="1172" t="s">
        <v>663</v>
      </c>
      <c r="Q91" s="1169"/>
      <c r="R91" s="155" t="e">
        <f>SUM(R58:R90)</f>
        <v>#VALUE!</v>
      </c>
      <c r="S91" s="1172" t="s">
        <v>663</v>
      </c>
      <c r="T91" s="1169"/>
      <c r="U91" s="44" t="e">
        <f>SUM(U58:U90)</f>
        <v>#VALUE!</v>
      </c>
      <c r="V91" s="1173" t="s">
        <v>663</v>
      </c>
      <c r="W91" s="1169"/>
      <c r="X91" s="155" t="e">
        <f>SUM(X58:X90)</f>
        <v>#VALUE!</v>
      </c>
      <c r="Y91" s="1172" t="s">
        <v>663</v>
      </c>
      <c r="Z91" s="1169"/>
      <c r="AA91" s="44" t="e">
        <f>SUM(AA58:AA90)</f>
        <v>#VALUE!</v>
      </c>
      <c r="AB91" s="1173" t="s">
        <v>663</v>
      </c>
      <c r="AC91" s="1169"/>
      <c r="AD91" s="155" t="e">
        <f>SUM(AD58:AD90)</f>
        <v>#VALUE!</v>
      </c>
      <c r="AE91" s="1172" t="s">
        <v>663</v>
      </c>
      <c r="AF91" s="1169"/>
      <c r="AG91" s="44" t="e">
        <f>SUM(AG58:AG90)</f>
        <v>#VALUE!</v>
      </c>
      <c r="AH91" s="1173" t="s">
        <v>663</v>
      </c>
      <c r="AI91" s="1169"/>
      <c r="AJ91" s="155" t="e">
        <f>SUM(AJ58:AJ90)</f>
        <v>#VALUE!</v>
      </c>
      <c r="AK91" s="1172" t="s">
        <v>663</v>
      </c>
      <c r="AL91" s="1169"/>
      <c r="AM91" s="44" t="e">
        <f>SUM(AM58:AM90)</f>
        <v>#VALUE!</v>
      </c>
      <c r="AN91" s="1173" t="s">
        <v>663</v>
      </c>
      <c r="AO91" s="1169"/>
      <c r="AP91" s="155" t="e">
        <f>SUM(AP58:AP90)</f>
        <v>#VALUE!</v>
      </c>
      <c r="AQ91" s="1172" t="s">
        <v>663</v>
      </c>
      <c r="AR91" s="1169"/>
      <c r="AS91" s="44" t="e">
        <f>SUM(AS58:AS90)</f>
        <v>#VALUE!</v>
      </c>
      <c r="AT91" s="1173" t="s">
        <v>663</v>
      </c>
      <c r="AU91" s="1169"/>
      <c r="AV91" s="155" t="e">
        <f>SUM(AV58:AV90)</f>
        <v>#VALUE!</v>
      </c>
      <c r="AW91" s="1172" t="s">
        <v>663</v>
      </c>
      <c r="AX91" s="1169"/>
      <c r="AY91" s="44" t="e">
        <f>SUM(AY58:AY90)</f>
        <v>#VALUE!</v>
      </c>
      <c r="AZ91" s="1173" t="s">
        <v>663</v>
      </c>
      <c r="BA91" s="1169"/>
      <c r="BB91" s="155" t="e">
        <f>SUM(BB58:BB90)</f>
        <v>#VALUE!</v>
      </c>
      <c r="BC91" s="1172" t="s">
        <v>663</v>
      </c>
      <c r="BD91" s="1169"/>
      <c r="BE91" s="44" t="e">
        <f>SUM(BE58:BE90)</f>
        <v>#VALUE!</v>
      </c>
      <c r="BF91" s="1173" t="s">
        <v>663</v>
      </c>
      <c r="BG91" s="1169"/>
      <c r="BH91" s="155" t="e">
        <f>SUM(BH58:BH90)</f>
        <v>#VALUE!</v>
      </c>
      <c r="BI91" s="1172" t="s">
        <v>663</v>
      </c>
      <c r="BJ91" s="1169"/>
      <c r="BK91" s="44" t="e">
        <f>SUM(BK58:BK90)</f>
        <v>#VALUE!</v>
      </c>
      <c r="BL91" s="1173" t="s">
        <v>663</v>
      </c>
      <c r="BM91" s="1169"/>
      <c r="BN91" s="155" t="e">
        <f>SUM(BN58:BN90)</f>
        <v>#VALUE!</v>
      </c>
      <c r="BO91" s="1172" t="s">
        <v>663</v>
      </c>
      <c r="BP91" s="1169"/>
      <c r="BQ91" s="44" t="e">
        <f>SUM(BQ58:BQ90)</f>
        <v>#VALUE!</v>
      </c>
      <c r="BR91" s="1173" t="s">
        <v>663</v>
      </c>
      <c r="BS91" s="1169"/>
      <c r="BT91" s="155" t="e">
        <f>SUM(BT58:BT90)</f>
        <v>#VALUE!</v>
      </c>
      <c r="BU91" s="1172" t="s">
        <v>663</v>
      </c>
      <c r="BV91" s="1169"/>
      <c r="BW91" s="44" t="e">
        <f>SUM(BW58:BW90)</f>
        <v>#VALUE!</v>
      </c>
      <c r="BX91" s="1173" t="s">
        <v>663</v>
      </c>
      <c r="BY91" s="1169"/>
      <c r="BZ91" s="155" t="e">
        <f>SUM(BZ58:BZ90)</f>
        <v>#VALUE!</v>
      </c>
      <c r="CA91" s="1172" t="s">
        <v>663</v>
      </c>
      <c r="CB91" s="1169"/>
      <c r="CC91" s="44" t="e">
        <f>SUM(CC58:CC90)</f>
        <v>#VALUE!</v>
      </c>
      <c r="CD91" s="1173" t="s">
        <v>663</v>
      </c>
      <c r="CE91" s="1169"/>
      <c r="CF91" s="155" t="e">
        <f>SUM(CF58:CF90)</f>
        <v>#VALUE!</v>
      </c>
      <c r="CG91" s="1172" t="s">
        <v>663</v>
      </c>
      <c r="CH91" s="1169"/>
      <c r="CI91" s="44" t="e">
        <f>SUM(CI58:CI90)</f>
        <v>#VALUE!</v>
      </c>
      <c r="CJ91" s="1172" t="s">
        <v>663</v>
      </c>
      <c r="CK91" s="1169"/>
      <c r="CL91" s="44" t="e">
        <f>SUM(CL58:CL90)</f>
        <v>#VALUE!</v>
      </c>
      <c r="CM91" s="1172" t="s">
        <v>663</v>
      </c>
      <c r="CN91" s="1169"/>
      <c r="CO91" s="44" t="e">
        <f>SUM(CO57:CO90)</f>
        <v>#VALUE!</v>
      </c>
      <c r="CP91" s="1172" t="s">
        <v>663</v>
      </c>
      <c r="CQ91" s="1169"/>
      <c r="CR91" s="44" t="e">
        <f>SUM(CR58:CR90)</f>
        <v>#VALUE!</v>
      </c>
      <c r="CS91" s="1172" t="s">
        <v>663</v>
      </c>
      <c r="CT91" s="1169"/>
      <c r="CU91" s="44" t="e">
        <f>SUM(CU57:CU90)</f>
        <v>#VALUE!</v>
      </c>
      <c r="CV91" s="1172" t="s">
        <v>663</v>
      </c>
      <c r="CW91" s="1169"/>
      <c r="CX91" s="44" t="e">
        <f>SUM(CX58:CX90)</f>
        <v>#VALUE!</v>
      </c>
      <c r="CY91" s="1172" t="s">
        <v>663</v>
      </c>
      <c r="CZ91" s="1169"/>
      <c r="DA91" s="44" t="e">
        <f>SUM(DA57:DA90)</f>
        <v>#VALUE!</v>
      </c>
    </row>
    <row r="92" spans="1:105" ht="15">
      <c r="A92" s="73" t="s">
        <v>780</v>
      </c>
      <c r="B92" s="46"/>
      <c r="C92" s="46"/>
      <c r="D92" s="74" t="s">
        <v>807</v>
      </c>
      <c r="E92" s="35"/>
      <c r="F92" s="325"/>
      <c r="G92" s="267"/>
      <c r="H92" s="276"/>
      <c r="I92" s="367"/>
      <c r="J92" s="132"/>
      <c r="K92" s="132"/>
      <c r="L92" s="39"/>
      <c r="M92" s="40"/>
      <c r="N92" s="193"/>
      <c r="O92" s="193"/>
      <c r="P92" s="246"/>
      <c r="Q92" s="245"/>
      <c r="R92" s="248"/>
      <c r="S92" s="247"/>
      <c r="T92" s="245"/>
      <c r="U92" s="249"/>
      <c r="V92" s="246"/>
      <c r="W92" s="245"/>
      <c r="X92" s="248"/>
      <c r="Y92" s="247"/>
      <c r="Z92" s="245"/>
      <c r="AA92" s="249"/>
      <c r="AB92" s="246"/>
      <c r="AC92" s="245"/>
      <c r="AD92" s="248"/>
      <c r="AE92" s="247"/>
      <c r="AF92" s="245"/>
      <c r="AG92" s="249"/>
      <c r="AH92" s="246"/>
      <c r="AI92" s="245"/>
      <c r="AJ92" s="248"/>
      <c r="AK92" s="247"/>
      <c r="AL92" s="245"/>
      <c r="AM92" s="249"/>
      <c r="AN92" s="246"/>
      <c r="AO92" s="245"/>
      <c r="AP92" s="248"/>
      <c r="AQ92" s="247"/>
      <c r="AR92" s="245"/>
      <c r="AS92" s="249"/>
      <c r="AT92" s="246"/>
      <c r="AU92" s="245"/>
      <c r="AV92" s="248"/>
      <c r="AW92" s="247"/>
      <c r="AX92" s="245"/>
      <c r="AY92" s="249"/>
      <c r="AZ92" s="246"/>
      <c r="BA92" s="245"/>
      <c r="BB92" s="248"/>
      <c r="BC92" s="247"/>
      <c r="BD92" s="245"/>
      <c r="BE92" s="249"/>
      <c r="BF92" s="246"/>
      <c r="BG92" s="245"/>
      <c r="BH92" s="248"/>
      <c r="BI92" s="247"/>
      <c r="BJ92" s="245"/>
      <c r="BK92" s="249"/>
      <c r="BL92" s="246"/>
      <c r="BM92" s="245"/>
      <c r="BN92" s="248"/>
      <c r="BO92" s="247"/>
      <c r="BP92" s="245"/>
      <c r="BQ92" s="249"/>
      <c r="BR92" s="246"/>
      <c r="BS92" s="245"/>
      <c r="BT92" s="248"/>
      <c r="BU92" s="247"/>
      <c r="BV92" s="245"/>
      <c r="BW92" s="249"/>
      <c r="BX92" s="246"/>
      <c r="BY92" s="245"/>
      <c r="BZ92" s="248"/>
      <c r="CA92" s="247"/>
      <c r="CB92" s="245"/>
      <c r="CC92" s="249"/>
      <c r="CD92" s="246"/>
      <c r="CE92" s="245"/>
      <c r="CF92" s="248"/>
      <c r="CG92" s="247"/>
      <c r="CH92" s="245"/>
      <c r="CI92" s="249"/>
      <c r="CJ92" s="247"/>
      <c r="CK92" s="245"/>
      <c r="CL92" s="249"/>
      <c r="CM92" s="247"/>
      <c r="CN92" s="245"/>
      <c r="CO92" s="249"/>
      <c r="CP92" s="247"/>
      <c r="CQ92" s="245"/>
      <c r="CR92" s="249"/>
      <c r="CS92" s="247"/>
      <c r="CT92" s="245"/>
      <c r="CU92" s="249"/>
      <c r="CV92" s="247"/>
      <c r="CW92" s="245"/>
      <c r="CX92" s="249"/>
      <c r="CY92" s="247"/>
      <c r="CZ92" s="245"/>
      <c r="DA92" s="249"/>
    </row>
    <row r="93" spans="1:105" ht="15">
      <c r="A93" s="75" t="s">
        <v>781</v>
      </c>
      <c r="B93" s="315" t="s">
        <v>413</v>
      </c>
      <c r="C93" s="315" t="s">
        <v>414</v>
      </c>
      <c r="D93" s="312" t="s">
        <v>415</v>
      </c>
      <c r="E93" s="315" t="s">
        <v>669</v>
      </c>
      <c r="F93" s="313">
        <v>173.1</v>
      </c>
      <c r="G93" s="464">
        <v>16.5</v>
      </c>
      <c r="H93" s="276">
        <f>G93</f>
        <v>16.5</v>
      </c>
      <c r="I93" s="367">
        <f>H93</f>
        <v>16.5</v>
      </c>
      <c r="J93" s="132">
        <f>H93-G93</f>
        <v>0</v>
      </c>
      <c r="K93" s="132">
        <f>I93-H93</f>
        <v>0</v>
      </c>
      <c r="L93" s="39" t="e">
        <f t="shared" ref="L93:L104" si="222">ROUND((F93*(1+$M$8))*(1+$G$8),2)</f>
        <v>#VALUE!</v>
      </c>
      <c r="M93" s="40" t="e">
        <f t="shared" ref="M93:M104" si="223">TRUNC(L93*G93,2)</f>
        <v>#VALUE!</v>
      </c>
      <c r="N93" s="193" t="e">
        <f t="shared" ref="N93:N104" si="224">TRUNC(L93*J93,2)</f>
        <v>#VALUE!</v>
      </c>
      <c r="O93" s="193" t="e">
        <f t="shared" ref="O93:O104" si="225">TRUNC(L93*K93,2)</f>
        <v>#VALUE!</v>
      </c>
      <c r="P93" s="207">
        <f t="shared" ref="P93:P104" si="226">Q93/$G93*100</f>
        <v>0</v>
      </c>
      <c r="Q93" s="70"/>
      <c r="R93" s="208" t="e">
        <f t="shared" ref="R93:R104" si="227">TRUNC(Q93*$L93,2)</f>
        <v>#VALUE!</v>
      </c>
      <c r="S93" s="207" t="e">
        <f t="shared" ref="S93:S104" si="228">T93/(IF($I93&lt;&gt;$H93,($J93+$K93),$J93))*100</f>
        <v>#DIV/0!</v>
      </c>
      <c r="T93" s="70"/>
      <c r="U93" s="192" t="e">
        <f t="shared" ref="U93:U104" si="229">TRUNC(T93*$L93,2)</f>
        <v>#VALUE!</v>
      </c>
      <c r="V93" s="206">
        <f t="shared" ref="V93:V104" si="230">W93/$G93*100</f>
        <v>0</v>
      </c>
      <c r="W93" s="70"/>
      <c r="X93" s="208" t="e">
        <f t="shared" ref="X93:X104" si="231">TRUNC(W93*$L93,2)</f>
        <v>#VALUE!</v>
      </c>
      <c r="Y93" s="207" t="e">
        <f t="shared" ref="Y93:Y104" si="232">Z93/(IF($I93&lt;&gt;$H93,($J93+$K93),$J93))*100</f>
        <v>#DIV/0!</v>
      </c>
      <c r="Z93" s="70"/>
      <c r="AA93" s="192" t="e">
        <f t="shared" ref="AA93:AA104" si="233">TRUNC(Z93*$L93,2)</f>
        <v>#VALUE!</v>
      </c>
      <c r="AB93" s="206">
        <f t="shared" ref="AB93:AB104" si="234">AC93/$G93*100</f>
        <v>0</v>
      </c>
      <c r="AC93" s="70"/>
      <c r="AD93" s="208" t="e">
        <f t="shared" ref="AD93:AD104" si="235">TRUNC(AC93*$L93,2)</f>
        <v>#VALUE!</v>
      </c>
      <c r="AE93" s="207" t="e">
        <f t="shared" ref="AE93:AE104" si="236">AF93/(IF($I93&lt;&gt;$H93,($J93+$K93),$J93))*100</f>
        <v>#DIV/0!</v>
      </c>
      <c r="AF93" s="70"/>
      <c r="AG93" s="192" t="e">
        <f t="shared" ref="AG93:AG104" si="237">TRUNC(AF93*$L93,2)</f>
        <v>#VALUE!</v>
      </c>
      <c r="AH93" s="206">
        <f t="shared" ref="AH93:AH104" si="238">AI93/$G93*100</f>
        <v>0</v>
      </c>
      <c r="AI93" s="70"/>
      <c r="AJ93" s="208" t="e">
        <f t="shared" ref="AJ93:AJ104" si="239">TRUNC(AI93*$L93,2)</f>
        <v>#VALUE!</v>
      </c>
      <c r="AK93" s="207" t="e">
        <f t="shared" ref="AK93:AK104" si="240">AL93/(IF($I93&lt;&gt;$H93,($J93+$K93),$J93))*100</f>
        <v>#DIV/0!</v>
      </c>
      <c r="AL93" s="70"/>
      <c r="AM93" s="192" t="e">
        <f t="shared" ref="AM93:AM104" si="241">TRUNC(AL93*$L93,2)</f>
        <v>#VALUE!</v>
      </c>
      <c r="AN93" s="206">
        <f t="shared" ref="AN93:AN104" si="242">AO93/$G93*100</f>
        <v>0</v>
      </c>
      <c r="AO93" s="70"/>
      <c r="AP93" s="208" t="e">
        <f t="shared" ref="AP93:AP104" si="243">TRUNC(AO93*$L93,2)</f>
        <v>#VALUE!</v>
      </c>
      <c r="AQ93" s="207" t="e">
        <f t="shared" ref="AQ93:AQ104" si="244">AR93/(IF($I93&lt;&gt;$H93,($J93+$K93),$J93))*100</f>
        <v>#DIV/0!</v>
      </c>
      <c r="AR93" s="70"/>
      <c r="AS93" s="192" t="e">
        <f t="shared" ref="AS93:AS104" si="245">TRUNC(AR93*$L93,2)</f>
        <v>#VALUE!</v>
      </c>
      <c r="AT93" s="206">
        <f t="shared" ref="AT93:AT104" si="246">AU93/$G93*100</f>
        <v>0</v>
      </c>
      <c r="AU93" s="70"/>
      <c r="AV93" s="208" t="e">
        <f t="shared" ref="AV93:AV104" si="247">TRUNC(AU93*$L93,2)</f>
        <v>#VALUE!</v>
      </c>
      <c r="AW93" s="207" t="e">
        <f t="shared" ref="AW93:AW104" si="248">AX93/(IF($I93&lt;&gt;$H93,($J93+$K93),$J93))*100</f>
        <v>#DIV/0!</v>
      </c>
      <c r="AX93" s="70"/>
      <c r="AY93" s="192" t="e">
        <f t="shared" ref="AY93:AY104" si="249">TRUNC(AX93*$L93,2)</f>
        <v>#VALUE!</v>
      </c>
      <c r="AZ93" s="206">
        <f t="shared" ref="AZ93:AZ104" si="250">BA93/$G93*100</f>
        <v>0</v>
      </c>
      <c r="BA93" s="70"/>
      <c r="BB93" s="208" t="e">
        <f t="shared" ref="BB93:BB104" si="251">TRUNC(BA93*$L93,2)</f>
        <v>#VALUE!</v>
      </c>
      <c r="BC93" s="207" t="e">
        <f t="shared" ref="BC93:BC104" si="252">BD93/(IF($I93&lt;&gt;$H93,($J93+$K93),$J93))*100</f>
        <v>#DIV/0!</v>
      </c>
      <c r="BD93" s="70"/>
      <c r="BE93" s="192" t="e">
        <f t="shared" ref="BE93:BE104" si="253">TRUNC(BD93*$L93,2)</f>
        <v>#VALUE!</v>
      </c>
      <c r="BF93" s="206">
        <f t="shared" ref="BF93:BF104" si="254">BG93/$G93*100</f>
        <v>0</v>
      </c>
      <c r="BG93" s="70"/>
      <c r="BH93" s="208" t="e">
        <f t="shared" ref="BH93:BH104" si="255">TRUNC(BG93*$L93,2)</f>
        <v>#VALUE!</v>
      </c>
      <c r="BI93" s="207" t="e">
        <f t="shared" ref="BI93:BI104" si="256">BJ93/(IF($I93&lt;&gt;$H93,($J93+$K93),$J93))*100</f>
        <v>#DIV/0!</v>
      </c>
      <c r="BJ93" s="70"/>
      <c r="BK93" s="192" t="e">
        <f t="shared" ref="BK93:BK104" si="257">TRUNC(BJ93*$L93,2)</f>
        <v>#VALUE!</v>
      </c>
      <c r="BL93" s="206">
        <f t="shared" ref="BL93:BL104" si="258">BM93/$G93*100</f>
        <v>0</v>
      </c>
      <c r="BM93" s="70"/>
      <c r="BN93" s="208" t="e">
        <f t="shared" ref="BN93:BN104" si="259">TRUNC(BM93*$L93,2)</f>
        <v>#VALUE!</v>
      </c>
      <c r="BO93" s="207" t="e">
        <f t="shared" ref="BO93:BO104" si="260">BP93/(IF($I93&lt;&gt;$H93,($J93+$K93),$J93))*100</f>
        <v>#DIV/0!</v>
      </c>
      <c r="BP93" s="70"/>
      <c r="BQ93" s="192" t="e">
        <f t="shared" ref="BQ93:BQ104" si="261">TRUNC(BP93*$L93,2)</f>
        <v>#VALUE!</v>
      </c>
      <c r="BR93" s="206">
        <f t="shared" ref="BR93:BR104" si="262">BS93/$G93*100</f>
        <v>0</v>
      </c>
      <c r="BS93" s="70"/>
      <c r="BT93" s="208" t="e">
        <f t="shared" ref="BT93:BT104" si="263">TRUNC(BS93*$L93,2)</f>
        <v>#VALUE!</v>
      </c>
      <c r="BU93" s="207" t="e">
        <f t="shared" ref="BU93:BU104" si="264">BV93/(IF($I93&lt;&gt;$H93,($J93+$K93),$J93))*100</f>
        <v>#DIV/0!</v>
      </c>
      <c r="BV93" s="70"/>
      <c r="BW93" s="192" t="e">
        <f t="shared" ref="BW93:BW104" si="265">TRUNC(BV93*$L93,2)</f>
        <v>#VALUE!</v>
      </c>
      <c r="BX93" s="206">
        <f t="shared" ref="BX93:BX104" si="266">BY93/$G93*100</f>
        <v>0</v>
      </c>
      <c r="BY93" s="70"/>
      <c r="BZ93" s="208" t="e">
        <f t="shared" ref="BZ93:BZ104" si="267">TRUNC(BY93*$L93,2)</f>
        <v>#VALUE!</v>
      </c>
      <c r="CA93" s="207" t="e">
        <f t="shared" ref="CA93:CA104" si="268">CB93/(IF($I93&lt;&gt;$H93,($J93+$K93),$J93))*100</f>
        <v>#DIV/0!</v>
      </c>
      <c r="CB93" s="70"/>
      <c r="CC93" s="192" t="e">
        <f t="shared" ref="CC93:CC104" si="269">TRUNC(CB93*$L93,2)</f>
        <v>#VALUE!</v>
      </c>
      <c r="CD93" s="206">
        <f t="shared" ref="CD93:CD104" si="270">CE93/$G93*100</f>
        <v>0</v>
      </c>
      <c r="CE93" s="70"/>
      <c r="CF93" s="208" t="e">
        <f t="shared" ref="CF93:CF104" si="271">TRUNC(CE93*$L93,2)</f>
        <v>#VALUE!</v>
      </c>
      <c r="CG93" s="207" t="e">
        <f t="shared" ref="CG93:CG104" si="272">CH93/(IF($I93&lt;&gt;$H93,($J93+$K93),$J93))*100</f>
        <v>#DIV/0!</v>
      </c>
      <c r="CH93" s="70"/>
      <c r="CI93" s="192" t="e">
        <f t="shared" ref="CI93:CI104" si="273">TRUNC(CH93*$L93,2)</f>
        <v>#VALUE!</v>
      </c>
      <c r="CJ93" s="207">
        <f t="shared" ref="CJ93:CJ104" si="274">CK93/$G93*100</f>
        <v>0</v>
      </c>
      <c r="CK93" s="70">
        <f t="shared" ref="CK93:CK104" si="275">W93+Q93+AC93+AI93+AO93+AU93+BA93+BG93+BM93+BS93+BY93+CE93</f>
        <v>0</v>
      </c>
      <c r="CL93" s="192" t="e">
        <f t="shared" ref="CL93:CL104" si="276">TRUNC(CK93*$L93,2)</f>
        <v>#VALUE!</v>
      </c>
      <c r="CM93" s="207" t="e">
        <f t="shared" ref="CM93:CM104" si="277">CN93/(IF($K93&lt;&gt;0,($I93-$G93),($H93-$G93)))*100</f>
        <v>#DIV/0!</v>
      </c>
      <c r="CN93" s="70">
        <f t="shared" ref="CN93:CN104" si="278">T93+Z93+AF93+AL93+AR93+AX93+BD93+BJ93+BP93+BV93+CB93+CH93</f>
        <v>0</v>
      </c>
      <c r="CO93" s="192" t="e">
        <f t="shared" ref="CO93:CO104" si="279">TRUNC(CN93*$L93,2)</f>
        <v>#VALUE!</v>
      </c>
      <c r="CP93" s="207">
        <f t="shared" ref="CP93:CP104" si="280">CQ93/$G93*100</f>
        <v>100</v>
      </c>
      <c r="CQ93" s="70">
        <f t="shared" ref="CQ93:CQ104" si="281">G93-CK93</f>
        <v>16.5</v>
      </c>
      <c r="CR93" s="192" t="e">
        <f t="shared" ref="CR93:CR104" si="282">TRUNC(CQ93*$L93,2)</f>
        <v>#VALUE!</v>
      </c>
      <c r="CS93" s="207" t="e">
        <f t="shared" ref="CS93:CS104" si="283">CT93/(IF(I93&lt;&gt;H93,(I93-G93),(H93-G93)))*100</f>
        <v>#DIV/0!</v>
      </c>
      <c r="CT93" s="70">
        <f t="shared" ref="CT93:CT104" si="284">(IF(I93&lt;&gt;H93,(I93-G93),(H93-G93)))-CN93</f>
        <v>0</v>
      </c>
      <c r="CU93" s="192" t="e">
        <f t="shared" ref="CU93:CU104" si="285">TRUNC(CT93*$L93,2)</f>
        <v>#VALUE!</v>
      </c>
      <c r="CV93" s="202">
        <f t="shared" ref="CV93:CV104" si="286">$CW93/$I93</f>
        <v>0</v>
      </c>
      <c r="CW93" s="70">
        <f t="shared" ref="CW93:CW104" si="287">CK93+CN93</f>
        <v>0</v>
      </c>
      <c r="CX93" s="192" t="e">
        <f t="shared" ref="CX93:CX104" si="288">TRUNC(CW93*$L93,2)</f>
        <v>#VALUE!</v>
      </c>
      <c r="CY93" s="202">
        <f t="shared" ref="CY93:CY104" si="289">$CZ93/($G93+IF($K93&lt;&gt;0,$K93,$J93))</f>
        <v>1</v>
      </c>
      <c r="CZ93" s="70">
        <f t="shared" ref="CZ93:CZ104" si="290">CQ93+CT93</f>
        <v>16.5</v>
      </c>
      <c r="DA93" s="192" t="e">
        <f t="shared" ref="DA93:DA104" si="291">TRUNC(CZ93*$L93,2)</f>
        <v>#VALUE!</v>
      </c>
    </row>
    <row r="94" spans="1:105" s="55" customFormat="1" ht="42.75">
      <c r="A94" s="75" t="s">
        <v>782</v>
      </c>
      <c r="B94" s="315" t="s">
        <v>981</v>
      </c>
      <c r="C94" s="315" t="s">
        <v>982</v>
      </c>
      <c r="D94" s="312" t="s">
        <v>416</v>
      </c>
      <c r="E94" s="306" t="s">
        <v>665</v>
      </c>
      <c r="F94" s="313">
        <v>263.85000000000002</v>
      </c>
      <c r="G94" s="464">
        <v>20</v>
      </c>
      <c r="H94" s="276">
        <f t="shared" ref="H94:H101" si="292">G94</f>
        <v>20</v>
      </c>
      <c r="I94" s="367">
        <f t="shared" ref="I94:I101" si="293">H94</f>
        <v>20</v>
      </c>
      <c r="J94" s="132">
        <f t="shared" ref="J94:J101" si="294">H94-G94</f>
        <v>0</v>
      </c>
      <c r="K94" s="132">
        <f t="shared" ref="K94:K101" si="295">I94-H94</f>
        <v>0</v>
      </c>
      <c r="L94" s="39" t="e">
        <f t="shared" si="222"/>
        <v>#VALUE!</v>
      </c>
      <c r="M94" s="40" t="e">
        <f t="shared" si="223"/>
        <v>#VALUE!</v>
      </c>
      <c r="N94" s="193" t="e">
        <f t="shared" si="224"/>
        <v>#VALUE!</v>
      </c>
      <c r="O94" s="193" t="e">
        <f t="shared" si="225"/>
        <v>#VALUE!</v>
      </c>
      <c r="P94" s="207">
        <f t="shared" si="226"/>
        <v>0</v>
      </c>
      <c r="Q94" s="70"/>
      <c r="R94" s="208" t="e">
        <f t="shared" si="227"/>
        <v>#VALUE!</v>
      </c>
      <c r="S94" s="207" t="e">
        <f t="shared" si="228"/>
        <v>#DIV/0!</v>
      </c>
      <c r="T94" s="70"/>
      <c r="U94" s="192" t="e">
        <f t="shared" si="229"/>
        <v>#VALUE!</v>
      </c>
      <c r="V94" s="206">
        <f t="shared" si="230"/>
        <v>0</v>
      </c>
      <c r="W94" s="70"/>
      <c r="X94" s="208" t="e">
        <f t="shared" si="231"/>
        <v>#VALUE!</v>
      </c>
      <c r="Y94" s="207" t="e">
        <f t="shared" si="232"/>
        <v>#DIV/0!</v>
      </c>
      <c r="Z94" s="70"/>
      <c r="AA94" s="192" t="e">
        <f t="shared" si="233"/>
        <v>#VALUE!</v>
      </c>
      <c r="AB94" s="206">
        <f t="shared" si="234"/>
        <v>0</v>
      </c>
      <c r="AC94" s="70"/>
      <c r="AD94" s="208" t="e">
        <f t="shared" si="235"/>
        <v>#VALUE!</v>
      </c>
      <c r="AE94" s="207" t="e">
        <f t="shared" si="236"/>
        <v>#DIV/0!</v>
      </c>
      <c r="AF94" s="70"/>
      <c r="AG94" s="192" t="e">
        <f t="shared" si="237"/>
        <v>#VALUE!</v>
      </c>
      <c r="AH94" s="206">
        <f t="shared" si="238"/>
        <v>0</v>
      </c>
      <c r="AI94" s="70"/>
      <c r="AJ94" s="208" t="e">
        <f t="shared" si="239"/>
        <v>#VALUE!</v>
      </c>
      <c r="AK94" s="207" t="e">
        <f t="shared" si="240"/>
        <v>#DIV/0!</v>
      </c>
      <c r="AL94" s="70"/>
      <c r="AM94" s="192" t="e">
        <f t="shared" si="241"/>
        <v>#VALUE!</v>
      </c>
      <c r="AN94" s="206">
        <f t="shared" si="242"/>
        <v>0</v>
      </c>
      <c r="AO94" s="70"/>
      <c r="AP94" s="208" t="e">
        <f t="shared" si="243"/>
        <v>#VALUE!</v>
      </c>
      <c r="AQ94" s="207" t="e">
        <f t="shared" si="244"/>
        <v>#DIV/0!</v>
      </c>
      <c r="AR94" s="70"/>
      <c r="AS94" s="192" t="e">
        <f t="shared" si="245"/>
        <v>#VALUE!</v>
      </c>
      <c r="AT94" s="206">
        <f t="shared" si="246"/>
        <v>0</v>
      </c>
      <c r="AU94" s="70"/>
      <c r="AV94" s="208" t="e">
        <f t="shared" si="247"/>
        <v>#VALUE!</v>
      </c>
      <c r="AW94" s="207" t="e">
        <f t="shared" si="248"/>
        <v>#DIV/0!</v>
      </c>
      <c r="AX94" s="70"/>
      <c r="AY94" s="192" t="e">
        <f t="shared" si="249"/>
        <v>#VALUE!</v>
      </c>
      <c r="AZ94" s="206">
        <f t="shared" si="250"/>
        <v>0</v>
      </c>
      <c r="BA94" s="70"/>
      <c r="BB94" s="208" t="e">
        <f t="shared" si="251"/>
        <v>#VALUE!</v>
      </c>
      <c r="BC94" s="207" t="e">
        <f t="shared" si="252"/>
        <v>#DIV/0!</v>
      </c>
      <c r="BD94" s="70"/>
      <c r="BE94" s="192" t="e">
        <f t="shared" si="253"/>
        <v>#VALUE!</v>
      </c>
      <c r="BF94" s="206">
        <f t="shared" si="254"/>
        <v>0</v>
      </c>
      <c r="BG94" s="70"/>
      <c r="BH94" s="208" t="e">
        <f t="shared" si="255"/>
        <v>#VALUE!</v>
      </c>
      <c r="BI94" s="207" t="e">
        <f t="shared" si="256"/>
        <v>#DIV/0!</v>
      </c>
      <c r="BJ94" s="70"/>
      <c r="BK94" s="192" t="e">
        <f t="shared" si="257"/>
        <v>#VALUE!</v>
      </c>
      <c r="BL94" s="206">
        <f t="shared" si="258"/>
        <v>0</v>
      </c>
      <c r="BM94" s="70"/>
      <c r="BN94" s="208" t="e">
        <f t="shared" si="259"/>
        <v>#VALUE!</v>
      </c>
      <c r="BO94" s="207" t="e">
        <f t="shared" si="260"/>
        <v>#DIV/0!</v>
      </c>
      <c r="BP94" s="70"/>
      <c r="BQ94" s="192" t="e">
        <f t="shared" si="261"/>
        <v>#VALUE!</v>
      </c>
      <c r="BR94" s="206">
        <f t="shared" si="262"/>
        <v>0</v>
      </c>
      <c r="BS94" s="70"/>
      <c r="BT94" s="208" t="e">
        <f t="shared" si="263"/>
        <v>#VALUE!</v>
      </c>
      <c r="BU94" s="207" t="e">
        <f t="shared" si="264"/>
        <v>#DIV/0!</v>
      </c>
      <c r="BV94" s="70"/>
      <c r="BW94" s="192" t="e">
        <f t="shared" si="265"/>
        <v>#VALUE!</v>
      </c>
      <c r="BX94" s="206">
        <f t="shared" si="266"/>
        <v>0</v>
      </c>
      <c r="BY94" s="70"/>
      <c r="BZ94" s="208" t="e">
        <f t="shared" si="267"/>
        <v>#VALUE!</v>
      </c>
      <c r="CA94" s="207" t="e">
        <f t="shared" si="268"/>
        <v>#DIV/0!</v>
      </c>
      <c r="CB94" s="70"/>
      <c r="CC94" s="192" t="e">
        <f t="shared" si="269"/>
        <v>#VALUE!</v>
      </c>
      <c r="CD94" s="206">
        <f t="shared" si="270"/>
        <v>0</v>
      </c>
      <c r="CE94" s="70"/>
      <c r="CF94" s="208" t="e">
        <f t="shared" si="271"/>
        <v>#VALUE!</v>
      </c>
      <c r="CG94" s="207" t="e">
        <f t="shared" si="272"/>
        <v>#DIV/0!</v>
      </c>
      <c r="CH94" s="70"/>
      <c r="CI94" s="192" t="e">
        <f t="shared" si="273"/>
        <v>#VALUE!</v>
      </c>
      <c r="CJ94" s="207">
        <f t="shared" si="274"/>
        <v>0</v>
      </c>
      <c r="CK94" s="70">
        <f t="shared" si="275"/>
        <v>0</v>
      </c>
      <c r="CL94" s="192" t="e">
        <f t="shared" si="276"/>
        <v>#VALUE!</v>
      </c>
      <c r="CM94" s="207" t="e">
        <f t="shared" si="277"/>
        <v>#DIV/0!</v>
      </c>
      <c r="CN94" s="70">
        <f t="shared" si="278"/>
        <v>0</v>
      </c>
      <c r="CO94" s="192" t="e">
        <f t="shared" si="279"/>
        <v>#VALUE!</v>
      </c>
      <c r="CP94" s="207">
        <f t="shared" si="280"/>
        <v>100</v>
      </c>
      <c r="CQ94" s="70">
        <f t="shared" si="281"/>
        <v>20</v>
      </c>
      <c r="CR94" s="192" t="e">
        <f t="shared" si="282"/>
        <v>#VALUE!</v>
      </c>
      <c r="CS94" s="207" t="e">
        <f t="shared" si="283"/>
        <v>#DIV/0!</v>
      </c>
      <c r="CT94" s="70">
        <f t="shared" si="284"/>
        <v>0</v>
      </c>
      <c r="CU94" s="192" t="e">
        <f t="shared" si="285"/>
        <v>#VALUE!</v>
      </c>
      <c r="CV94" s="202">
        <f t="shared" si="286"/>
        <v>0</v>
      </c>
      <c r="CW94" s="70">
        <f t="shared" si="287"/>
        <v>0</v>
      </c>
      <c r="CX94" s="192" t="e">
        <f t="shared" si="288"/>
        <v>#VALUE!</v>
      </c>
      <c r="CY94" s="202">
        <f t="shared" si="289"/>
        <v>1</v>
      </c>
      <c r="CZ94" s="70">
        <f t="shared" si="290"/>
        <v>20</v>
      </c>
      <c r="DA94" s="192" t="e">
        <f t="shared" si="291"/>
        <v>#VALUE!</v>
      </c>
    </row>
    <row r="95" spans="1:105" s="55" customFormat="1" ht="42.75">
      <c r="A95" s="75" t="s">
        <v>783</v>
      </c>
      <c r="B95" s="320" t="s">
        <v>763</v>
      </c>
      <c r="C95" s="315" t="s">
        <v>590</v>
      </c>
      <c r="D95" s="312" t="s">
        <v>417</v>
      </c>
      <c r="E95" s="306" t="s">
        <v>665</v>
      </c>
      <c r="F95" s="318">
        <v>425.47</v>
      </c>
      <c r="G95" s="465">
        <v>4</v>
      </c>
      <c r="H95" s="276">
        <f t="shared" si="292"/>
        <v>4</v>
      </c>
      <c r="I95" s="367">
        <f t="shared" si="293"/>
        <v>4</v>
      </c>
      <c r="J95" s="132">
        <f t="shared" si="294"/>
        <v>0</v>
      </c>
      <c r="K95" s="132">
        <f t="shared" si="295"/>
        <v>0</v>
      </c>
      <c r="L95" s="39" t="e">
        <f t="shared" si="222"/>
        <v>#VALUE!</v>
      </c>
      <c r="M95" s="40" t="e">
        <f t="shared" si="223"/>
        <v>#VALUE!</v>
      </c>
      <c r="N95" s="193" t="e">
        <f t="shared" si="224"/>
        <v>#VALUE!</v>
      </c>
      <c r="O95" s="193" t="e">
        <f t="shared" si="225"/>
        <v>#VALUE!</v>
      </c>
      <c r="P95" s="207">
        <f t="shared" si="226"/>
        <v>0</v>
      </c>
      <c r="Q95" s="70"/>
      <c r="R95" s="208" t="e">
        <f t="shared" si="227"/>
        <v>#VALUE!</v>
      </c>
      <c r="S95" s="207" t="e">
        <f t="shared" si="228"/>
        <v>#DIV/0!</v>
      </c>
      <c r="T95" s="70"/>
      <c r="U95" s="192" t="e">
        <f t="shared" si="229"/>
        <v>#VALUE!</v>
      </c>
      <c r="V95" s="206">
        <f t="shared" si="230"/>
        <v>0</v>
      </c>
      <c r="W95" s="70"/>
      <c r="X95" s="208" t="e">
        <f t="shared" si="231"/>
        <v>#VALUE!</v>
      </c>
      <c r="Y95" s="207" t="e">
        <f t="shared" si="232"/>
        <v>#DIV/0!</v>
      </c>
      <c r="Z95" s="70"/>
      <c r="AA95" s="192" t="e">
        <f t="shared" si="233"/>
        <v>#VALUE!</v>
      </c>
      <c r="AB95" s="206">
        <f t="shared" si="234"/>
        <v>0</v>
      </c>
      <c r="AC95" s="70"/>
      <c r="AD95" s="208" t="e">
        <f t="shared" si="235"/>
        <v>#VALUE!</v>
      </c>
      <c r="AE95" s="207" t="e">
        <f t="shared" si="236"/>
        <v>#DIV/0!</v>
      </c>
      <c r="AF95" s="70"/>
      <c r="AG95" s="192" t="e">
        <f t="shared" si="237"/>
        <v>#VALUE!</v>
      </c>
      <c r="AH95" s="206">
        <f t="shared" si="238"/>
        <v>0</v>
      </c>
      <c r="AI95" s="70"/>
      <c r="AJ95" s="208" t="e">
        <f t="shared" si="239"/>
        <v>#VALUE!</v>
      </c>
      <c r="AK95" s="207" t="e">
        <f t="shared" si="240"/>
        <v>#DIV/0!</v>
      </c>
      <c r="AL95" s="70"/>
      <c r="AM95" s="192" t="e">
        <f t="shared" si="241"/>
        <v>#VALUE!</v>
      </c>
      <c r="AN95" s="206">
        <f t="shared" si="242"/>
        <v>0</v>
      </c>
      <c r="AO95" s="70"/>
      <c r="AP95" s="208" t="e">
        <f t="shared" si="243"/>
        <v>#VALUE!</v>
      </c>
      <c r="AQ95" s="207" t="e">
        <f t="shared" si="244"/>
        <v>#DIV/0!</v>
      </c>
      <c r="AR95" s="70"/>
      <c r="AS95" s="192" t="e">
        <f t="shared" si="245"/>
        <v>#VALUE!</v>
      </c>
      <c r="AT95" s="206">
        <f t="shared" si="246"/>
        <v>0</v>
      </c>
      <c r="AU95" s="70"/>
      <c r="AV95" s="208" t="e">
        <f t="shared" si="247"/>
        <v>#VALUE!</v>
      </c>
      <c r="AW95" s="207" t="e">
        <f t="shared" si="248"/>
        <v>#DIV/0!</v>
      </c>
      <c r="AX95" s="70"/>
      <c r="AY95" s="192" t="e">
        <f t="shared" si="249"/>
        <v>#VALUE!</v>
      </c>
      <c r="AZ95" s="206">
        <f t="shared" si="250"/>
        <v>0</v>
      </c>
      <c r="BA95" s="70"/>
      <c r="BB95" s="208" t="e">
        <f t="shared" si="251"/>
        <v>#VALUE!</v>
      </c>
      <c r="BC95" s="207" t="e">
        <f t="shared" si="252"/>
        <v>#DIV/0!</v>
      </c>
      <c r="BD95" s="70"/>
      <c r="BE95" s="192" t="e">
        <f t="shared" si="253"/>
        <v>#VALUE!</v>
      </c>
      <c r="BF95" s="206">
        <f t="shared" si="254"/>
        <v>0</v>
      </c>
      <c r="BG95" s="70"/>
      <c r="BH95" s="208" t="e">
        <f t="shared" si="255"/>
        <v>#VALUE!</v>
      </c>
      <c r="BI95" s="207" t="e">
        <f t="shared" si="256"/>
        <v>#DIV/0!</v>
      </c>
      <c r="BJ95" s="70"/>
      <c r="BK95" s="192" t="e">
        <f t="shared" si="257"/>
        <v>#VALUE!</v>
      </c>
      <c r="BL95" s="206">
        <f t="shared" si="258"/>
        <v>0</v>
      </c>
      <c r="BM95" s="70"/>
      <c r="BN95" s="208" t="e">
        <f t="shared" si="259"/>
        <v>#VALUE!</v>
      </c>
      <c r="BO95" s="207" t="e">
        <f t="shared" si="260"/>
        <v>#DIV/0!</v>
      </c>
      <c r="BP95" s="70"/>
      <c r="BQ95" s="192" t="e">
        <f t="shared" si="261"/>
        <v>#VALUE!</v>
      </c>
      <c r="BR95" s="206">
        <f t="shared" si="262"/>
        <v>0</v>
      </c>
      <c r="BS95" s="70"/>
      <c r="BT95" s="208" t="e">
        <f t="shared" si="263"/>
        <v>#VALUE!</v>
      </c>
      <c r="BU95" s="207" t="e">
        <f t="shared" si="264"/>
        <v>#DIV/0!</v>
      </c>
      <c r="BV95" s="70"/>
      <c r="BW95" s="192" t="e">
        <f t="shared" si="265"/>
        <v>#VALUE!</v>
      </c>
      <c r="BX95" s="206">
        <f t="shared" si="266"/>
        <v>0</v>
      </c>
      <c r="BY95" s="70"/>
      <c r="BZ95" s="208" t="e">
        <f t="shared" si="267"/>
        <v>#VALUE!</v>
      </c>
      <c r="CA95" s="207" t="e">
        <f t="shared" si="268"/>
        <v>#DIV/0!</v>
      </c>
      <c r="CB95" s="70"/>
      <c r="CC95" s="192" t="e">
        <f t="shared" si="269"/>
        <v>#VALUE!</v>
      </c>
      <c r="CD95" s="206">
        <f t="shared" si="270"/>
        <v>0</v>
      </c>
      <c r="CE95" s="70"/>
      <c r="CF95" s="208" t="e">
        <f t="shared" si="271"/>
        <v>#VALUE!</v>
      </c>
      <c r="CG95" s="207" t="e">
        <f t="shared" si="272"/>
        <v>#DIV/0!</v>
      </c>
      <c r="CH95" s="70"/>
      <c r="CI95" s="192" t="e">
        <f t="shared" si="273"/>
        <v>#VALUE!</v>
      </c>
      <c r="CJ95" s="207">
        <f t="shared" si="274"/>
        <v>0</v>
      </c>
      <c r="CK95" s="70">
        <f t="shared" si="275"/>
        <v>0</v>
      </c>
      <c r="CL95" s="192" t="e">
        <f t="shared" si="276"/>
        <v>#VALUE!</v>
      </c>
      <c r="CM95" s="207" t="e">
        <f t="shared" si="277"/>
        <v>#DIV/0!</v>
      </c>
      <c r="CN95" s="70">
        <f t="shared" si="278"/>
        <v>0</v>
      </c>
      <c r="CO95" s="192" t="e">
        <f t="shared" si="279"/>
        <v>#VALUE!</v>
      </c>
      <c r="CP95" s="207">
        <f t="shared" si="280"/>
        <v>100</v>
      </c>
      <c r="CQ95" s="70">
        <f t="shared" si="281"/>
        <v>4</v>
      </c>
      <c r="CR95" s="192" t="e">
        <f t="shared" si="282"/>
        <v>#VALUE!</v>
      </c>
      <c r="CS95" s="207" t="e">
        <f t="shared" si="283"/>
        <v>#DIV/0!</v>
      </c>
      <c r="CT95" s="70">
        <f t="shared" si="284"/>
        <v>0</v>
      </c>
      <c r="CU95" s="192" t="e">
        <f t="shared" si="285"/>
        <v>#VALUE!</v>
      </c>
      <c r="CV95" s="202">
        <f t="shared" si="286"/>
        <v>0</v>
      </c>
      <c r="CW95" s="70">
        <f t="shared" si="287"/>
        <v>0</v>
      </c>
      <c r="CX95" s="192" t="e">
        <f t="shared" si="288"/>
        <v>#VALUE!</v>
      </c>
      <c r="CY95" s="202">
        <f t="shared" si="289"/>
        <v>1</v>
      </c>
      <c r="CZ95" s="70">
        <f t="shared" si="290"/>
        <v>4</v>
      </c>
      <c r="DA95" s="192" t="e">
        <f t="shared" si="291"/>
        <v>#VALUE!</v>
      </c>
    </row>
    <row r="96" spans="1:105" s="55" customFormat="1" ht="28.5">
      <c r="A96" s="75" t="s">
        <v>764</v>
      </c>
      <c r="B96" s="315" t="s">
        <v>418</v>
      </c>
      <c r="C96" s="315" t="s">
        <v>419</v>
      </c>
      <c r="D96" s="312" t="s">
        <v>420</v>
      </c>
      <c r="E96" s="306" t="s">
        <v>665</v>
      </c>
      <c r="F96" s="313">
        <v>468.21</v>
      </c>
      <c r="G96" s="464">
        <v>3</v>
      </c>
      <c r="H96" s="276">
        <f t="shared" si="292"/>
        <v>3</v>
      </c>
      <c r="I96" s="367">
        <f t="shared" si="293"/>
        <v>3</v>
      </c>
      <c r="J96" s="132">
        <f t="shared" si="294"/>
        <v>0</v>
      </c>
      <c r="K96" s="132">
        <f t="shared" si="295"/>
        <v>0</v>
      </c>
      <c r="L96" s="39" t="e">
        <f t="shared" si="222"/>
        <v>#VALUE!</v>
      </c>
      <c r="M96" s="40" t="e">
        <f t="shared" si="223"/>
        <v>#VALUE!</v>
      </c>
      <c r="N96" s="193" t="e">
        <f t="shared" si="224"/>
        <v>#VALUE!</v>
      </c>
      <c r="O96" s="193" t="e">
        <f t="shared" si="225"/>
        <v>#VALUE!</v>
      </c>
      <c r="P96" s="207">
        <f t="shared" si="226"/>
        <v>0</v>
      </c>
      <c r="Q96" s="70"/>
      <c r="R96" s="208" t="e">
        <f t="shared" si="227"/>
        <v>#VALUE!</v>
      </c>
      <c r="S96" s="207" t="e">
        <f t="shared" si="228"/>
        <v>#DIV/0!</v>
      </c>
      <c r="T96" s="70"/>
      <c r="U96" s="192" t="e">
        <f t="shared" si="229"/>
        <v>#VALUE!</v>
      </c>
      <c r="V96" s="206">
        <f t="shared" si="230"/>
        <v>0</v>
      </c>
      <c r="W96" s="70"/>
      <c r="X96" s="208" t="e">
        <f t="shared" si="231"/>
        <v>#VALUE!</v>
      </c>
      <c r="Y96" s="207" t="e">
        <f t="shared" si="232"/>
        <v>#DIV/0!</v>
      </c>
      <c r="Z96" s="70"/>
      <c r="AA96" s="192" t="e">
        <f t="shared" si="233"/>
        <v>#VALUE!</v>
      </c>
      <c r="AB96" s="206">
        <f t="shared" si="234"/>
        <v>0</v>
      </c>
      <c r="AC96" s="70"/>
      <c r="AD96" s="208" t="e">
        <f t="shared" si="235"/>
        <v>#VALUE!</v>
      </c>
      <c r="AE96" s="207" t="e">
        <f t="shared" si="236"/>
        <v>#DIV/0!</v>
      </c>
      <c r="AF96" s="70"/>
      <c r="AG96" s="192" t="e">
        <f t="shared" si="237"/>
        <v>#VALUE!</v>
      </c>
      <c r="AH96" s="206">
        <f t="shared" si="238"/>
        <v>0</v>
      </c>
      <c r="AI96" s="70"/>
      <c r="AJ96" s="208" t="e">
        <f t="shared" si="239"/>
        <v>#VALUE!</v>
      </c>
      <c r="AK96" s="207" t="e">
        <f t="shared" si="240"/>
        <v>#DIV/0!</v>
      </c>
      <c r="AL96" s="70"/>
      <c r="AM96" s="192" t="e">
        <f t="shared" si="241"/>
        <v>#VALUE!</v>
      </c>
      <c r="AN96" s="206">
        <f t="shared" si="242"/>
        <v>0</v>
      </c>
      <c r="AO96" s="70"/>
      <c r="AP96" s="208" t="e">
        <f t="shared" si="243"/>
        <v>#VALUE!</v>
      </c>
      <c r="AQ96" s="207" t="e">
        <f t="shared" si="244"/>
        <v>#DIV/0!</v>
      </c>
      <c r="AR96" s="70"/>
      <c r="AS96" s="192" t="e">
        <f t="shared" si="245"/>
        <v>#VALUE!</v>
      </c>
      <c r="AT96" s="206">
        <f t="shared" si="246"/>
        <v>0</v>
      </c>
      <c r="AU96" s="70"/>
      <c r="AV96" s="208" t="e">
        <f t="shared" si="247"/>
        <v>#VALUE!</v>
      </c>
      <c r="AW96" s="207" t="e">
        <f t="shared" si="248"/>
        <v>#DIV/0!</v>
      </c>
      <c r="AX96" s="70"/>
      <c r="AY96" s="192" t="e">
        <f t="shared" si="249"/>
        <v>#VALUE!</v>
      </c>
      <c r="AZ96" s="206">
        <f t="shared" si="250"/>
        <v>0</v>
      </c>
      <c r="BA96" s="70"/>
      <c r="BB96" s="208" t="e">
        <f t="shared" si="251"/>
        <v>#VALUE!</v>
      </c>
      <c r="BC96" s="207" t="e">
        <f t="shared" si="252"/>
        <v>#DIV/0!</v>
      </c>
      <c r="BD96" s="70"/>
      <c r="BE96" s="192" t="e">
        <f t="shared" si="253"/>
        <v>#VALUE!</v>
      </c>
      <c r="BF96" s="206">
        <f t="shared" si="254"/>
        <v>0</v>
      </c>
      <c r="BG96" s="70"/>
      <c r="BH96" s="208" t="e">
        <f t="shared" si="255"/>
        <v>#VALUE!</v>
      </c>
      <c r="BI96" s="207" t="e">
        <f t="shared" si="256"/>
        <v>#DIV/0!</v>
      </c>
      <c r="BJ96" s="70"/>
      <c r="BK96" s="192" t="e">
        <f t="shared" si="257"/>
        <v>#VALUE!</v>
      </c>
      <c r="BL96" s="206">
        <f t="shared" si="258"/>
        <v>0</v>
      </c>
      <c r="BM96" s="70"/>
      <c r="BN96" s="208" t="e">
        <f t="shared" si="259"/>
        <v>#VALUE!</v>
      </c>
      <c r="BO96" s="207" t="e">
        <f t="shared" si="260"/>
        <v>#DIV/0!</v>
      </c>
      <c r="BP96" s="70"/>
      <c r="BQ96" s="192" t="e">
        <f t="shared" si="261"/>
        <v>#VALUE!</v>
      </c>
      <c r="BR96" s="206">
        <f t="shared" si="262"/>
        <v>0</v>
      </c>
      <c r="BS96" s="70"/>
      <c r="BT96" s="208" t="e">
        <f t="shared" si="263"/>
        <v>#VALUE!</v>
      </c>
      <c r="BU96" s="207" t="e">
        <f t="shared" si="264"/>
        <v>#DIV/0!</v>
      </c>
      <c r="BV96" s="70"/>
      <c r="BW96" s="192" t="e">
        <f t="shared" si="265"/>
        <v>#VALUE!</v>
      </c>
      <c r="BX96" s="206">
        <f t="shared" si="266"/>
        <v>0</v>
      </c>
      <c r="BY96" s="70"/>
      <c r="BZ96" s="208" t="e">
        <f t="shared" si="267"/>
        <v>#VALUE!</v>
      </c>
      <c r="CA96" s="207" t="e">
        <f t="shared" si="268"/>
        <v>#DIV/0!</v>
      </c>
      <c r="CB96" s="70"/>
      <c r="CC96" s="192" t="e">
        <f t="shared" si="269"/>
        <v>#VALUE!</v>
      </c>
      <c r="CD96" s="206">
        <f t="shared" si="270"/>
        <v>0</v>
      </c>
      <c r="CE96" s="70"/>
      <c r="CF96" s="208" t="e">
        <f t="shared" si="271"/>
        <v>#VALUE!</v>
      </c>
      <c r="CG96" s="207" t="e">
        <f t="shared" si="272"/>
        <v>#DIV/0!</v>
      </c>
      <c r="CH96" s="70"/>
      <c r="CI96" s="192" t="e">
        <f t="shared" si="273"/>
        <v>#VALUE!</v>
      </c>
      <c r="CJ96" s="207">
        <f t="shared" si="274"/>
        <v>0</v>
      </c>
      <c r="CK96" s="70">
        <f t="shared" si="275"/>
        <v>0</v>
      </c>
      <c r="CL96" s="192" t="e">
        <f t="shared" si="276"/>
        <v>#VALUE!</v>
      </c>
      <c r="CM96" s="207" t="e">
        <f t="shared" si="277"/>
        <v>#DIV/0!</v>
      </c>
      <c r="CN96" s="70">
        <f t="shared" si="278"/>
        <v>0</v>
      </c>
      <c r="CO96" s="192" t="e">
        <f t="shared" si="279"/>
        <v>#VALUE!</v>
      </c>
      <c r="CP96" s="207">
        <f t="shared" si="280"/>
        <v>100</v>
      </c>
      <c r="CQ96" s="70">
        <f t="shared" si="281"/>
        <v>3</v>
      </c>
      <c r="CR96" s="192" t="e">
        <f t="shared" si="282"/>
        <v>#VALUE!</v>
      </c>
      <c r="CS96" s="207" t="e">
        <f t="shared" si="283"/>
        <v>#DIV/0!</v>
      </c>
      <c r="CT96" s="70">
        <f t="shared" si="284"/>
        <v>0</v>
      </c>
      <c r="CU96" s="192" t="e">
        <f t="shared" si="285"/>
        <v>#VALUE!</v>
      </c>
      <c r="CV96" s="202">
        <f t="shared" si="286"/>
        <v>0</v>
      </c>
      <c r="CW96" s="70">
        <f t="shared" si="287"/>
        <v>0</v>
      </c>
      <c r="CX96" s="192" t="e">
        <f t="shared" si="288"/>
        <v>#VALUE!</v>
      </c>
      <c r="CY96" s="202">
        <f t="shared" si="289"/>
        <v>1</v>
      </c>
      <c r="CZ96" s="70">
        <f t="shared" si="290"/>
        <v>3</v>
      </c>
      <c r="DA96" s="192" t="e">
        <f t="shared" si="291"/>
        <v>#VALUE!</v>
      </c>
    </row>
    <row r="97" spans="1:105" s="55" customFormat="1" ht="15">
      <c r="A97" s="75" t="s">
        <v>765</v>
      </c>
      <c r="B97" s="320" t="s">
        <v>763</v>
      </c>
      <c r="C97" s="315" t="s">
        <v>591</v>
      </c>
      <c r="D97" s="312" t="s">
        <v>983</v>
      </c>
      <c r="E97" s="306" t="s">
        <v>665</v>
      </c>
      <c r="F97" s="318">
        <v>189.24</v>
      </c>
      <c r="G97" s="324">
        <v>8</v>
      </c>
      <c r="H97" s="276">
        <f t="shared" si="292"/>
        <v>8</v>
      </c>
      <c r="I97" s="367">
        <f t="shared" si="293"/>
        <v>8</v>
      </c>
      <c r="J97" s="132">
        <f t="shared" si="294"/>
        <v>0</v>
      </c>
      <c r="K97" s="132">
        <f t="shared" si="295"/>
        <v>0</v>
      </c>
      <c r="L97" s="39" t="e">
        <f t="shared" si="222"/>
        <v>#VALUE!</v>
      </c>
      <c r="M97" s="40" t="e">
        <f t="shared" si="223"/>
        <v>#VALUE!</v>
      </c>
      <c r="N97" s="193" t="e">
        <f t="shared" si="224"/>
        <v>#VALUE!</v>
      </c>
      <c r="O97" s="193" t="e">
        <f t="shared" si="225"/>
        <v>#VALUE!</v>
      </c>
      <c r="P97" s="207">
        <f t="shared" si="226"/>
        <v>0</v>
      </c>
      <c r="Q97" s="70"/>
      <c r="R97" s="208" t="e">
        <f t="shared" si="227"/>
        <v>#VALUE!</v>
      </c>
      <c r="S97" s="207" t="e">
        <f t="shared" si="228"/>
        <v>#DIV/0!</v>
      </c>
      <c r="T97" s="70"/>
      <c r="U97" s="192" t="e">
        <f t="shared" si="229"/>
        <v>#VALUE!</v>
      </c>
      <c r="V97" s="206">
        <f t="shared" si="230"/>
        <v>0</v>
      </c>
      <c r="W97" s="70"/>
      <c r="X97" s="208" t="e">
        <f t="shared" si="231"/>
        <v>#VALUE!</v>
      </c>
      <c r="Y97" s="207" t="e">
        <f t="shared" si="232"/>
        <v>#DIV/0!</v>
      </c>
      <c r="Z97" s="70"/>
      <c r="AA97" s="192" t="e">
        <f t="shared" si="233"/>
        <v>#VALUE!</v>
      </c>
      <c r="AB97" s="206">
        <f t="shared" si="234"/>
        <v>0</v>
      </c>
      <c r="AC97" s="70"/>
      <c r="AD97" s="208" t="e">
        <f t="shared" si="235"/>
        <v>#VALUE!</v>
      </c>
      <c r="AE97" s="207" t="e">
        <f t="shared" si="236"/>
        <v>#DIV/0!</v>
      </c>
      <c r="AF97" s="70"/>
      <c r="AG97" s="192" t="e">
        <f t="shared" si="237"/>
        <v>#VALUE!</v>
      </c>
      <c r="AH97" s="206">
        <f t="shared" si="238"/>
        <v>0</v>
      </c>
      <c r="AI97" s="70"/>
      <c r="AJ97" s="208" t="e">
        <f t="shared" si="239"/>
        <v>#VALUE!</v>
      </c>
      <c r="AK97" s="207" t="e">
        <f t="shared" si="240"/>
        <v>#DIV/0!</v>
      </c>
      <c r="AL97" s="70"/>
      <c r="AM97" s="192" t="e">
        <f t="shared" si="241"/>
        <v>#VALUE!</v>
      </c>
      <c r="AN97" s="206">
        <f t="shared" si="242"/>
        <v>0</v>
      </c>
      <c r="AO97" s="70"/>
      <c r="AP97" s="208" t="e">
        <f t="shared" si="243"/>
        <v>#VALUE!</v>
      </c>
      <c r="AQ97" s="207" t="e">
        <f t="shared" si="244"/>
        <v>#DIV/0!</v>
      </c>
      <c r="AR97" s="70"/>
      <c r="AS97" s="192" t="e">
        <f t="shared" si="245"/>
        <v>#VALUE!</v>
      </c>
      <c r="AT97" s="206">
        <f t="shared" si="246"/>
        <v>0</v>
      </c>
      <c r="AU97" s="70"/>
      <c r="AV97" s="208" t="e">
        <f t="shared" si="247"/>
        <v>#VALUE!</v>
      </c>
      <c r="AW97" s="207" t="e">
        <f t="shared" si="248"/>
        <v>#DIV/0!</v>
      </c>
      <c r="AX97" s="70"/>
      <c r="AY97" s="192" t="e">
        <f t="shared" si="249"/>
        <v>#VALUE!</v>
      </c>
      <c r="AZ97" s="206">
        <f t="shared" si="250"/>
        <v>0</v>
      </c>
      <c r="BA97" s="70"/>
      <c r="BB97" s="208" t="e">
        <f t="shared" si="251"/>
        <v>#VALUE!</v>
      </c>
      <c r="BC97" s="207" t="e">
        <f t="shared" si="252"/>
        <v>#DIV/0!</v>
      </c>
      <c r="BD97" s="70"/>
      <c r="BE97" s="192" t="e">
        <f t="shared" si="253"/>
        <v>#VALUE!</v>
      </c>
      <c r="BF97" s="206">
        <f t="shared" si="254"/>
        <v>0</v>
      </c>
      <c r="BG97" s="70"/>
      <c r="BH97" s="208" t="e">
        <f t="shared" si="255"/>
        <v>#VALUE!</v>
      </c>
      <c r="BI97" s="207" t="e">
        <f t="shared" si="256"/>
        <v>#DIV/0!</v>
      </c>
      <c r="BJ97" s="70"/>
      <c r="BK97" s="192" t="e">
        <f t="shared" si="257"/>
        <v>#VALUE!</v>
      </c>
      <c r="BL97" s="206">
        <f t="shared" si="258"/>
        <v>0</v>
      </c>
      <c r="BM97" s="70"/>
      <c r="BN97" s="208" t="e">
        <f t="shared" si="259"/>
        <v>#VALUE!</v>
      </c>
      <c r="BO97" s="207" t="e">
        <f t="shared" si="260"/>
        <v>#DIV/0!</v>
      </c>
      <c r="BP97" s="70"/>
      <c r="BQ97" s="192" t="e">
        <f t="shared" si="261"/>
        <v>#VALUE!</v>
      </c>
      <c r="BR97" s="206">
        <f t="shared" si="262"/>
        <v>0</v>
      </c>
      <c r="BS97" s="70"/>
      <c r="BT97" s="208" t="e">
        <f t="shared" si="263"/>
        <v>#VALUE!</v>
      </c>
      <c r="BU97" s="207" t="e">
        <f t="shared" si="264"/>
        <v>#DIV/0!</v>
      </c>
      <c r="BV97" s="70"/>
      <c r="BW97" s="192" t="e">
        <f t="shared" si="265"/>
        <v>#VALUE!</v>
      </c>
      <c r="BX97" s="206">
        <f t="shared" si="266"/>
        <v>0</v>
      </c>
      <c r="BY97" s="70"/>
      <c r="BZ97" s="208" t="e">
        <f t="shared" si="267"/>
        <v>#VALUE!</v>
      </c>
      <c r="CA97" s="207" t="e">
        <f t="shared" si="268"/>
        <v>#DIV/0!</v>
      </c>
      <c r="CB97" s="70"/>
      <c r="CC97" s="192" t="e">
        <f t="shared" si="269"/>
        <v>#VALUE!</v>
      </c>
      <c r="CD97" s="206">
        <f t="shared" si="270"/>
        <v>0</v>
      </c>
      <c r="CE97" s="70"/>
      <c r="CF97" s="208" t="e">
        <f t="shared" si="271"/>
        <v>#VALUE!</v>
      </c>
      <c r="CG97" s="207" t="e">
        <f t="shared" si="272"/>
        <v>#DIV/0!</v>
      </c>
      <c r="CH97" s="70"/>
      <c r="CI97" s="192" t="e">
        <f t="shared" si="273"/>
        <v>#VALUE!</v>
      </c>
      <c r="CJ97" s="207">
        <f t="shared" si="274"/>
        <v>0</v>
      </c>
      <c r="CK97" s="70">
        <f t="shared" si="275"/>
        <v>0</v>
      </c>
      <c r="CL97" s="192" t="e">
        <f t="shared" si="276"/>
        <v>#VALUE!</v>
      </c>
      <c r="CM97" s="207" t="e">
        <f t="shared" si="277"/>
        <v>#DIV/0!</v>
      </c>
      <c r="CN97" s="70">
        <f t="shared" si="278"/>
        <v>0</v>
      </c>
      <c r="CO97" s="192" t="e">
        <f t="shared" si="279"/>
        <v>#VALUE!</v>
      </c>
      <c r="CP97" s="207">
        <f t="shared" si="280"/>
        <v>100</v>
      </c>
      <c r="CQ97" s="70">
        <f t="shared" si="281"/>
        <v>8</v>
      </c>
      <c r="CR97" s="192" t="e">
        <f t="shared" si="282"/>
        <v>#VALUE!</v>
      </c>
      <c r="CS97" s="207" t="e">
        <f t="shared" si="283"/>
        <v>#DIV/0!</v>
      </c>
      <c r="CT97" s="70">
        <f t="shared" si="284"/>
        <v>0</v>
      </c>
      <c r="CU97" s="192" t="e">
        <f t="shared" si="285"/>
        <v>#VALUE!</v>
      </c>
      <c r="CV97" s="202">
        <f t="shared" si="286"/>
        <v>0</v>
      </c>
      <c r="CW97" s="70">
        <f t="shared" si="287"/>
        <v>0</v>
      </c>
      <c r="CX97" s="192" t="e">
        <f t="shared" si="288"/>
        <v>#VALUE!</v>
      </c>
      <c r="CY97" s="202">
        <f t="shared" si="289"/>
        <v>1</v>
      </c>
      <c r="CZ97" s="70">
        <f t="shared" si="290"/>
        <v>8</v>
      </c>
      <c r="DA97" s="192" t="e">
        <f t="shared" si="291"/>
        <v>#VALUE!</v>
      </c>
    </row>
    <row r="98" spans="1:105" s="55" customFormat="1" ht="15">
      <c r="A98" s="75" t="s">
        <v>643</v>
      </c>
      <c r="B98" s="315" t="s">
        <v>984</v>
      </c>
      <c r="C98" s="315" t="s">
        <v>985</v>
      </c>
      <c r="D98" s="312" t="s">
        <v>986</v>
      </c>
      <c r="E98" s="306" t="s">
        <v>665</v>
      </c>
      <c r="F98" s="313">
        <v>37.82</v>
      </c>
      <c r="G98" s="464">
        <v>28</v>
      </c>
      <c r="H98" s="276">
        <f t="shared" si="292"/>
        <v>28</v>
      </c>
      <c r="I98" s="367">
        <f t="shared" si="293"/>
        <v>28</v>
      </c>
      <c r="J98" s="132">
        <f t="shared" si="294"/>
        <v>0</v>
      </c>
      <c r="K98" s="132">
        <f t="shared" si="295"/>
        <v>0</v>
      </c>
      <c r="L98" s="39" t="e">
        <f t="shared" si="222"/>
        <v>#VALUE!</v>
      </c>
      <c r="M98" s="40" t="e">
        <f t="shared" si="223"/>
        <v>#VALUE!</v>
      </c>
      <c r="N98" s="193" t="e">
        <f t="shared" si="224"/>
        <v>#VALUE!</v>
      </c>
      <c r="O98" s="193" t="e">
        <f t="shared" si="225"/>
        <v>#VALUE!</v>
      </c>
      <c r="P98" s="207">
        <f t="shared" si="226"/>
        <v>0</v>
      </c>
      <c r="Q98" s="70"/>
      <c r="R98" s="208" t="e">
        <f t="shared" si="227"/>
        <v>#VALUE!</v>
      </c>
      <c r="S98" s="207" t="e">
        <f t="shared" si="228"/>
        <v>#DIV/0!</v>
      </c>
      <c r="T98" s="70"/>
      <c r="U98" s="192" t="e">
        <f t="shared" si="229"/>
        <v>#VALUE!</v>
      </c>
      <c r="V98" s="206">
        <f t="shared" si="230"/>
        <v>0</v>
      </c>
      <c r="W98" s="70"/>
      <c r="X98" s="208" t="e">
        <f t="shared" si="231"/>
        <v>#VALUE!</v>
      </c>
      <c r="Y98" s="207" t="e">
        <f t="shared" si="232"/>
        <v>#DIV/0!</v>
      </c>
      <c r="Z98" s="70"/>
      <c r="AA98" s="192" t="e">
        <f t="shared" si="233"/>
        <v>#VALUE!</v>
      </c>
      <c r="AB98" s="206">
        <f t="shared" si="234"/>
        <v>0</v>
      </c>
      <c r="AC98" s="70"/>
      <c r="AD98" s="208" t="e">
        <f t="shared" si="235"/>
        <v>#VALUE!</v>
      </c>
      <c r="AE98" s="207" t="e">
        <f t="shared" si="236"/>
        <v>#DIV/0!</v>
      </c>
      <c r="AF98" s="70"/>
      <c r="AG98" s="192" t="e">
        <f t="shared" si="237"/>
        <v>#VALUE!</v>
      </c>
      <c r="AH98" s="206">
        <f t="shared" si="238"/>
        <v>0</v>
      </c>
      <c r="AI98" s="70"/>
      <c r="AJ98" s="208" t="e">
        <f t="shared" si="239"/>
        <v>#VALUE!</v>
      </c>
      <c r="AK98" s="207" t="e">
        <f t="shared" si="240"/>
        <v>#DIV/0!</v>
      </c>
      <c r="AL98" s="70"/>
      <c r="AM98" s="192" t="e">
        <f t="shared" si="241"/>
        <v>#VALUE!</v>
      </c>
      <c r="AN98" s="206">
        <f t="shared" si="242"/>
        <v>0</v>
      </c>
      <c r="AO98" s="70"/>
      <c r="AP98" s="208" t="e">
        <f t="shared" si="243"/>
        <v>#VALUE!</v>
      </c>
      <c r="AQ98" s="207" t="e">
        <f t="shared" si="244"/>
        <v>#DIV/0!</v>
      </c>
      <c r="AR98" s="70"/>
      <c r="AS98" s="192" t="e">
        <f t="shared" si="245"/>
        <v>#VALUE!</v>
      </c>
      <c r="AT98" s="206">
        <f t="shared" si="246"/>
        <v>0</v>
      </c>
      <c r="AU98" s="70"/>
      <c r="AV98" s="208" t="e">
        <f t="shared" si="247"/>
        <v>#VALUE!</v>
      </c>
      <c r="AW98" s="207" t="e">
        <f t="shared" si="248"/>
        <v>#DIV/0!</v>
      </c>
      <c r="AX98" s="70"/>
      <c r="AY98" s="192" t="e">
        <f t="shared" si="249"/>
        <v>#VALUE!</v>
      </c>
      <c r="AZ98" s="206">
        <f t="shared" si="250"/>
        <v>0</v>
      </c>
      <c r="BA98" s="70"/>
      <c r="BB98" s="208" t="e">
        <f t="shared" si="251"/>
        <v>#VALUE!</v>
      </c>
      <c r="BC98" s="207" t="e">
        <f t="shared" si="252"/>
        <v>#DIV/0!</v>
      </c>
      <c r="BD98" s="70"/>
      <c r="BE98" s="192" t="e">
        <f t="shared" si="253"/>
        <v>#VALUE!</v>
      </c>
      <c r="BF98" s="206">
        <f t="shared" si="254"/>
        <v>0</v>
      </c>
      <c r="BG98" s="70"/>
      <c r="BH98" s="208" t="e">
        <f t="shared" si="255"/>
        <v>#VALUE!</v>
      </c>
      <c r="BI98" s="207" t="e">
        <f t="shared" si="256"/>
        <v>#DIV/0!</v>
      </c>
      <c r="BJ98" s="70"/>
      <c r="BK98" s="192" t="e">
        <f t="shared" si="257"/>
        <v>#VALUE!</v>
      </c>
      <c r="BL98" s="206">
        <f t="shared" si="258"/>
        <v>0</v>
      </c>
      <c r="BM98" s="70"/>
      <c r="BN98" s="208" t="e">
        <f t="shared" si="259"/>
        <v>#VALUE!</v>
      </c>
      <c r="BO98" s="207" t="e">
        <f t="shared" si="260"/>
        <v>#DIV/0!</v>
      </c>
      <c r="BP98" s="70"/>
      <c r="BQ98" s="192" t="e">
        <f t="shared" si="261"/>
        <v>#VALUE!</v>
      </c>
      <c r="BR98" s="206">
        <f t="shared" si="262"/>
        <v>0</v>
      </c>
      <c r="BS98" s="70"/>
      <c r="BT98" s="208" t="e">
        <f t="shared" si="263"/>
        <v>#VALUE!</v>
      </c>
      <c r="BU98" s="207" t="e">
        <f t="shared" si="264"/>
        <v>#DIV/0!</v>
      </c>
      <c r="BV98" s="70"/>
      <c r="BW98" s="192" t="e">
        <f t="shared" si="265"/>
        <v>#VALUE!</v>
      </c>
      <c r="BX98" s="206">
        <f t="shared" si="266"/>
        <v>0</v>
      </c>
      <c r="BY98" s="70"/>
      <c r="BZ98" s="208" t="e">
        <f t="shared" si="267"/>
        <v>#VALUE!</v>
      </c>
      <c r="CA98" s="207" t="e">
        <f t="shared" si="268"/>
        <v>#DIV/0!</v>
      </c>
      <c r="CB98" s="70"/>
      <c r="CC98" s="192" t="e">
        <f t="shared" si="269"/>
        <v>#VALUE!</v>
      </c>
      <c r="CD98" s="206">
        <f t="shared" si="270"/>
        <v>0</v>
      </c>
      <c r="CE98" s="70"/>
      <c r="CF98" s="208" t="e">
        <f t="shared" si="271"/>
        <v>#VALUE!</v>
      </c>
      <c r="CG98" s="207" t="e">
        <f t="shared" si="272"/>
        <v>#DIV/0!</v>
      </c>
      <c r="CH98" s="70"/>
      <c r="CI98" s="192" t="e">
        <f t="shared" si="273"/>
        <v>#VALUE!</v>
      </c>
      <c r="CJ98" s="207">
        <f t="shared" si="274"/>
        <v>0</v>
      </c>
      <c r="CK98" s="70">
        <f t="shared" si="275"/>
        <v>0</v>
      </c>
      <c r="CL98" s="192" t="e">
        <f t="shared" si="276"/>
        <v>#VALUE!</v>
      </c>
      <c r="CM98" s="207" t="e">
        <f t="shared" si="277"/>
        <v>#DIV/0!</v>
      </c>
      <c r="CN98" s="70">
        <f t="shared" si="278"/>
        <v>0</v>
      </c>
      <c r="CO98" s="192" t="e">
        <f t="shared" si="279"/>
        <v>#VALUE!</v>
      </c>
      <c r="CP98" s="207">
        <f t="shared" si="280"/>
        <v>100</v>
      </c>
      <c r="CQ98" s="70">
        <f t="shared" si="281"/>
        <v>28</v>
      </c>
      <c r="CR98" s="192" t="e">
        <f t="shared" si="282"/>
        <v>#VALUE!</v>
      </c>
      <c r="CS98" s="207" t="e">
        <f t="shared" si="283"/>
        <v>#DIV/0!</v>
      </c>
      <c r="CT98" s="70">
        <f t="shared" si="284"/>
        <v>0</v>
      </c>
      <c r="CU98" s="192" t="e">
        <f t="shared" si="285"/>
        <v>#VALUE!</v>
      </c>
      <c r="CV98" s="202">
        <f t="shared" si="286"/>
        <v>0</v>
      </c>
      <c r="CW98" s="70">
        <f t="shared" si="287"/>
        <v>0</v>
      </c>
      <c r="CX98" s="192" t="e">
        <f t="shared" si="288"/>
        <v>#VALUE!</v>
      </c>
      <c r="CY98" s="202">
        <f t="shared" si="289"/>
        <v>1</v>
      </c>
      <c r="CZ98" s="70">
        <f t="shared" si="290"/>
        <v>28</v>
      </c>
      <c r="DA98" s="192" t="e">
        <f t="shared" si="291"/>
        <v>#VALUE!</v>
      </c>
    </row>
    <row r="99" spans="1:105" s="55" customFormat="1" ht="71.25">
      <c r="A99" s="75" t="s">
        <v>777</v>
      </c>
      <c r="B99" s="315" t="s">
        <v>806</v>
      </c>
      <c r="C99" s="315" t="s">
        <v>592</v>
      </c>
      <c r="D99" s="317" t="s">
        <v>421</v>
      </c>
      <c r="E99" s="306" t="s">
        <v>665</v>
      </c>
      <c r="F99" s="463">
        <v>2881.43</v>
      </c>
      <c r="G99" s="464">
        <v>1</v>
      </c>
      <c r="H99" s="276">
        <f t="shared" si="292"/>
        <v>1</v>
      </c>
      <c r="I99" s="367">
        <f t="shared" si="293"/>
        <v>1</v>
      </c>
      <c r="J99" s="132">
        <f t="shared" si="294"/>
        <v>0</v>
      </c>
      <c r="K99" s="132">
        <f t="shared" si="295"/>
        <v>0</v>
      </c>
      <c r="L99" s="39" t="e">
        <f t="shared" si="222"/>
        <v>#VALUE!</v>
      </c>
      <c r="M99" s="40" t="e">
        <f t="shared" si="223"/>
        <v>#VALUE!</v>
      </c>
      <c r="N99" s="193" t="e">
        <f t="shared" si="224"/>
        <v>#VALUE!</v>
      </c>
      <c r="O99" s="193" t="e">
        <f t="shared" si="225"/>
        <v>#VALUE!</v>
      </c>
      <c r="P99" s="207">
        <f t="shared" si="226"/>
        <v>0</v>
      </c>
      <c r="Q99" s="70"/>
      <c r="R99" s="208" t="e">
        <f t="shared" si="227"/>
        <v>#VALUE!</v>
      </c>
      <c r="S99" s="207" t="e">
        <f t="shared" si="228"/>
        <v>#DIV/0!</v>
      </c>
      <c r="T99" s="70"/>
      <c r="U99" s="192" t="e">
        <f t="shared" si="229"/>
        <v>#VALUE!</v>
      </c>
      <c r="V99" s="206">
        <f t="shared" si="230"/>
        <v>0</v>
      </c>
      <c r="W99" s="70"/>
      <c r="X99" s="208" t="e">
        <f t="shared" si="231"/>
        <v>#VALUE!</v>
      </c>
      <c r="Y99" s="207" t="e">
        <f t="shared" si="232"/>
        <v>#DIV/0!</v>
      </c>
      <c r="Z99" s="70"/>
      <c r="AA99" s="192" t="e">
        <f t="shared" si="233"/>
        <v>#VALUE!</v>
      </c>
      <c r="AB99" s="206">
        <f t="shared" si="234"/>
        <v>0</v>
      </c>
      <c r="AC99" s="70"/>
      <c r="AD99" s="208" t="e">
        <f t="shared" si="235"/>
        <v>#VALUE!</v>
      </c>
      <c r="AE99" s="207" t="e">
        <f t="shared" si="236"/>
        <v>#DIV/0!</v>
      </c>
      <c r="AF99" s="70"/>
      <c r="AG99" s="192" t="e">
        <f t="shared" si="237"/>
        <v>#VALUE!</v>
      </c>
      <c r="AH99" s="206">
        <f t="shared" si="238"/>
        <v>0</v>
      </c>
      <c r="AI99" s="70"/>
      <c r="AJ99" s="208" t="e">
        <f t="shared" si="239"/>
        <v>#VALUE!</v>
      </c>
      <c r="AK99" s="207" t="e">
        <f t="shared" si="240"/>
        <v>#DIV/0!</v>
      </c>
      <c r="AL99" s="70"/>
      <c r="AM99" s="192" t="e">
        <f t="shared" si="241"/>
        <v>#VALUE!</v>
      </c>
      <c r="AN99" s="206">
        <f t="shared" si="242"/>
        <v>0</v>
      </c>
      <c r="AO99" s="70"/>
      <c r="AP99" s="208" t="e">
        <f t="shared" si="243"/>
        <v>#VALUE!</v>
      </c>
      <c r="AQ99" s="207" t="e">
        <f t="shared" si="244"/>
        <v>#DIV/0!</v>
      </c>
      <c r="AR99" s="70"/>
      <c r="AS99" s="192" t="e">
        <f t="shared" si="245"/>
        <v>#VALUE!</v>
      </c>
      <c r="AT99" s="206">
        <f t="shared" si="246"/>
        <v>0</v>
      </c>
      <c r="AU99" s="70"/>
      <c r="AV99" s="208" t="e">
        <f t="shared" si="247"/>
        <v>#VALUE!</v>
      </c>
      <c r="AW99" s="207" t="e">
        <f t="shared" si="248"/>
        <v>#DIV/0!</v>
      </c>
      <c r="AX99" s="70"/>
      <c r="AY99" s="192" t="e">
        <f t="shared" si="249"/>
        <v>#VALUE!</v>
      </c>
      <c r="AZ99" s="206">
        <f t="shared" si="250"/>
        <v>0</v>
      </c>
      <c r="BA99" s="70"/>
      <c r="BB99" s="208" t="e">
        <f t="shared" si="251"/>
        <v>#VALUE!</v>
      </c>
      <c r="BC99" s="207" t="e">
        <f t="shared" si="252"/>
        <v>#DIV/0!</v>
      </c>
      <c r="BD99" s="70"/>
      <c r="BE99" s="192" t="e">
        <f t="shared" si="253"/>
        <v>#VALUE!</v>
      </c>
      <c r="BF99" s="206">
        <f t="shared" si="254"/>
        <v>0</v>
      </c>
      <c r="BG99" s="70"/>
      <c r="BH99" s="208" t="e">
        <f t="shared" si="255"/>
        <v>#VALUE!</v>
      </c>
      <c r="BI99" s="207" t="e">
        <f t="shared" si="256"/>
        <v>#DIV/0!</v>
      </c>
      <c r="BJ99" s="70"/>
      <c r="BK99" s="192" t="e">
        <f t="shared" si="257"/>
        <v>#VALUE!</v>
      </c>
      <c r="BL99" s="206">
        <f t="shared" si="258"/>
        <v>0</v>
      </c>
      <c r="BM99" s="70"/>
      <c r="BN99" s="208" t="e">
        <f t="shared" si="259"/>
        <v>#VALUE!</v>
      </c>
      <c r="BO99" s="207" t="e">
        <f t="shared" si="260"/>
        <v>#DIV/0!</v>
      </c>
      <c r="BP99" s="70"/>
      <c r="BQ99" s="192" t="e">
        <f t="shared" si="261"/>
        <v>#VALUE!</v>
      </c>
      <c r="BR99" s="206">
        <f t="shared" si="262"/>
        <v>0</v>
      </c>
      <c r="BS99" s="70"/>
      <c r="BT99" s="208" t="e">
        <f t="shared" si="263"/>
        <v>#VALUE!</v>
      </c>
      <c r="BU99" s="207" t="e">
        <f t="shared" si="264"/>
        <v>#DIV/0!</v>
      </c>
      <c r="BV99" s="70"/>
      <c r="BW99" s="192" t="e">
        <f t="shared" si="265"/>
        <v>#VALUE!</v>
      </c>
      <c r="BX99" s="206">
        <f t="shared" si="266"/>
        <v>0</v>
      </c>
      <c r="BY99" s="70"/>
      <c r="BZ99" s="208" t="e">
        <f t="shared" si="267"/>
        <v>#VALUE!</v>
      </c>
      <c r="CA99" s="207" t="e">
        <f t="shared" si="268"/>
        <v>#DIV/0!</v>
      </c>
      <c r="CB99" s="70"/>
      <c r="CC99" s="192" t="e">
        <f t="shared" si="269"/>
        <v>#VALUE!</v>
      </c>
      <c r="CD99" s="206">
        <f t="shared" si="270"/>
        <v>0</v>
      </c>
      <c r="CE99" s="70"/>
      <c r="CF99" s="208" t="e">
        <f t="shared" si="271"/>
        <v>#VALUE!</v>
      </c>
      <c r="CG99" s="207" t="e">
        <f t="shared" si="272"/>
        <v>#DIV/0!</v>
      </c>
      <c r="CH99" s="70"/>
      <c r="CI99" s="192" t="e">
        <f t="shared" si="273"/>
        <v>#VALUE!</v>
      </c>
      <c r="CJ99" s="207">
        <f t="shared" si="274"/>
        <v>0</v>
      </c>
      <c r="CK99" s="70">
        <f t="shared" si="275"/>
        <v>0</v>
      </c>
      <c r="CL99" s="192" t="e">
        <f t="shared" si="276"/>
        <v>#VALUE!</v>
      </c>
      <c r="CM99" s="207" t="e">
        <f t="shared" si="277"/>
        <v>#DIV/0!</v>
      </c>
      <c r="CN99" s="70">
        <f t="shared" si="278"/>
        <v>0</v>
      </c>
      <c r="CO99" s="192" t="e">
        <f t="shared" si="279"/>
        <v>#VALUE!</v>
      </c>
      <c r="CP99" s="207">
        <f t="shared" si="280"/>
        <v>100</v>
      </c>
      <c r="CQ99" s="70">
        <f t="shared" si="281"/>
        <v>1</v>
      </c>
      <c r="CR99" s="192" t="e">
        <f t="shared" si="282"/>
        <v>#VALUE!</v>
      </c>
      <c r="CS99" s="207" t="e">
        <f t="shared" si="283"/>
        <v>#DIV/0!</v>
      </c>
      <c r="CT99" s="70">
        <f t="shared" si="284"/>
        <v>0</v>
      </c>
      <c r="CU99" s="192" t="e">
        <f t="shared" si="285"/>
        <v>#VALUE!</v>
      </c>
      <c r="CV99" s="202">
        <f t="shared" si="286"/>
        <v>0</v>
      </c>
      <c r="CW99" s="70">
        <f t="shared" si="287"/>
        <v>0</v>
      </c>
      <c r="CX99" s="192" t="e">
        <f t="shared" si="288"/>
        <v>#VALUE!</v>
      </c>
      <c r="CY99" s="202">
        <f t="shared" si="289"/>
        <v>1</v>
      </c>
      <c r="CZ99" s="70">
        <f t="shared" si="290"/>
        <v>1</v>
      </c>
      <c r="DA99" s="192" t="e">
        <f t="shared" si="291"/>
        <v>#VALUE!</v>
      </c>
    </row>
    <row r="100" spans="1:105" s="55" customFormat="1" ht="71.25">
      <c r="A100" s="75" t="s">
        <v>1022</v>
      </c>
      <c r="B100" s="315" t="s">
        <v>422</v>
      </c>
      <c r="C100" s="315" t="s">
        <v>593</v>
      </c>
      <c r="D100" s="466" t="s">
        <v>594</v>
      </c>
      <c r="E100" s="306" t="s">
        <v>665</v>
      </c>
      <c r="F100" s="463">
        <v>3297.39</v>
      </c>
      <c r="G100" s="464">
        <v>2</v>
      </c>
      <c r="H100" s="276">
        <f t="shared" si="292"/>
        <v>2</v>
      </c>
      <c r="I100" s="367">
        <f t="shared" si="293"/>
        <v>2</v>
      </c>
      <c r="J100" s="132">
        <f t="shared" si="294"/>
        <v>0</v>
      </c>
      <c r="K100" s="132">
        <f t="shared" si="295"/>
        <v>0</v>
      </c>
      <c r="L100" s="39" t="e">
        <f t="shared" si="222"/>
        <v>#VALUE!</v>
      </c>
      <c r="M100" s="40" t="e">
        <f t="shared" si="223"/>
        <v>#VALUE!</v>
      </c>
      <c r="N100" s="193" t="e">
        <f t="shared" si="224"/>
        <v>#VALUE!</v>
      </c>
      <c r="O100" s="193" t="e">
        <f t="shared" si="225"/>
        <v>#VALUE!</v>
      </c>
      <c r="P100" s="207">
        <f t="shared" si="226"/>
        <v>0</v>
      </c>
      <c r="Q100" s="70"/>
      <c r="R100" s="208" t="e">
        <f t="shared" si="227"/>
        <v>#VALUE!</v>
      </c>
      <c r="S100" s="207" t="e">
        <f t="shared" si="228"/>
        <v>#DIV/0!</v>
      </c>
      <c r="T100" s="70"/>
      <c r="U100" s="192" t="e">
        <f t="shared" si="229"/>
        <v>#VALUE!</v>
      </c>
      <c r="V100" s="206">
        <f t="shared" si="230"/>
        <v>0</v>
      </c>
      <c r="W100" s="70"/>
      <c r="X100" s="208" t="e">
        <f t="shared" si="231"/>
        <v>#VALUE!</v>
      </c>
      <c r="Y100" s="207" t="e">
        <f t="shared" si="232"/>
        <v>#DIV/0!</v>
      </c>
      <c r="Z100" s="70"/>
      <c r="AA100" s="192" t="e">
        <f t="shared" si="233"/>
        <v>#VALUE!</v>
      </c>
      <c r="AB100" s="206">
        <f t="shared" si="234"/>
        <v>0</v>
      </c>
      <c r="AC100" s="70"/>
      <c r="AD100" s="208" t="e">
        <f t="shared" si="235"/>
        <v>#VALUE!</v>
      </c>
      <c r="AE100" s="207" t="e">
        <f t="shared" si="236"/>
        <v>#DIV/0!</v>
      </c>
      <c r="AF100" s="70"/>
      <c r="AG100" s="192" t="e">
        <f t="shared" si="237"/>
        <v>#VALUE!</v>
      </c>
      <c r="AH100" s="206">
        <f t="shared" si="238"/>
        <v>0</v>
      </c>
      <c r="AI100" s="70"/>
      <c r="AJ100" s="208" t="e">
        <f t="shared" si="239"/>
        <v>#VALUE!</v>
      </c>
      <c r="AK100" s="207" t="e">
        <f t="shared" si="240"/>
        <v>#DIV/0!</v>
      </c>
      <c r="AL100" s="70"/>
      <c r="AM100" s="192" t="e">
        <f t="shared" si="241"/>
        <v>#VALUE!</v>
      </c>
      <c r="AN100" s="206">
        <f t="shared" si="242"/>
        <v>0</v>
      </c>
      <c r="AO100" s="70"/>
      <c r="AP100" s="208" t="e">
        <f t="shared" si="243"/>
        <v>#VALUE!</v>
      </c>
      <c r="AQ100" s="207" t="e">
        <f t="shared" si="244"/>
        <v>#DIV/0!</v>
      </c>
      <c r="AR100" s="70"/>
      <c r="AS100" s="192" t="e">
        <f t="shared" si="245"/>
        <v>#VALUE!</v>
      </c>
      <c r="AT100" s="206">
        <f t="shared" si="246"/>
        <v>0</v>
      </c>
      <c r="AU100" s="70"/>
      <c r="AV100" s="208" t="e">
        <f t="shared" si="247"/>
        <v>#VALUE!</v>
      </c>
      <c r="AW100" s="207" t="e">
        <f t="shared" si="248"/>
        <v>#DIV/0!</v>
      </c>
      <c r="AX100" s="70"/>
      <c r="AY100" s="192" t="e">
        <f t="shared" si="249"/>
        <v>#VALUE!</v>
      </c>
      <c r="AZ100" s="206">
        <f t="shared" si="250"/>
        <v>0</v>
      </c>
      <c r="BA100" s="70"/>
      <c r="BB100" s="208" t="e">
        <f t="shared" si="251"/>
        <v>#VALUE!</v>
      </c>
      <c r="BC100" s="207" t="e">
        <f t="shared" si="252"/>
        <v>#DIV/0!</v>
      </c>
      <c r="BD100" s="70"/>
      <c r="BE100" s="192" t="e">
        <f t="shared" si="253"/>
        <v>#VALUE!</v>
      </c>
      <c r="BF100" s="206">
        <f t="shared" si="254"/>
        <v>0</v>
      </c>
      <c r="BG100" s="70"/>
      <c r="BH100" s="208" t="e">
        <f t="shared" si="255"/>
        <v>#VALUE!</v>
      </c>
      <c r="BI100" s="207" t="e">
        <f t="shared" si="256"/>
        <v>#DIV/0!</v>
      </c>
      <c r="BJ100" s="70"/>
      <c r="BK100" s="192" t="e">
        <f t="shared" si="257"/>
        <v>#VALUE!</v>
      </c>
      <c r="BL100" s="206">
        <f t="shared" si="258"/>
        <v>0</v>
      </c>
      <c r="BM100" s="70"/>
      <c r="BN100" s="208" t="e">
        <f t="shared" si="259"/>
        <v>#VALUE!</v>
      </c>
      <c r="BO100" s="207" t="e">
        <f t="shared" si="260"/>
        <v>#DIV/0!</v>
      </c>
      <c r="BP100" s="70"/>
      <c r="BQ100" s="192" t="e">
        <f t="shared" si="261"/>
        <v>#VALUE!</v>
      </c>
      <c r="BR100" s="206">
        <f t="shared" si="262"/>
        <v>0</v>
      </c>
      <c r="BS100" s="70"/>
      <c r="BT100" s="208" t="e">
        <f t="shared" si="263"/>
        <v>#VALUE!</v>
      </c>
      <c r="BU100" s="207" t="e">
        <f t="shared" si="264"/>
        <v>#DIV/0!</v>
      </c>
      <c r="BV100" s="70"/>
      <c r="BW100" s="192" t="e">
        <f t="shared" si="265"/>
        <v>#VALUE!</v>
      </c>
      <c r="BX100" s="206">
        <f t="shared" si="266"/>
        <v>0</v>
      </c>
      <c r="BY100" s="70"/>
      <c r="BZ100" s="208" t="e">
        <f t="shared" si="267"/>
        <v>#VALUE!</v>
      </c>
      <c r="CA100" s="207" t="e">
        <f t="shared" si="268"/>
        <v>#DIV/0!</v>
      </c>
      <c r="CB100" s="70"/>
      <c r="CC100" s="192" t="e">
        <f t="shared" si="269"/>
        <v>#VALUE!</v>
      </c>
      <c r="CD100" s="206">
        <f t="shared" si="270"/>
        <v>0</v>
      </c>
      <c r="CE100" s="70"/>
      <c r="CF100" s="208" t="e">
        <f t="shared" si="271"/>
        <v>#VALUE!</v>
      </c>
      <c r="CG100" s="207" t="e">
        <f t="shared" si="272"/>
        <v>#DIV/0!</v>
      </c>
      <c r="CH100" s="70"/>
      <c r="CI100" s="192" t="e">
        <f t="shared" si="273"/>
        <v>#VALUE!</v>
      </c>
      <c r="CJ100" s="207">
        <f t="shared" si="274"/>
        <v>0</v>
      </c>
      <c r="CK100" s="70">
        <f t="shared" si="275"/>
        <v>0</v>
      </c>
      <c r="CL100" s="192" t="e">
        <f t="shared" si="276"/>
        <v>#VALUE!</v>
      </c>
      <c r="CM100" s="207" t="e">
        <f t="shared" si="277"/>
        <v>#DIV/0!</v>
      </c>
      <c r="CN100" s="70">
        <f t="shared" si="278"/>
        <v>0</v>
      </c>
      <c r="CO100" s="192" t="e">
        <f t="shared" si="279"/>
        <v>#VALUE!</v>
      </c>
      <c r="CP100" s="207">
        <f t="shared" si="280"/>
        <v>100</v>
      </c>
      <c r="CQ100" s="70">
        <f t="shared" si="281"/>
        <v>2</v>
      </c>
      <c r="CR100" s="192" t="e">
        <f t="shared" si="282"/>
        <v>#VALUE!</v>
      </c>
      <c r="CS100" s="207" t="e">
        <f t="shared" si="283"/>
        <v>#DIV/0!</v>
      </c>
      <c r="CT100" s="70">
        <f t="shared" si="284"/>
        <v>0</v>
      </c>
      <c r="CU100" s="192" t="e">
        <f t="shared" si="285"/>
        <v>#VALUE!</v>
      </c>
      <c r="CV100" s="202">
        <f t="shared" si="286"/>
        <v>0</v>
      </c>
      <c r="CW100" s="70">
        <f t="shared" si="287"/>
        <v>0</v>
      </c>
      <c r="CX100" s="192" t="e">
        <f t="shared" si="288"/>
        <v>#VALUE!</v>
      </c>
      <c r="CY100" s="202">
        <f t="shared" si="289"/>
        <v>1</v>
      </c>
      <c r="CZ100" s="70">
        <f t="shared" si="290"/>
        <v>2</v>
      </c>
      <c r="DA100" s="192" t="e">
        <f t="shared" si="291"/>
        <v>#VALUE!</v>
      </c>
    </row>
    <row r="101" spans="1:105" s="55" customFormat="1" ht="28.5">
      <c r="A101" s="75" t="s">
        <v>1023</v>
      </c>
      <c r="B101" s="315" t="s">
        <v>763</v>
      </c>
      <c r="C101" s="315" t="s">
        <v>595</v>
      </c>
      <c r="D101" s="310" t="s">
        <v>423</v>
      </c>
      <c r="E101" s="306" t="s">
        <v>665</v>
      </c>
      <c r="F101" s="313">
        <v>208.88</v>
      </c>
      <c r="G101" s="464">
        <v>4</v>
      </c>
      <c r="H101" s="276">
        <f t="shared" si="292"/>
        <v>4</v>
      </c>
      <c r="I101" s="367">
        <f t="shared" si="293"/>
        <v>4</v>
      </c>
      <c r="J101" s="132">
        <f t="shared" si="294"/>
        <v>0</v>
      </c>
      <c r="K101" s="132">
        <f t="shared" si="295"/>
        <v>0</v>
      </c>
      <c r="L101" s="39" t="e">
        <f t="shared" si="222"/>
        <v>#VALUE!</v>
      </c>
      <c r="M101" s="40" t="e">
        <f t="shared" si="223"/>
        <v>#VALUE!</v>
      </c>
      <c r="N101" s="193" t="e">
        <f t="shared" si="224"/>
        <v>#VALUE!</v>
      </c>
      <c r="O101" s="193" t="e">
        <f t="shared" si="225"/>
        <v>#VALUE!</v>
      </c>
      <c r="P101" s="207">
        <f t="shared" si="226"/>
        <v>0</v>
      </c>
      <c r="Q101" s="70"/>
      <c r="R101" s="208" t="e">
        <f t="shared" si="227"/>
        <v>#VALUE!</v>
      </c>
      <c r="S101" s="207" t="e">
        <f t="shared" si="228"/>
        <v>#DIV/0!</v>
      </c>
      <c r="T101" s="70"/>
      <c r="U101" s="192" t="e">
        <f t="shared" si="229"/>
        <v>#VALUE!</v>
      </c>
      <c r="V101" s="206">
        <f t="shared" si="230"/>
        <v>0</v>
      </c>
      <c r="W101" s="70"/>
      <c r="X101" s="208" t="e">
        <f t="shared" si="231"/>
        <v>#VALUE!</v>
      </c>
      <c r="Y101" s="207" t="e">
        <f t="shared" si="232"/>
        <v>#DIV/0!</v>
      </c>
      <c r="Z101" s="70"/>
      <c r="AA101" s="192" t="e">
        <f t="shared" si="233"/>
        <v>#VALUE!</v>
      </c>
      <c r="AB101" s="206">
        <f t="shared" si="234"/>
        <v>0</v>
      </c>
      <c r="AC101" s="70"/>
      <c r="AD101" s="208" t="e">
        <f t="shared" si="235"/>
        <v>#VALUE!</v>
      </c>
      <c r="AE101" s="207" t="e">
        <f t="shared" si="236"/>
        <v>#DIV/0!</v>
      </c>
      <c r="AF101" s="70"/>
      <c r="AG101" s="192" t="e">
        <f t="shared" si="237"/>
        <v>#VALUE!</v>
      </c>
      <c r="AH101" s="206">
        <f t="shared" si="238"/>
        <v>0</v>
      </c>
      <c r="AI101" s="70"/>
      <c r="AJ101" s="208" t="e">
        <f t="shared" si="239"/>
        <v>#VALUE!</v>
      </c>
      <c r="AK101" s="207" t="e">
        <f t="shared" si="240"/>
        <v>#DIV/0!</v>
      </c>
      <c r="AL101" s="70"/>
      <c r="AM101" s="192" t="e">
        <f t="shared" si="241"/>
        <v>#VALUE!</v>
      </c>
      <c r="AN101" s="206">
        <f t="shared" si="242"/>
        <v>0</v>
      </c>
      <c r="AO101" s="70"/>
      <c r="AP101" s="208" t="e">
        <f t="shared" si="243"/>
        <v>#VALUE!</v>
      </c>
      <c r="AQ101" s="207" t="e">
        <f t="shared" si="244"/>
        <v>#DIV/0!</v>
      </c>
      <c r="AR101" s="70"/>
      <c r="AS101" s="192" t="e">
        <f t="shared" si="245"/>
        <v>#VALUE!</v>
      </c>
      <c r="AT101" s="206">
        <f t="shared" si="246"/>
        <v>0</v>
      </c>
      <c r="AU101" s="70"/>
      <c r="AV101" s="208" t="e">
        <f t="shared" si="247"/>
        <v>#VALUE!</v>
      </c>
      <c r="AW101" s="207" t="e">
        <f t="shared" si="248"/>
        <v>#DIV/0!</v>
      </c>
      <c r="AX101" s="70"/>
      <c r="AY101" s="192" t="e">
        <f t="shared" si="249"/>
        <v>#VALUE!</v>
      </c>
      <c r="AZ101" s="206">
        <f t="shared" si="250"/>
        <v>0</v>
      </c>
      <c r="BA101" s="70"/>
      <c r="BB101" s="208" t="e">
        <f t="shared" si="251"/>
        <v>#VALUE!</v>
      </c>
      <c r="BC101" s="207" t="e">
        <f t="shared" si="252"/>
        <v>#DIV/0!</v>
      </c>
      <c r="BD101" s="70"/>
      <c r="BE101" s="192" t="e">
        <f t="shared" si="253"/>
        <v>#VALUE!</v>
      </c>
      <c r="BF101" s="206">
        <f t="shared" si="254"/>
        <v>0</v>
      </c>
      <c r="BG101" s="70"/>
      <c r="BH101" s="208" t="e">
        <f t="shared" si="255"/>
        <v>#VALUE!</v>
      </c>
      <c r="BI101" s="207" t="e">
        <f t="shared" si="256"/>
        <v>#DIV/0!</v>
      </c>
      <c r="BJ101" s="70"/>
      <c r="BK101" s="192" t="e">
        <f t="shared" si="257"/>
        <v>#VALUE!</v>
      </c>
      <c r="BL101" s="206">
        <f t="shared" si="258"/>
        <v>0</v>
      </c>
      <c r="BM101" s="70"/>
      <c r="BN101" s="208" t="e">
        <f t="shared" si="259"/>
        <v>#VALUE!</v>
      </c>
      <c r="BO101" s="207" t="e">
        <f t="shared" si="260"/>
        <v>#DIV/0!</v>
      </c>
      <c r="BP101" s="70"/>
      <c r="BQ101" s="192" t="e">
        <f t="shared" si="261"/>
        <v>#VALUE!</v>
      </c>
      <c r="BR101" s="206">
        <f t="shared" si="262"/>
        <v>0</v>
      </c>
      <c r="BS101" s="70"/>
      <c r="BT101" s="208" t="e">
        <f t="shared" si="263"/>
        <v>#VALUE!</v>
      </c>
      <c r="BU101" s="207" t="e">
        <f t="shared" si="264"/>
        <v>#DIV/0!</v>
      </c>
      <c r="BV101" s="70"/>
      <c r="BW101" s="192" t="e">
        <f t="shared" si="265"/>
        <v>#VALUE!</v>
      </c>
      <c r="BX101" s="206">
        <f t="shared" si="266"/>
        <v>0</v>
      </c>
      <c r="BY101" s="70"/>
      <c r="BZ101" s="208" t="e">
        <f t="shared" si="267"/>
        <v>#VALUE!</v>
      </c>
      <c r="CA101" s="207" t="e">
        <f t="shared" si="268"/>
        <v>#DIV/0!</v>
      </c>
      <c r="CB101" s="70"/>
      <c r="CC101" s="192" t="e">
        <f t="shared" si="269"/>
        <v>#VALUE!</v>
      </c>
      <c r="CD101" s="206">
        <f t="shared" si="270"/>
        <v>0</v>
      </c>
      <c r="CE101" s="70"/>
      <c r="CF101" s="208" t="e">
        <f t="shared" si="271"/>
        <v>#VALUE!</v>
      </c>
      <c r="CG101" s="207" t="e">
        <f t="shared" si="272"/>
        <v>#DIV/0!</v>
      </c>
      <c r="CH101" s="70"/>
      <c r="CI101" s="192" t="e">
        <f t="shared" si="273"/>
        <v>#VALUE!</v>
      </c>
      <c r="CJ101" s="207">
        <f t="shared" si="274"/>
        <v>0</v>
      </c>
      <c r="CK101" s="70">
        <f t="shared" si="275"/>
        <v>0</v>
      </c>
      <c r="CL101" s="192" t="e">
        <f t="shared" si="276"/>
        <v>#VALUE!</v>
      </c>
      <c r="CM101" s="207" t="e">
        <f t="shared" si="277"/>
        <v>#DIV/0!</v>
      </c>
      <c r="CN101" s="70">
        <f t="shared" si="278"/>
        <v>0</v>
      </c>
      <c r="CO101" s="192" t="e">
        <f t="shared" si="279"/>
        <v>#VALUE!</v>
      </c>
      <c r="CP101" s="207">
        <f t="shared" si="280"/>
        <v>100</v>
      </c>
      <c r="CQ101" s="70">
        <f t="shared" si="281"/>
        <v>4</v>
      </c>
      <c r="CR101" s="192" t="e">
        <f t="shared" si="282"/>
        <v>#VALUE!</v>
      </c>
      <c r="CS101" s="207" t="e">
        <f t="shared" si="283"/>
        <v>#DIV/0!</v>
      </c>
      <c r="CT101" s="70">
        <f t="shared" si="284"/>
        <v>0</v>
      </c>
      <c r="CU101" s="192" t="e">
        <f t="shared" si="285"/>
        <v>#VALUE!</v>
      </c>
      <c r="CV101" s="202">
        <f t="shared" si="286"/>
        <v>0</v>
      </c>
      <c r="CW101" s="70">
        <f t="shared" si="287"/>
        <v>0</v>
      </c>
      <c r="CX101" s="192" t="e">
        <f t="shared" si="288"/>
        <v>#VALUE!</v>
      </c>
      <c r="CY101" s="202">
        <f t="shared" si="289"/>
        <v>1</v>
      </c>
      <c r="CZ101" s="70">
        <f t="shared" si="290"/>
        <v>4</v>
      </c>
      <c r="DA101" s="192" t="e">
        <f t="shared" si="291"/>
        <v>#VALUE!</v>
      </c>
    </row>
    <row r="102" spans="1:105" s="55" customFormat="1" ht="15">
      <c r="A102" s="75" t="s">
        <v>1024</v>
      </c>
      <c r="B102" s="315" t="s">
        <v>424</v>
      </c>
      <c r="C102" s="315" t="s">
        <v>425</v>
      </c>
      <c r="D102" s="312" t="s">
        <v>426</v>
      </c>
      <c r="E102" s="306" t="s">
        <v>665</v>
      </c>
      <c r="F102" s="313">
        <v>47.92</v>
      </c>
      <c r="G102" s="464">
        <v>12</v>
      </c>
      <c r="H102" s="276">
        <f t="shared" ref="H102:I104" si="296">G102</f>
        <v>12</v>
      </c>
      <c r="I102" s="367">
        <f t="shared" si="296"/>
        <v>12</v>
      </c>
      <c r="J102" s="132">
        <f t="shared" ref="J102:K104" si="297">H102-G102</f>
        <v>0</v>
      </c>
      <c r="K102" s="132">
        <f t="shared" si="297"/>
        <v>0</v>
      </c>
      <c r="L102" s="39" t="e">
        <f t="shared" si="222"/>
        <v>#VALUE!</v>
      </c>
      <c r="M102" s="40" t="e">
        <f t="shared" si="223"/>
        <v>#VALUE!</v>
      </c>
      <c r="N102" s="193" t="e">
        <f t="shared" si="224"/>
        <v>#VALUE!</v>
      </c>
      <c r="O102" s="193" t="e">
        <f t="shared" si="225"/>
        <v>#VALUE!</v>
      </c>
      <c r="P102" s="207">
        <f t="shared" si="226"/>
        <v>0</v>
      </c>
      <c r="Q102" s="70"/>
      <c r="R102" s="208" t="e">
        <f t="shared" si="227"/>
        <v>#VALUE!</v>
      </c>
      <c r="S102" s="207" t="e">
        <f t="shared" si="228"/>
        <v>#DIV/0!</v>
      </c>
      <c r="T102" s="70"/>
      <c r="U102" s="192" t="e">
        <f t="shared" si="229"/>
        <v>#VALUE!</v>
      </c>
      <c r="V102" s="206">
        <f t="shared" si="230"/>
        <v>0</v>
      </c>
      <c r="W102" s="70"/>
      <c r="X102" s="208" t="e">
        <f t="shared" si="231"/>
        <v>#VALUE!</v>
      </c>
      <c r="Y102" s="207" t="e">
        <f t="shared" si="232"/>
        <v>#DIV/0!</v>
      </c>
      <c r="Z102" s="70"/>
      <c r="AA102" s="192" t="e">
        <f t="shared" si="233"/>
        <v>#VALUE!</v>
      </c>
      <c r="AB102" s="206">
        <f t="shared" si="234"/>
        <v>0</v>
      </c>
      <c r="AC102" s="70"/>
      <c r="AD102" s="208" t="e">
        <f t="shared" si="235"/>
        <v>#VALUE!</v>
      </c>
      <c r="AE102" s="207" t="e">
        <f t="shared" si="236"/>
        <v>#DIV/0!</v>
      </c>
      <c r="AF102" s="70"/>
      <c r="AG102" s="192" t="e">
        <f t="shared" si="237"/>
        <v>#VALUE!</v>
      </c>
      <c r="AH102" s="206">
        <f t="shared" si="238"/>
        <v>0</v>
      </c>
      <c r="AI102" s="70"/>
      <c r="AJ102" s="208" t="e">
        <f t="shared" si="239"/>
        <v>#VALUE!</v>
      </c>
      <c r="AK102" s="207" t="e">
        <f t="shared" si="240"/>
        <v>#DIV/0!</v>
      </c>
      <c r="AL102" s="70"/>
      <c r="AM102" s="192" t="e">
        <f t="shared" si="241"/>
        <v>#VALUE!</v>
      </c>
      <c r="AN102" s="206">
        <f t="shared" si="242"/>
        <v>0</v>
      </c>
      <c r="AO102" s="70"/>
      <c r="AP102" s="208" t="e">
        <f t="shared" si="243"/>
        <v>#VALUE!</v>
      </c>
      <c r="AQ102" s="207" t="e">
        <f t="shared" si="244"/>
        <v>#DIV/0!</v>
      </c>
      <c r="AR102" s="70"/>
      <c r="AS102" s="192" t="e">
        <f t="shared" si="245"/>
        <v>#VALUE!</v>
      </c>
      <c r="AT102" s="206">
        <f t="shared" si="246"/>
        <v>0</v>
      </c>
      <c r="AU102" s="70"/>
      <c r="AV102" s="208" t="e">
        <f t="shared" si="247"/>
        <v>#VALUE!</v>
      </c>
      <c r="AW102" s="207" t="e">
        <f t="shared" si="248"/>
        <v>#DIV/0!</v>
      </c>
      <c r="AX102" s="70"/>
      <c r="AY102" s="192" t="e">
        <f t="shared" si="249"/>
        <v>#VALUE!</v>
      </c>
      <c r="AZ102" s="206">
        <f t="shared" si="250"/>
        <v>0</v>
      </c>
      <c r="BA102" s="70"/>
      <c r="BB102" s="208" t="e">
        <f t="shared" si="251"/>
        <v>#VALUE!</v>
      </c>
      <c r="BC102" s="207" t="e">
        <f t="shared" si="252"/>
        <v>#DIV/0!</v>
      </c>
      <c r="BD102" s="70"/>
      <c r="BE102" s="192" t="e">
        <f t="shared" si="253"/>
        <v>#VALUE!</v>
      </c>
      <c r="BF102" s="206">
        <f t="shared" si="254"/>
        <v>0</v>
      </c>
      <c r="BG102" s="70"/>
      <c r="BH102" s="208" t="e">
        <f t="shared" si="255"/>
        <v>#VALUE!</v>
      </c>
      <c r="BI102" s="207" t="e">
        <f t="shared" si="256"/>
        <v>#DIV/0!</v>
      </c>
      <c r="BJ102" s="70"/>
      <c r="BK102" s="192" t="e">
        <f t="shared" si="257"/>
        <v>#VALUE!</v>
      </c>
      <c r="BL102" s="206">
        <f t="shared" si="258"/>
        <v>0</v>
      </c>
      <c r="BM102" s="70"/>
      <c r="BN102" s="208" t="e">
        <f t="shared" si="259"/>
        <v>#VALUE!</v>
      </c>
      <c r="BO102" s="207" t="e">
        <f t="shared" si="260"/>
        <v>#DIV/0!</v>
      </c>
      <c r="BP102" s="70"/>
      <c r="BQ102" s="192" t="e">
        <f t="shared" si="261"/>
        <v>#VALUE!</v>
      </c>
      <c r="BR102" s="206">
        <f t="shared" si="262"/>
        <v>0</v>
      </c>
      <c r="BS102" s="70"/>
      <c r="BT102" s="208" t="e">
        <f t="shared" si="263"/>
        <v>#VALUE!</v>
      </c>
      <c r="BU102" s="207" t="e">
        <f t="shared" si="264"/>
        <v>#DIV/0!</v>
      </c>
      <c r="BV102" s="70"/>
      <c r="BW102" s="192" t="e">
        <f t="shared" si="265"/>
        <v>#VALUE!</v>
      </c>
      <c r="BX102" s="206">
        <f t="shared" si="266"/>
        <v>0</v>
      </c>
      <c r="BY102" s="70"/>
      <c r="BZ102" s="208" t="e">
        <f t="shared" si="267"/>
        <v>#VALUE!</v>
      </c>
      <c r="CA102" s="207" t="e">
        <f t="shared" si="268"/>
        <v>#DIV/0!</v>
      </c>
      <c r="CB102" s="70"/>
      <c r="CC102" s="192" t="e">
        <f t="shared" si="269"/>
        <v>#VALUE!</v>
      </c>
      <c r="CD102" s="206">
        <f t="shared" si="270"/>
        <v>0</v>
      </c>
      <c r="CE102" s="70"/>
      <c r="CF102" s="208" t="e">
        <f t="shared" si="271"/>
        <v>#VALUE!</v>
      </c>
      <c r="CG102" s="207" t="e">
        <f t="shared" si="272"/>
        <v>#DIV/0!</v>
      </c>
      <c r="CH102" s="70"/>
      <c r="CI102" s="192" t="e">
        <f t="shared" si="273"/>
        <v>#VALUE!</v>
      </c>
      <c r="CJ102" s="207">
        <f t="shared" si="274"/>
        <v>0</v>
      </c>
      <c r="CK102" s="70">
        <f t="shared" si="275"/>
        <v>0</v>
      </c>
      <c r="CL102" s="192" t="e">
        <f t="shared" si="276"/>
        <v>#VALUE!</v>
      </c>
      <c r="CM102" s="207" t="e">
        <f t="shared" si="277"/>
        <v>#DIV/0!</v>
      </c>
      <c r="CN102" s="70">
        <f t="shared" si="278"/>
        <v>0</v>
      </c>
      <c r="CO102" s="192" t="e">
        <f t="shared" si="279"/>
        <v>#VALUE!</v>
      </c>
      <c r="CP102" s="207">
        <f t="shared" si="280"/>
        <v>100</v>
      </c>
      <c r="CQ102" s="70">
        <f t="shared" si="281"/>
        <v>12</v>
      </c>
      <c r="CR102" s="192" t="e">
        <f t="shared" si="282"/>
        <v>#VALUE!</v>
      </c>
      <c r="CS102" s="207" t="e">
        <f t="shared" si="283"/>
        <v>#DIV/0!</v>
      </c>
      <c r="CT102" s="70">
        <f t="shared" si="284"/>
        <v>0</v>
      </c>
      <c r="CU102" s="192" t="e">
        <f t="shared" si="285"/>
        <v>#VALUE!</v>
      </c>
      <c r="CV102" s="202">
        <f t="shared" si="286"/>
        <v>0</v>
      </c>
      <c r="CW102" s="70">
        <f t="shared" si="287"/>
        <v>0</v>
      </c>
      <c r="CX102" s="192" t="e">
        <f t="shared" si="288"/>
        <v>#VALUE!</v>
      </c>
      <c r="CY102" s="202">
        <f t="shared" si="289"/>
        <v>1</v>
      </c>
      <c r="CZ102" s="70">
        <f t="shared" si="290"/>
        <v>12</v>
      </c>
      <c r="DA102" s="192" t="e">
        <f t="shared" si="291"/>
        <v>#VALUE!</v>
      </c>
    </row>
    <row r="103" spans="1:105" s="55" customFormat="1" ht="15">
      <c r="A103" s="75" t="s">
        <v>1025</v>
      </c>
      <c r="B103" s="315" t="s">
        <v>763</v>
      </c>
      <c r="C103" s="507" t="s">
        <v>596</v>
      </c>
      <c r="D103" s="323" t="s">
        <v>427</v>
      </c>
      <c r="E103" s="306" t="s">
        <v>665</v>
      </c>
      <c r="F103" s="463">
        <v>197.83</v>
      </c>
      <c r="G103" s="464">
        <v>21</v>
      </c>
      <c r="H103" s="276">
        <f t="shared" si="296"/>
        <v>21</v>
      </c>
      <c r="I103" s="367">
        <f t="shared" si="296"/>
        <v>21</v>
      </c>
      <c r="J103" s="132">
        <f t="shared" si="297"/>
        <v>0</v>
      </c>
      <c r="K103" s="132">
        <f t="shared" si="297"/>
        <v>0</v>
      </c>
      <c r="L103" s="39" t="e">
        <f t="shared" si="222"/>
        <v>#VALUE!</v>
      </c>
      <c r="M103" s="40" t="e">
        <f t="shared" si="223"/>
        <v>#VALUE!</v>
      </c>
      <c r="N103" s="193" t="e">
        <f t="shared" si="224"/>
        <v>#VALUE!</v>
      </c>
      <c r="O103" s="193" t="e">
        <f t="shared" si="225"/>
        <v>#VALUE!</v>
      </c>
      <c r="P103" s="207">
        <f t="shared" si="226"/>
        <v>0</v>
      </c>
      <c r="Q103" s="70"/>
      <c r="R103" s="208" t="e">
        <f t="shared" si="227"/>
        <v>#VALUE!</v>
      </c>
      <c r="S103" s="207" t="e">
        <f t="shared" si="228"/>
        <v>#DIV/0!</v>
      </c>
      <c r="T103" s="70"/>
      <c r="U103" s="192" t="e">
        <f t="shared" si="229"/>
        <v>#VALUE!</v>
      </c>
      <c r="V103" s="206">
        <f t="shared" si="230"/>
        <v>0</v>
      </c>
      <c r="W103" s="70"/>
      <c r="X103" s="208" t="e">
        <f t="shared" si="231"/>
        <v>#VALUE!</v>
      </c>
      <c r="Y103" s="207" t="e">
        <f t="shared" si="232"/>
        <v>#DIV/0!</v>
      </c>
      <c r="Z103" s="70"/>
      <c r="AA103" s="192" t="e">
        <f t="shared" si="233"/>
        <v>#VALUE!</v>
      </c>
      <c r="AB103" s="206">
        <f t="shared" si="234"/>
        <v>0</v>
      </c>
      <c r="AC103" s="70"/>
      <c r="AD103" s="208" t="e">
        <f t="shared" si="235"/>
        <v>#VALUE!</v>
      </c>
      <c r="AE103" s="207" t="e">
        <f t="shared" si="236"/>
        <v>#DIV/0!</v>
      </c>
      <c r="AF103" s="70"/>
      <c r="AG103" s="192" t="e">
        <f t="shared" si="237"/>
        <v>#VALUE!</v>
      </c>
      <c r="AH103" s="206">
        <f t="shared" si="238"/>
        <v>0</v>
      </c>
      <c r="AI103" s="70"/>
      <c r="AJ103" s="208" t="e">
        <f t="shared" si="239"/>
        <v>#VALUE!</v>
      </c>
      <c r="AK103" s="207" t="e">
        <f t="shared" si="240"/>
        <v>#DIV/0!</v>
      </c>
      <c r="AL103" s="70"/>
      <c r="AM103" s="192" t="e">
        <f t="shared" si="241"/>
        <v>#VALUE!</v>
      </c>
      <c r="AN103" s="206">
        <f t="shared" si="242"/>
        <v>0</v>
      </c>
      <c r="AO103" s="70"/>
      <c r="AP103" s="208" t="e">
        <f t="shared" si="243"/>
        <v>#VALUE!</v>
      </c>
      <c r="AQ103" s="207" t="e">
        <f t="shared" si="244"/>
        <v>#DIV/0!</v>
      </c>
      <c r="AR103" s="70"/>
      <c r="AS103" s="192" t="e">
        <f t="shared" si="245"/>
        <v>#VALUE!</v>
      </c>
      <c r="AT103" s="206">
        <f t="shared" si="246"/>
        <v>0</v>
      </c>
      <c r="AU103" s="70"/>
      <c r="AV103" s="208" t="e">
        <f t="shared" si="247"/>
        <v>#VALUE!</v>
      </c>
      <c r="AW103" s="207" t="e">
        <f t="shared" si="248"/>
        <v>#DIV/0!</v>
      </c>
      <c r="AX103" s="70"/>
      <c r="AY103" s="192" t="e">
        <f t="shared" si="249"/>
        <v>#VALUE!</v>
      </c>
      <c r="AZ103" s="206">
        <f t="shared" si="250"/>
        <v>0</v>
      </c>
      <c r="BA103" s="70"/>
      <c r="BB103" s="208" t="e">
        <f t="shared" si="251"/>
        <v>#VALUE!</v>
      </c>
      <c r="BC103" s="207" t="e">
        <f t="shared" si="252"/>
        <v>#DIV/0!</v>
      </c>
      <c r="BD103" s="70"/>
      <c r="BE103" s="192" t="e">
        <f t="shared" si="253"/>
        <v>#VALUE!</v>
      </c>
      <c r="BF103" s="206">
        <f t="shared" si="254"/>
        <v>0</v>
      </c>
      <c r="BG103" s="70"/>
      <c r="BH103" s="208" t="e">
        <f t="shared" si="255"/>
        <v>#VALUE!</v>
      </c>
      <c r="BI103" s="207" t="e">
        <f t="shared" si="256"/>
        <v>#DIV/0!</v>
      </c>
      <c r="BJ103" s="70"/>
      <c r="BK103" s="192" t="e">
        <f t="shared" si="257"/>
        <v>#VALUE!</v>
      </c>
      <c r="BL103" s="206">
        <f t="shared" si="258"/>
        <v>0</v>
      </c>
      <c r="BM103" s="70"/>
      <c r="BN103" s="208" t="e">
        <f t="shared" si="259"/>
        <v>#VALUE!</v>
      </c>
      <c r="BO103" s="207" t="e">
        <f t="shared" si="260"/>
        <v>#DIV/0!</v>
      </c>
      <c r="BP103" s="70"/>
      <c r="BQ103" s="192" t="e">
        <f t="shared" si="261"/>
        <v>#VALUE!</v>
      </c>
      <c r="BR103" s="206">
        <f t="shared" si="262"/>
        <v>0</v>
      </c>
      <c r="BS103" s="70"/>
      <c r="BT103" s="208" t="e">
        <f t="shared" si="263"/>
        <v>#VALUE!</v>
      </c>
      <c r="BU103" s="207" t="e">
        <f t="shared" si="264"/>
        <v>#DIV/0!</v>
      </c>
      <c r="BV103" s="70"/>
      <c r="BW103" s="192" t="e">
        <f t="shared" si="265"/>
        <v>#VALUE!</v>
      </c>
      <c r="BX103" s="206">
        <f t="shared" si="266"/>
        <v>0</v>
      </c>
      <c r="BY103" s="70"/>
      <c r="BZ103" s="208" t="e">
        <f t="shared" si="267"/>
        <v>#VALUE!</v>
      </c>
      <c r="CA103" s="207" t="e">
        <f t="shared" si="268"/>
        <v>#DIV/0!</v>
      </c>
      <c r="CB103" s="70"/>
      <c r="CC103" s="192" t="e">
        <f t="shared" si="269"/>
        <v>#VALUE!</v>
      </c>
      <c r="CD103" s="206">
        <f t="shared" si="270"/>
        <v>0</v>
      </c>
      <c r="CE103" s="70"/>
      <c r="CF103" s="208" t="e">
        <f t="shared" si="271"/>
        <v>#VALUE!</v>
      </c>
      <c r="CG103" s="207" t="e">
        <f t="shared" si="272"/>
        <v>#DIV/0!</v>
      </c>
      <c r="CH103" s="70"/>
      <c r="CI103" s="192" t="e">
        <f t="shared" si="273"/>
        <v>#VALUE!</v>
      </c>
      <c r="CJ103" s="207">
        <f t="shared" si="274"/>
        <v>0</v>
      </c>
      <c r="CK103" s="70">
        <f t="shared" si="275"/>
        <v>0</v>
      </c>
      <c r="CL103" s="192" t="e">
        <f t="shared" si="276"/>
        <v>#VALUE!</v>
      </c>
      <c r="CM103" s="207" t="e">
        <f t="shared" si="277"/>
        <v>#DIV/0!</v>
      </c>
      <c r="CN103" s="70">
        <f t="shared" si="278"/>
        <v>0</v>
      </c>
      <c r="CO103" s="192" t="e">
        <f t="shared" si="279"/>
        <v>#VALUE!</v>
      </c>
      <c r="CP103" s="207">
        <f t="shared" si="280"/>
        <v>100</v>
      </c>
      <c r="CQ103" s="70">
        <f t="shared" si="281"/>
        <v>21</v>
      </c>
      <c r="CR103" s="192" t="e">
        <f t="shared" si="282"/>
        <v>#VALUE!</v>
      </c>
      <c r="CS103" s="207" t="e">
        <f t="shared" si="283"/>
        <v>#DIV/0!</v>
      </c>
      <c r="CT103" s="70">
        <f t="shared" si="284"/>
        <v>0</v>
      </c>
      <c r="CU103" s="192" t="e">
        <f t="shared" si="285"/>
        <v>#VALUE!</v>
      </c>
      <c r="CV103" s="202">
        <f t="shared" si="286"/>
        <v>0</v>
      </c>
      <c r="CW103" s="70">
        <f t="shared" si="287"/>
        <v>0</v>
      </c>
      <c r="CX103" s="192" t="e">
        <f t="shared" si="288"/>
        <v>#VALUE!</v>
      </c>
      <c r="CY103" s="202">
        <f t="shared" si="289"/>
        <v>1</v>
      </c>
      <c r="CZ103" s="70">
        <f t="shared" si="290"/>
        <v>21</v>
      </c>
      <c r="DA103" s="192" t="e">
        <f t="shared" si="291"/>
        <v>#VALUE!</v>
      </c>
    </row>
    <row r="104" spans="1:105" s="55" customFormat="1" ht="15">
      <c r="A104" s="75" t="s">
        <v>1026</v>
      </c>
      <c r="B104" s="315" t="s">
        <v>763</v>
      </c>
      <c r="C104" s="315" t="s">
        <v>597</v>
      </c>
      <c r="D104" s="317" t="s">
        <v>428</v>
      </c>
      <c r="E104" s="306" t="s">
        <v>665</v>
      </c>
      <c r="F104" s="313">
        <v>35.840000000000003</v>
      </c>
      <c r="G104" s="464">
        <v>12</v>
      </c>
      <c r="H104" s="276">
        <f t="shared" si="296"/>
        <v>12</v>
      </c>
      <c r="I104" s="367">
        <f t="shared" si="296"/>
        <v>12</v>
      </c>
      <c r="J104" s="132">
        <f t="shared" si="297"/>
        <v>0</v>
      </c>
      <c r="K104" s="132">
        <f t="shared" si="297"/>
        <v>0</v>
      </c>
      <c r="L104" s="39" t="e">
        <f t="shared" si="222"/>
        <v>#VALUE!</v>
      </c>
      <c r="M104" s="40" t="e">
        <f t="shared" si="223"/>
        <v>#VALUE!</v>
      </c>
      <c r="N104" s="193" t="e">
        <f t="shared" si="224"/>
        <v>#VALUE!</v>
      </c>
      <c r="O104" s="193" t="e">
        <f t="shared" si="225"/>
        <v>#VALUE!</v>
      </c>
      <c r="P104" s="207">
        <f t="shared" si="226"/>
        <v>0</v>
      </c>
      <c r="Q104" s="70"/>
      <c r="R104" s="208" t="e">
        <f t="shared" si="227"/>
        <v>#VALUE!</v>
      </c>
      <c r="S104" s="207" t="e">
        <f t="shared" si="228"/>
        <v>#DIV/0!</v>
      </c>
      <c r="T104" s="70"/>
      <c r="U104" s="192" t="e">
        <f t="shared" si="229"/>
        <v>#VALUE!</v>
      </c>
      <c r="V104" s="206">
        <f t="shared" si="230"/>
        <v>0</v>
      </c>
      <c r="W104" s="70"/>
      <c r="X104" s="208" t="e">
        <f t="shared" si="231"/>
        <v>#VALUE!</v>
      </c>
      <c r="Y104" s="207" t="e">
        <f t="shared" si="232"/>
        <v>#DIV/0!</v>
      </c>
      <c r="Z104" s="70"/>
      <c r="AA104" s="192" t="e">
        <f t="shared" si="233"/>
        <v>#VALUE!</v>
      </c>
      <c r="AB104" s="206">
        <f t="shared" si="234"/>
        <v>0</v>
      </c>
      <c r="AC104" s="70"/>
      <c r="AD104" s="208" t="e">
        <f t="shared" si="235"/>
        <v>#VALUE!</v>
      </c>
      <c r="AE104" s="207" t="e">
        <f t="shared" si="236"/>
        <v>#DIV/0!</v>
      </c>
      <c r="AF104" s="70"/>
      <c r="AG104" s="192" t="e">
        <f t="shared" si="237"/>
        <v>#VALUE!</v>
      </c>
      <c r="AH104" s="206">
        <f t="shared" si="238"/>
        <v>0</v>
      </c>
      <c r="AI104" s="70"/>
      <c r="AJ104" s="208" t="e">
        <f t="shared" si="239"/>
        <v>#VALUE!</v>
      </c>
      <c r="AK104" s="207" t="e">
        <f t="shared" si="240"/>
        <v>#DIV/0!</v>
      </c>
      <c r="AL104" s="70"/>
      <c r="AM104" s="192" t="e">
        <f t="shared" si="241"/>
        <v>#VALUE!</v>
      </c>
      <c r="AN104" s="206">
        <f t="shared" si="242"/>
        <v>0</v>
      </c>
      <c r="AO104" s="70"/>
      <c r="AP104" s="208" t="e">
        <f t="shared" si="243"/>
        <v>#VALUE!</v>
      </c>
      <c r="AQ104" s="207" t="e">
        <f t="shared" si="244"/>
        <v>#DIV/0!</v>
      </c>
      <c r="AR104" s="70"/>
      <c r="AS104" s="192" t="e">
        <f t="shared" si="245"/>
        <v>#VALUE!</v>
      </c>
      <c r="AT104" s="206">
        <f t="shared" si="246"/>
        <v>0</v>
      </c>
      <c r="AU104" s="70"/>
      <c r="AV104" s="208" t="e">
        <f t="shared" si="247"/>
        <v>#VALUE!</v>
      </c>
      <c r="AW104" s="207" t="e">
        <f t="shared" si="248"/>
        <v>#DIV/0!</v>
      </c>
      <c r="AX104" s="70"/>
      <c r="AY104" s="192" t="e">
        <f t="shared" si="249"/>
        <v>#VALUE!</v>
      </c>
      <c r="AZ104" s="206">
        <f t="shared" si="250"/>
        <v>0</v>
      </c>
      <c r="BA104" s="70"/>
      <c r="BB104" s="208" t="e">
        <f t="shared" si="251"/>
        <v>#VALUE!</v>
      </c>
      <c r="BC104" s="207" t="e">
        <f t="shared" si="252"/>
        <v>#DIV/0!</v>
      </c>
      <c r="BD104" s="70"/>
      <c r="BE104" s="192" t="e">
        <f t="shared" si="253"/>
        <v>#VALUE!</v>
      </c>
      <c r="BF104" s="206">
        <f t="shared" si="254"/>
        <v>0</v>
      </c>
      <c r="BG104" s="70"/>
      <c r="BH104" s="208" t="e">
        <f t="shared" si="255"/>
        <v>#VALUE!</v>
      </c>
      <c r="BI104" s="207" t="e">
        <f t="shared" si="256"/>
        <v>#DIV/0!</v>
      </c>
      <c r="BJ104" s="70"/>
      <c r="BK104" s="192" t="e">
        <f t="shared" si="257"/>
        <v>#VALUE!</v>
      </c>
      <c r="BL104" s="206">
        <f t="shared" si="258"/>
        <v>0</v>
      </c>
      <c r="BM104" s="70"/>
      <c r="BN104" s="208" t="e">
        <f t="shared" si="259"/>
        <v>#VALUE!</v>
      </c>
      <c r="BO104" s="207" t="e">
        <f t="shared" si="260"/>
        <v>#DIV/0!</v>
      </c>
      <c r="BP104" s="70"/>
      <c r="BQ104" s="192" t="e">
        <f t="shared" si="261"/>
        <v>#VALUE!</v>
      </c>
      <c r="BR104" s="206">
        <f t="shared" si="262"/>
        <v>0</v>
      </c>
      <c r="BS104" s="70"/>
      <c r="BT104" s="208" t="e">
        <f t="shared" si="263"/>
        <v>#VALUE!</v>
      </c>
      <c r="BU104" s="207" t="e">
        <f t="shared" si="264"/>
        <v>#DIV/0!</v>
      </c>
      <c r="BV104" s="70"/>
      <c r="BW104" s="192" t="e">
        <f t="shared" si="265"/>
        <v>#VALUE!</v>
      </c>
      <c r="BX104" s="206">
        <f t="shared" si="266"/>
        <v>0</v>
      </c>
      <c r="BY104" s="70"/>
      <c r="BZ104" s="208" t="e">
        <f t="shared" si="267"/>
        <v>#VALUE!</v>
      </c>
      <c r="CA104" s="207" t="e">
        <f t="shared" si="268"/>
        <v>#DIV/0!</v>
      </c>
      <c r="CB104" s="70"/>
      <c r="CC104" s="192" t="e">
        <f t="shared" si="269"/>
        <v>#VALUE!</v>
      </c>
      <c r="CD104" s="206">
        <f t="shared" si="270"/>
        <v>0</v>
      </c>
      <c r="CE104" s="70"/>
      <c r="CF104" s="208" t="e">
        <f t="shared" si="271"/>
        <v>#VALUE!</v>
      </c>
      <c r="CG104" s="207" t="e">
        <f t="shared" si="272"/>
        <v>#DIV/0!</v>
      </c>
      <c r="CH104" s="70"/>
      <c r="CI104" s="192" t="e">
        <f t="shared" si="273"/>
        <v>#VALUE!</v>
      </c>
      <c r="CJ104" s="207">
        <f t="shared" si="274"/>
        <v>0</v>
      </c>
      <c r="CK104" s="70">
        <f t="shared" si="275"/>
        <v>0</v>
      </c>
      <c r="CL104" s="192" t="e">
        <f t="shared" si="276"/>
        <v>#VALUE!</v>
      </c>
      <c r="CM104" s="207" t="e">
        <f t="shared" si="277"/>
        <v>#DIV/0!</v>
      </c>
      <c r="CN104" s="70">
        <f t="shared" si="278"/>
        <v>0</v>
      </c>
      <c r="CO104" s="192" t="e">
        <f t="shared" si="279"/>
        <v>#VALUE!</v>
      </c>
      <c r="CP104" s="207">
        <f t="shared" si="280"/>
        <v>100</v>
      </c>
      <c r="CQ104" s="70">
        <f t="shared" si="281"/>
        <v>12</v>
      </c>
      <c r="CR104" s="192" t="e">
        <f t="shared" si="282"/>
        <v>#VALUE!</v>
      </c>
      <c r="CS104" s="207" t="e">
        <f t="shared" si="283"/>
        <v>#DIV/0!</v>
      </c>
      <c r="CT104" s="70">
        <f t="shared" si="284"/>
        <v>0</v>
      </c>
      <c r="CU104" s="192" t="e">
        <f t="shared" si="285"/>
        <v>#VALUE!</v>
      </c>
      <c r="CV104" s="202">
        <f t="shared" si="286"/>
        <v>0</v>
      </c>
      <c r="CW104" s="70">
        <f t="shared" si="287"/>
        <v>0</v>
      </c>
      <c r="CX104" s="192" t="e">
        <f t="shared" si="288"/>
        <v>#VALUE!</v>
      </c>
      <c r="CY104" s="202">
        <f t="shared" si="289"/>
        <v>1</v>
      </c>
      <c r="CZ104" s="70">
        <f t="shared" si="290"/>
        <v>12</v>
      </c>
      <c r="DA104" s="192" t="e">
        <f t="shared" si="291"/>
        <v>#VALUE!</v>
      </c>
    </row>
    <row r="105" spans="1:105" ht="15" customHeight="1">
      <c r="A105" s="41"/>
      <c r="B105" s="45"/>
      <c r="C105" s="45"/>
      <c r="D105" s="42"/>
      <c r="E105" s="43"/>
      <c r="F105" s="316"/>
      <c r="G105" s="39"/>
      <c r="H105" s="276"/>
      <c r="I105" s="367"/>
      <c r="J105" s="132"/>
      <c r="K105" s="132"/>
      <c r="L105" s="201" t="s">
        <v>663</v>
      </c>
      <c r="M105" s="194" t="e">
        <f>SUM(M93:M104)</f>
        <v>#VALUE!</v>
      </c>
      <c r="N105" s="194" t="e">
        <f>SUM(N93:N104)</f>
        <v>#VALUE!</v>
      </c>
      <c r="O105" s="194" t="e">
        <f>SUM(O93:O104)</f>
        <v>#VALUE!</v>
      </c>
      <c r="P105" s="1172" t="s">
        <v>663</v>
      </c>
      <c r="Q105" s="1169"/>
      <c r="R105" s="155" t="e">
        <f>SUM(R93:R104)</f>
        <v>#VALUE!</v>
      </c>
      <c r="S105" s="1172" t="s">
        <v>663</v>
      </c>
      <c r="T105" s="1169"/>
      <c r="U105" s="44" t="e">
        <f>SUM(U93:U104)</f>
        <v>#VALUE!</v>
      </c>
      <c r="V105" s="1173" t="s">
        <v>663</v>
      </c>
      <c r="W105" s="1169"/>
      <c r="X105" s="155" t="e">
        <f>SUM(X93:X104)</f>
        <v>#VALUE!</v>
      </c>
      <c r="Y105" s="1172" t="s">
        <v>663</v>
      </c>
      <c r="Z105" s="1169"/>
      <c r="AA105" s="44" t="e">
        <f>SUM(AA93:AA104)</f>
        <v>#VALUE!</v>
      </c>
      <c r="AB105" s="1173" t="s">
        <v>663</v>
      </c>
      <c r="AC105" s="1169"/>
      <c r="AD105" s="155" t="e">
        <f>SUM(AD93:AD104)</f>
        <v>#VALUE!</v>
      </c>
      <c r="AE105" s="1172" t="s">
        <v>663</v>
      </c>
      <c r="AF105" s="1169"/>
      <c r="AG105" s="44" t="e">
        <f>SUM(AG93:AG104)</f>
        <v>#VALUE!</v>
      </c>
      <c r="AH105" s="1173" t="s">
        <v>663</v>
      </c>
      <c r="AI105" s="1169"/>
      <c r="AJ105" s="155" t="e">
        <f>SUM(AJ93:AJ104)</f>
        <v>#VALUE!</v>
      </c>
      <c r="AK105" s="1172" t="s">
        <v>663</v>
      </c>
      <c r="AL105" s="1169"/>
      <c r="AM105" s="44" t="e">
        <f>SUM(AM93:AM104)</f>
        <v>#VALUE!</v>
      </c>
      <c r="AN105" s="1173" t="s">
        <v>663</v>
      </c>
      <c r="AO105" s="1169"/>
      <c r="AP105" s="155" t="e">
        <f>SUM(AP93:AP104)</f>
        <v>#VALUE!</v>
      </c>
      <c r="AQ105" s="1172" t="s">
        <v>663</v>
      </c>
      <c r="AR105" s="1169"/>
      <c r="AS105" s="44" t="e">
        <f>SUM(AS93:AS104)</f>
        <v>#VALUE!</v>
      </c>
      <c r="AT105" s="1173" t="s">
        <v>663</v>
      </c>
      <c r="AU105" s="1169"/>
      <c r="AV105" s="155" t="e">
        <f>SUM(AV93:AV104)</f>
        <v>#VALUE!</v>
      </c>
      <c r="AW105" s="1172" t="s">
        <v>663</v>
      </c>
      <c r="AX105" s="1169"/>
      <c r="AY105" s="44" t="e">
        <f>SUM(AY93:AY104)</f>
        <v>#VALUE!</v>
      </c>
      <c r="AZ105" s="1173" t="s">
        <v>663</v>
      </c>
      <c r="BA105" s="1169"/>
      <c r="BB105" s="155" t="e">
        <f>SUM(BB93:BB104)</f>
        <v>#VALUE!</v>
      </c>
      <c r="BC105" s="1172" t="s">
        <v>663</v>
      </c>
      <c r="BD105" s="1169"/>
      <c r="BE105" s="44" t="e">
        <f>SUM(BE93:BE104)</f>
        <v>#VALUE!</v>
      </c>
      <c r="BF105" s="1173" t="s">
        <v>663</v>
      </c>
      <c r="BG105" s="1169"/>
      <c r="BH105" s="155" t="e">
        <f>SUM(BH93:BH104)</f>
        <v>#VALUE!</v>
      </c>
      <c r="BI105" s="1172" t="s">
        <v>663</v>
      </c>
      <c r="BJ105" s="1169"/>
      <c r="BK105" s="44" t="e">
        <f>SUM(BK93:BK104)</f>
        <v>#VALUE!</v>
      </c>
      <c r="BL105" s="1173" t="s">
        <v>663</v>
      </c>
      <c r="BM105" s="1169"/>
      <c r="BN105" s="155" t="e">
        <f>SUM(BN93:BN104)</f>
        <v>#VALUE!</v>
      </c>
      <c r="BO105" s="1172" t="s">
        <v>663</v>
      </c>
      <c r="BP105" s="1169"/>
      <c r="BQ105" s="44" t="e">
        <f>SUM(BQ93:BQ104)</f>
        <v>#VALUE!</v>
      </c>
      <c r="BR105" s="1173" t="s">
        <v>663</v>
      </c>
      <c r="BS105" s="1169"/>
      <c r="BT105" s="155" t="e">
        <f>SUM(BT93:BT104)</f>
        <v>#VALUE!</v>
      </c>
      <c r="BU105" s="1172" t="s">
        <v>663</v>
      </c>
      <c r="BV105" s="1169"/>
      <c r="BW105" s="44" t="e">
        <f>SUM(BW93:BW104)</f>
        <v>#VALUE!</v>
      </c>
      <c r="BX105" s="1173" t="s">
        <v>663</v>
      </c>
      <c r="BY105" s="1169"/>
      <c r="BZ105" s="155" t="e">
        <f>SUM(BZ93:BZ104)</f>
        <v>#VALUE!</v>
      </c>
      <c r="CA105" s="1172" t="s">
        <v>663</v>
      </c>
      <c r="CB105" s="1169"/>
      <c r="CC105" s="44" t="e">
        <f>SUM(CC93:CC104)</f>
        <v>#VALUE!</v>
      </c>
      <c r="CD105" s="1173" t="s">
        <v>663</v>
      </c>
      <c r="CE105" s="1169"/>
      <c r="CF105" s="155" t="e">
        <f>SUM(CF93:CF104)</f>
        <v>#VALUE!</v>
      </c>
      <c r="CG105" s="1172" t="s">
        <v>663</v>
      </c>
      <c r="CH105" s="1169"/>
      <c r="CI105" s="44" t="e">
        <f>SUM(CI93:CI104)</f>
        <v>#VALUE!</v>
      </c>
      <c r="CJ105" s="1172" t="s">
        <v>663</v>
      </c>
      <c r="CK105" s="1169"/>
      <c r="CL105" s="44" t="e">
        <f>SUM(CL93:CL104)</f>
        <v>#VALUE!</v>
      </c>
      <c r="CM105" s="1172" t="s">
        <v>663</v>
      </c>
      <c r="CN105" s="1169"/>
      <c r="CO105" s="44" t="e">
        <f>SUM(CO92:CO104)</f>
        <v>#VALUE!</v>
      </c>
      <c r="CP105" s="1172" t="s">
        <v>663</v>
      </c>
      <c r="CQ105" s="1169"/>
      <c r="CR105" s="44" t="e">
        <f>SUM(CR93:CR104)</f>
        <v>#VALUE!</v>
      </c>
      <c r="CS105" s="1172" t="s">
        <v>663</v>
      </c>
      <c r="CT105" s="1169"/>
      <c r="CU105" s="44" t="e">
        <f>SUM(CU92:CU104)</f>
        <v>#VALUE!</v>
      </c>
      <c r="CV105" s="1172" t="s">
        <v>663</v>
      </c>
      <c r="CW105" s="1169"/>
      <c r="CX105" s="44" t="e">
        <f>SUM(CX93:CX104)</f>
        <v>#VALUE!</v>
      </c>
      <c r="CY105" s="1172" t="s">
        <v>663</v>
      </c>
      <c r="CZ105" s="1169"/>
      <c r="DA105" s="44" t="e">
        <f>SUM(DA92:DA104)</f>
        <v>#VALUE!</v>
      </c>
    </row>
    <row r="106" spans="1:105" s="14" customFormat="1" ht="15.75" customHeight="1" thickBot="1">
      <c r="A106" s="51"/>
      <c r="B106" s="52"/>
      <c r="C106" s="52"/>
      <c r="D106" s="228">
        <f>CONSOLIDADA!B29</f>
        <v>0</v>
      </c>
      <c r="E106" s="52"/>
      <c r="F106" s="359"/>
      <c r="G106" s="52"/>
      <c r="H106" s="277"/>
      <c r="I106" s="1171" t="s">
        <v>664</v>
      </c>
      <c r="J106" s="1171"/>
      <c r="K106" s="1171"/>
      <c r="L106" s="1171"/>
      <c r="M106" s="508" t="e">
        <f>SUM(M12:M105)/2</f>
        <v>#VALUE!</v>
      </c>
      <c r="N106" s="229" t="e">
        <f>SUM(N12:N105)/2</f>
        <v>#VALUE!</v>
      </c>
      <c r="O106" s="229" t="e">
        <f>SUM(O12:O105)/2</f>
        <v>#VALUE!</v>
      </c>
      <c r="P106" s="1174" t="s">
        <v>664</v>
      </c>
      <c r="Q106" s="1171"/>
      <c r="R106" s="230" t="e">
        <f>SUM(R12:R105)/2</f>
        <v>#VALUE!</v>
      </c>
      <c r="S106" s="1170" t="s">
        <v>664</v>
      </c>
      <c r="T106" s="1171"/>
      <c r="U106" s="229" t="e">
        <f>SUM(U12:U105)/2</f>
        <v>#VALUE!</v>
      </c>
      <c r="V106" s="1174" t="s">
        <v>664</v>
      </c>
      <c r="W106" s="1171"/>
      <c r="X106" s="230" t="e">
        <f>SUM(X12:X105)/2</f>
        <v>#VALUE!</v>
      </c>
      <c r="Y106" s="1170" t="s">
        <v>664</v>
      </c>
      <c r="Z106" s="1171"/>
      <c r="AA106" s="229" t="e">
        <f>SUM(AA12:AA105)/2</f>
        <v>#VALUE!</v>
      </c>
      <c r="AB106" s="1174" t="s">
        <v>664</v>
      </c>
      <c r="AC106" s="1171"/>
      <c r="AD106" s="230" t="e">
        <f>SUM(AD12:AD105)/2</f>
        <v>#VALUE!</v>
      </c>
      <c r="AE106" s="1170" t="s">
        <v>664</v>
      </c>
      <c r="AF106" s="1171"/>
      <c r="AG106" s="229" t="e">
        <f>SUM(AG12:AG105)/2</f>
        <v>#VALUE!</v>
      </c>
      <c r="AH106" s="1174" t="s">
        <v>664</v>
      </c>
      <c r="AI106" s="1171"/>
      <c r="AJ106" s="230" t="e">
        <f>SUM(AJ12:AJ105)/2</f>
        <v>#VALUE!</v>
      </c>
      <c r="AK106" s="1170" t="s">
        <v>664</v>
      </c>
      <c r="AL106" s="1171"/>
      <c r="AM106" s="229" t="e">
        <f>SUM(AM12:AM105)/2</f>
        <v>#VALUE!</v>
      </c>
      <c r="AN106" s="1174" t="s">
        <v>664</v>
      </c>
      <c r="AO106" s="1171"/>
      <c r="AP106" s="230" t="e">
        <f>SUM(AP12:AP105)/2</f>
        <v>#VALUE!</v>
      </c>
      <c r="AQ106" s="1170" t="s">
        <v>664</v>
      </c>
      <c r="AR106" s="1171"/>
      <c r="AS106" s="229" t="e">
        <f>SUM(AS12:AS105)/2</f>
        <v>#VALUE!</v>
      </c>
      <c r="AT106" s="1174" t="s">
        <v>664</v>
      </c>
      <c r="AU106" s="1171"/>
      <c r="AV106" s="230" t="e">
        <f>SUM(AV12:AV105)/2</f>
        <v>#VALUE!</v>
      </c>
      <c r="AW106" s="1170" t="s">
        <v>664</v>
      </c>
      <c r="AX106" s="1171"/>
      <c r="AY106" s="229" t="e">
        <f>SUM(AY12:AY105)/2</f>
        <v>#VALUE!</v>
      </c>
      <c r="AZ106" s="1174" t="s">
        <v>664</v>
      </c>
      <c r="BA106" s="1171"/>
      <c r="BB106" s="230" t="e">
        <f>SUM(BB12:BB105)/2</f>
        <v>#VALUE!</v>
      </c>
      <c r="BC106" s="1170" t="s">
        <v>664</v>
      </c>
      <c r="BD106" s="1171"/>
      <c r="BE106" s="229" t="e">
        <f>SUM(BE12:BE105)/2</f>
        <v>#VALUE!</v>
      </c>
      <c r="BF106" s="1174" t="s">
        <v>664</v>
      </c>
      <c r="BG106" s="1171"/>
      <c r="BH106" s="230" t="e">
        <f>SUM(BH12:BH105)/2</f>
        <v>#VALUE!</v>
      </c>
      <c r="BI106" s="1170" t="s">
        <v>664</v>
      </c>
      <c r="BJ106" s="1171"/>
      <c r="BK106" s="229" t="e">
        <f>SUM(BK12:BK105)/2</f>
        <v>#VALUE!</v>
      </c>
      <c r="BL106" s="1174" t="s">
        <v>664</v>
      </c>
      <c r="BM106" s="1171"/>
      <c r="BN106" s="230" t="e">
        <f>SUM(BN12:BN105)/2</f>
        <v>#VALUE!</v>
      </c>
      <c r="BO106" s="1170" t="s">
        <v>664</v>
      </c>
      <c r="BP106" s="1171"/>
      <c r="BQ106" s="229" t="e">
        <f>SUM(BQ12:BQ105)/2</f>
        <v>#VALUE!</v>
      </c>
      <c r="BR106" s="1174" t="s">
        <v>664</v>
      </c>
      <c r="BS106" s="1171"/>
      <c r="BT106" s="230" t="e">
        <f>SUM(BT12:BT105)/2</f>
        <v>#VALUE!</v>
      </c>
      <c r="BU106" s="1170" t="s">
        <v>664</v>
      </c>
      <c r="BV106" s="1171"/>
      <c r="BW106" s="229" t="e">
        <f>SUM(BW12:BW105)/2</f>
        <v>#VALUE!</v>
      </c>
      <c r="BX106" s="1174" t="s">
        <v>664</v>
      </c>
      <c r="BY106" s="1171"/>
      <c r="BZ106" s="230" t="e">
        <f>SUM(BZ12:BZ105)/2</f>
        <v>#VALUE!</v>
      </c>
      <c r="CA106" s="1170" t="s">
        <v>664</v>
      </c>
      <c r="CB106" s="1171"/>
      <c r="CC106" s="229" t="e">
        <f>SUM(CC12:CC105)/2</f>
        <v>#VALUE!</v>
      </c>
      <c r="CD106" s="1174" t="s">
        <v>664</v>
      </c>
      <c r="CE106" s="1171"/>
      <c r="CF106" s="230" t="e">
        <f>SUM(CF12:CF105)/2</f>
        <v>#VALUE!</v>
      </c>
      <c r="CG106" s="1170" t="s">
        <v>664</v>
      </c>
      <c r="CH106" s="1171"/>
      <c r="CI106" s="229" t="e">
        <f>SUM(CI12:CI105)/2</f>
        <v>#VALUE!</v>
      </c>
      <c r="CJ106" s="1170" t="s">
        <v>664</v>
      </c>
      <c r="CK106" s="1171"/>
      <c r="CL106" s="229" t="e">
        <f>SUM(CL12:CL105)/2</f>
        <v>#VALUE!</v>
      </c>
      <c r="CM106" s="1170" t="s">
        <v>664</v>
      </c>
      <c r="CN106" s="1171"/>
      <c r="CO106" s="229" t="e">
        <f>SUM(CO12:CO105)/2</f>
        <v>#VALUE!</v>
      </c>
      <c r="CP106" s="1170" t="s">
        <v>664</v>
      </c>
      <c r="CQ106" s="1171"/>
      <c r="CR106" s="229" t="e">
        <f>SUM(CR12:CR105)/2</f>
        <v>#VALUE!</v>
      </c>
      <c r="CS106" s="1170" t="s">
        <v>664</v>
      </c>
      <c r="CT106" s="1171"/>
      <c r="CU106" s="229" t="e">
        <f>SUM(CU12:CU105)/2</f>
        <v>#VALUE!</v>
      </c>
      <c r="CV106" s="1170" t="s">
        <v>664</v>
      </c>
      <c r="CW106" s="1171"/>
      <c r="CX106" s="229" t="e">
        <f>SUM(CX12:CX105)/2</f>
        <v>#VALUE!</v>
      </c>
      <c r="CY106" s="1170" t="s">
        <v>664</v>
      </c>
      <c r="CZ106" s="1171"/>
      <c r="DA106" s="229" t="e">
        <f>SUM(DA12:DA105)/2</f>
        <v>#VALUE!</v>
      </c>
    </row>
    <row r="107" spans="1:105" ht="14.25" customHeight="1">
      <c r="A107" s="19"/>
    </row>
    <row r="108" spans="1:105" ht="14.25" customHeight="1">
      <c r="A108" s="19"/>
    </row>
    <row r="109" spans="1:105" ht="14.25" customHeight="1">
      <c r="A109" s="19"/>
    </row>
    <row r="110" spans="1:105" ht="14.25" customHeight="1">
      <c r="A110" s="19"/>
    </row>
    <row r="111" spans="1:105" ht="14.25" customHeight="1">
      <c r="A111" s="19"/>
    </row>
    <row r="112" spans="1:105" ht="14.25" customHeight="1">
      <c r="A112" s="19"/>
      <c r="Q112" s="374" t="s">
        <v>147</v>
      </c>
      <c r="T112" s="374" t="s">
        <v>148</v>
      </c>
      <c r="W112" s="374" t="s">
        <v>152</v>
      </c>
      <c r="Z112" s="374" t="s">
        <v>149</v>
      </c>
      <c r="AC112" s="374" t="s">
        <v>153</v>
      </c>
      <c r="AF112" s="374" t="s">
        <v>150</v>
      </c>
      <c r="AI112" s="374" t="s">
        <v>154</v>
      </c>
      <c r="AL112" s="374" t="s">
        <v>151</v>
      </c>
      <c r="AO112" s="374" t="s">
        <v>155</v>
      </c>
      <c r="AR112" s="374" t="s">
        <v>156</v>
      </c>
      <c r="AU112" s="374" t="s">
        <v>157</v>
      </c>
      <c r="AX112" s="374" t="s">
        <v>158</v>
      </c>
      <c r="BA112" s="374" t="s">
        <v>159</v>
      </c>
      <c r="BD112" s="374" t="s">
        <v>160</v>
      </c>
      <c r="BG112" s="374" t="s">
        <v>161</v>
      </c>
      <c r="BJ112" s="374" t="s">
        <v>162</v>
      </c>
      <c r="BM112" s="374" t="s">
        <v>163</v>
      </c>
      <c r="BP112" s="374" t="s">
        <v>164</v>
      </c>
      <c r="BS112" s="374" t="s">
        <v>165</v>
      </c>
      <c r="BV112" s="374" t="s">
        <v>166</v>
      </c>
      <c r="BY112" s="374" t="s">
        <v>167</v>
      </c>
      <c r="CB112" s="374" t="s">
        <v>168</v>
      </c>
      <c r="CE112" s="374" t="s">
        <v>169</v>
      </c>
      <c r="CH112" s="374" t="s">
        <v>170</v>
      </c>
    </row>
    <row r="113" spans="1:1" ht="14.25" customHeight="1">
      <c r="A113" s="19"/>
    </row>
    <row r="114" spans="1:1" ht="14.25" customHeight="1">
      <c r="A114" s="19"/>
    </row>
    <row r="115" spans="1:1" ht="14.25" customHeight="1">
      <c r="A115" s="19"/>
    </row>
    <row r="116" spans="1:1" ht="14.25" customHeight="1">
      <c r="A116" s="19"/>
    </row>
    <row r="117" spans="1:1" ht="14.25" customHeight="1">
      <c r="A117" s="19"/>
    </row>
    <row r="118" spans="1:1" ht="14.25" customHeight="1">
      <c r="A118" s="19"/>
    </row>
    <row r="119" spans="1:1" ht="14.25" customHeight="1">
      <c r="A119" s="19"/>
    </row>
    <row r="120" spans="1:1" ht="14.25" customHeight="1">
      <c r="A120" s="19"/>
    </row>
    <row r="121" spans="1:1" ht="14.25" customHeight="1">
      <c r="A121" s="19"/>
    </row>
    <row r="122" spans="1:1" ht="14.25" customHeight="1">
      <c r="A122" s="19"/>
    </row>
    <row r="123" spans="1:1" ht="14.25" customHeight="1">
      <c r="A123" s="19"/>
    </row>
    <row r="124" spans="1:1" ht="14.25" customHeight="1">
      <c r="A124" s="19"/>
    </row>
    <row r="125" spans="1:1" ht="14.25" customHeight="1">
      <c r="A125" s="19"/>
    </row>
    <row r="126" spans="1:1" ht="14.25" customHeight="1">
      <c r="A126" s="19"/>
    </row>
    <row r="127" spans="1:1" ht="14.25" customHeight="1">
      <c r="A127" s="19"/>
    </row>
    <row r="128" spans="1:1" ht="14.25" customHeight="1">
      <c r="A128" s="19"/>
    </row>
    <row r="129" spans="1:1" ht="14.25" customHeight="1">
      <c r="A129" s="19"/>
    </row>
    <row r="130" spans="1:1" ht="14.25" customHeight="1">
      <c r="A130" s="19"/>
    </row>
    <row r="131" spans="1:1" ht="14.25" customHeight="1">
      <c r="A131" s="19"/>
    </row>
    <row r="132" spans="1:1" ht="14.25" customHeight="1">
      <c r="A132" s="19"/>
    </row>
    <row r="133" spans="1:1" ht="14.25" customHeight="1">
      <c r="A133" s="19"/>
    </row>
    <row r="134" spans="1:1" ht="14.25" customHeight="1">
      <c r="A134" s="19"/>
    </row>
    <row r="135" spans="1:1" ht="14.25" customHeight="1">
      <c r="A135" s="19"/>
    </row>
    <row r="136" spans="1:1" ht="14.25" customHeight="1">
      <c r="A136" s="19"/>
    </row>
    <row r="137" spans="1:1" ht="14.25" customHeight="1">
      <c r="A137" s="19"/>
    </row>
    <row r="138" spans="1:1" ht="14.25" customHeight="1">
      <c r="A138" s="19"/>
    </row>
    <row r="139" spans="1:1" ht="14.25" customHeight="1">
      <c r="A139" s="19"/>
    </row>
    <row r="140" spans="1:1" ht="14.25" customHeight="1">
      <c r="A140" s="19"/>
    </row>
    <row r="141" spans="1:1" ht="14.25" customHeight="1">
      <c r="A141" s="19"/>
    </row>
    <row r="142" spans="1:1" ht="14.25" customHeight="1">
      <c r="A142" s="19"/>
    </row>
    <row r="143" spans="1:1" ht="14.25" customHeight="1">
      <c r="A143" s="19"/>
    </row>
    <row r="144" spans="1:1" ht="14.25" customHeight="1">
      <c r="A144" s="19"/>
    </row>
    <row r="145" spans="1:1" ht="14.25" customHeight="1">
      <c r="A145" s="19"/>
    </row>
    <row r="146" spans="1:1" ht="14.25" customHeight="1">
      <c r="A146" s="19"/>
    </row>
    <row r="147" spans="1:1" ht="14.25" customHeight="1">
      <c r="A147" s="19"/>
    </row>
    <row r="148" spans="1:1" ht="14.25" customHeight="1">
      <c r="A148" s="19"/>
    </row>
    <row r="149" spans="1:1" ht="14.25" customHeight="1">
      <c r="A149" s="19"/>
    </row>
    <row r="150" spans="1:1" ht="14.25" customHeight="1">
      <c r="A150" s="19"/>
    </row>
    <row r="151" spans="1:1" ht="14.25" customHeight="1">
      <c r="A151" s="19"/>
    </row>
    <row r="152" spans="1:1" ht="14.25" customHeight="1">
      <c r="A152" s="19"/>
    </row>
    <row r="153" spans="1:1" ht="14.25" customHeight="1">
      <c r="A153" s="19"/>
    </row>
    <row r="154" spans="1:1" ht="14.25" customHeight="1">
      <c r="A154" s="19"/>
    </row>
    <row r="155" spans="1:1" ht="14.25" customHeight="1">
      <c r="A155" s="19"/>
    </row>
    <row r="156" spans="1:1" ht="14.25" customHeight="1">
      <c r="A156" s="19"/>
    </row>
    <row r="157" spans="1:1" ht="14.25" customHeight="1">
      <c r="A157" s="19"/>
    </row>
    <row r="158" spans="1:1" ht="14.25" customHeight="1">
      <c r="A158" s="19"/>
    </row>
    <row r="159" spans="1:1" ht="14.25" customHeight="1">
      <c r="A159" s="19"/>
    </row>
    <row r="160" spans="1:1" ht="14.25" customHeight="1">
      <c r="A160" s="19"/>
    </row>
    <row r="161" spans="1:1" ht="14.25" customHeight="1">
      <c r="A161" s="19"/>
    </row>
    <row r="162" spans="1:1" ht="14.25" customHeight="1">
      <c r="A162" s="19"/>
    </row>
    <row r="163" spans="1:1" ht="14.25" customHeight="1">
      <c r="A163" s="19"/>
    </row>
    <row r="164" spans="1:1" ht="14.25" customHeight="1">
      <c r="A164" s="19"/>
    </row>
    <row r="165" spans="1:1" ht="14.25" customHeight="1">
      <c r="A165" s="19"/>
    </row>
    <row r="166" spans="1:1" ht="14.25" customHeight="1">
      <c r="A166" s="19"/>
    </row>
    <row r="167" spans="1:1" ht="14.25" customHeight="1">
      <c r="A167" s="19"/>
    </row>
    <row r="168" spans="1:1" ht="14.25" customHeight="1">
      <c r="A168" s="19"/>
    </row>
    <row r="169" spans="1:1" ht="14.25" customHeight="1">
      <c r="A169" s="19"/>
    </row>
    <row r="170" spans="1:1" ht="14.25" customHeight="1">
      <c r="A170" s="19"/>
    </row>
    <row r="171" spans="1:1" ht="14.25" customHeight="1">
      <c r="A171" s="19"/>
    </row>
    <row r="172" spans="1:1" ht="14.25" customHeight="1">
      <c r="A172" s="19"/>
    </row>
    <row r="173" spans="1:1" ht="14.25" customHeight="1">
      <c r="A173" s="19"/>
    </row>
    <row r="174" spans="1:1" ht="14.25" customHeight="1">
      <c r="A174" s="19"/>
    </row>
    <row r="175" spans="1:1" ht="14.25" customHeight="1">
      <c r="A175" s="19"/>
    </row>
    <row r="176" spans="1:1" ht="14.25" customHeight="1">
      <c r="A176" s="19"/>
    </row>
    <row r="177" spans="1:1" ht="14.25" customHeight="1">
      <c r="A177" s="19"/>
    </row>
    <row r="178" spans="1:1" ht="14.25" customHeight="1">
      <c r="A178" s="19"/>
    </row>
    <row r="179" spans="1:1" ht="14.25" customHeight="1">
      <c r="A179" s="19"/>
    </row>
    <row r="180" spans="1:1" ht="14.25" customHeight="1">
      <c r="A180" s="19"/>
    </row>
    <row r="181" spans="1:1" ht="14.25" customHeight="1">
      <c r="A181" s="19"/>
    </row>
    <row r="182" spans="1:1" ht="14.25" customHeight="1">
      <c r="A182" s="19"/>
    </row>
    <row r="183" spans="1:1" ht="14.25" customHeight="1">
      <c r="A183" s="19"/>
    </row>
    <row r="184" spans="1:1" ht="14.25" customHeight="1">
      <c r="A184" s="19"/>
    </row>
    <row r="185" spans="1:1" ht="14.25" customHeight="1">
      <c r="A185" s="19"/>
    </row>
    <row r="186" spans="1:1" ht="14.25" customHeight="1">
      <c r="A186" s="19"/>
    </row>
    <row r="187" spans="1:1" ht="14.25" customHeight="1">
      <c r="A187" s="19"/>
    </row>
    <row r="188" spans="1:1" ht="14.25" customHeight="1">
      <c r="A188" s="19"/>
    </row>
    <row r="189" spans="1:1" ht="14.25" customHeight="1">
      <c r="A189" s="19"/>
    </row>
    <row r="190" spans="1:1" ht="14.25" customHeight="1">
      <c r="A190" s="19"/>
    </row>
    <row r="191" spans="1:1" ht="14.25" customHeight="1">
      <c r="A191" s="19"/>
    </row>
    <row r="192" spans="1:1" ht="14.25" customHeight="1">
      <c r="A192" s="19"/>
    </row>
    <row r="193" spans="1:1" ht="14.25" customHeight="1">
      <c r="A193" s="19"/>
    </row>
    <row r="194" spans="1:1" ht="14.25" customHeight="1">
      <c r="A194" s="19"/>
    </row>
    <row r="195" spans="1:1" ht="14.25" customHeight="1">
      <c r="A195" s="19"/>
    </row>
    <row r="196" spans="1:1" ht="14.25" customHeight="1">
      <c r="A196" s="19"/>
    </row>
    <row r="197" spans="1:1" ht="14.25" customHeight="1">
      <c r="A197" s="19"/>
    </row>
    <row r="198" spans="1:1" ht="14.25" customHeight="1">
      <c r="A198" s="19"/>
    </row>
    <row r="199" spans="1:1" ht="14.25" customHeight="1">
      <c r="A199" s="19"/>
    </row>
    <row r="200" spans="1:1" ht="14.25" customHeight="1">
      <c r="A200" s="19"/>
    </row>
    <row r="201" spans="1:1" ht="14.25" customHeight="1">
      <c r="A201" s="19"/>
    </row>
    <row r="202" spans="1:1" ht="14.25" customHeight="1">
      <c r="A202" s="19"/>
    </row>
    <row r="203" spans="1:1" ht="14.25" customHeight="1">
      <c r="A203" s="19"/>
    </row>
    <row r="204" spans="1:1" ht="14.25" customHeight="1">
      <c r="A204" s="19"/>
    </row>
    <row r="205" spans="1:1" ht="14.25" customHeight="1">
      <c r="A205" s="19"/>
    </row>
    <row r="206" spans="1:1" ht="14.25" customHeight="1">
      <c r="A206" s="19"/>
    </row>
    <row r="207" spans="1:1" ht="14.25" customHeight="1">
      <c r="A207" s="19"/>
    </row>
    <row r="208" spans="1:1" ht="14.25" customHeight="1">
      <c r="A208" s="19"/>
    </row>
    <row r="209" spans="1:1" ht="14.25" customHeight="1">
      <c r="A209" s="19"/>
    </row>
    <row r="210" spans="1:1" ht="14.25" customHeight="1">
      <c r="A210" s="19"/>
    </row>
    <row r="211" spans="1:1" ht="14.25" customHeight="1">
      <c r="A211" s="19"/>
    </row>
    <row r="212" spans="1:1" ht="14.25" customHeight="1">
      <c r="A212" s="19"/>
    </row>
    <row r="213" spans="1:1" ht="14.25" customHeight="1">
      <c r="A213" s="19"/>
    </row>
    <row r="214" spans="1:1" ht="14.25" customHeight="1">
      <c r="A214" s="19"/>
    </row>
    <row r="215" spans="1:1" ht="14.25" customHeight="1">
      <c r="A215" s="19"/>
    </row>
    <row r="216" spans="1:1" ht="14.25" customHeight="1">
      <c r="A216" s="19"/>
    </row>
    <row r="217" spans="1:1" ht="14.25" customHeight="1">
      <c r="A217" s="19"/>
    </row>
    <row r="218" spans="1:1" ht="14.25" customHeight="1">
      <c r="A218" s="19"/>
    </row>
    <row r="219" spans="1:1" ht="14.25" customHeight="1">
      <c r="A219" s="19"/>
    </row>
    <row r="220" spans="1:1" ht="14.25" customHeight="1">
      <c r="A220" s="19"/>
    </row>
    <row r="221" spans="1:1" ht="14.25" customHeight="1">
      <c r="A221" s="19"/>
    </row>
    <row r="222" spans="1:1" ht="14.25" customHeight="1">
      <c r="A222" s="19"/>
    </row>
    <row r="223" spans="1:1" ht="14.25" customHeight="1">
      <c r="A223" s="19"/>
    </row>
    <row r="224" spans="1:1" ht="14.25" customHeight="1">
      <c r="A224" s="19"/>
    </row>
    <row r="225" spans="1:1" ht="14.25" customHeight="1">
      <c r="A225" s="19"/>
    </row>
    <row r="226" spans="1:1" ht="14.25" customHeight="1">
      <c r="A226" s="19"/>
    </row>
    <row r="227" spans="1:1" ht="14.25" customHeight="1">
      <c r="A227" s="19"/>
    </row>
    <row r="228" spans="1:1" ht="14.25" customHeight="1">
      <c r="A228" s="19"/>
    </row>
    <row r="229" spans="1:1" ht="14.25" customHeight="1">
      <c r="A229" s="19"/>
    </row>
    <row r="230" spans="1:1" ht="14.25" customHeight="1">
      <c r="A230" s="19"/>
    </row>
    <row r="231" spans="1:1" ht="14.25" customHeight="1">
      <c r="A231" s="19"/>
    </row>
    <row r="232" spans="1:1" ht="14.25" customHeight="1">
      <c r="A232" s="19"/>
    </row>
    <row r="233" spans="1:1" ht="14.25" customHeight="1">
      <c r="A233" s="19"/>
    </row>
    <row r="234" spans="1:1" ht="14.25" customHeight="1">
      <c r="A234" s="19"/>
    </row>
    <row r="235" spans="1:1" ht="14.25" customHeight="1">
      <c r="A235" s="19"/>
    </row>
    <row r="236" spans="1:1" ht="14.25" customHeight="1">
      <c r="A236" s="19"/>
    </row>
    <row r="237" spans="1:1" ht="14.25" customHeight="1">
      <c r="A237" s="19"/>
    </row>
    <row r="238" spans="1:1" ht="14.25" customHeight="1">
      <c r="A238" s="19"/>
    </row>
    <row r="239" spans="1:1" ht="14.25" customHeight="1">
      <c r="A239" s="19"/>
    </row>
    <row r="240" spans="1:1" ht="14.25" customHeight="1">
      <c r="A240" s="19"/>
    </row>
    <row r="241" spans="1:1" ht="14.25" customHeight="1">
      <c r="A241" s="19"/>
    </row>
    <row r="242" spans="1:1" ht="14.25" customHeight="1">
      <c r="A242" s="19"/>
    </row>
    <row r="243" spans="1:1" ht="14.25" customHeight="1">
      <c r="A243" s="19"/>
    </row>
    <row r="244" spans="1:1" ht="14.25" customHeight="1">
      <c r="A244" s="19"/>
    </row>
    <row r="245" spans="1:1" ht="14.25" customHeight="1">
      <c r="A245" s="19"/>
    </row>
    <row r="246" spans="1:1" ht="14.25" customHeight="1">
      <c r="A246" s="19"/>
    </row>
    <row r="247" spans="1:1" ht="14.25" customHeight="1">
      <c r="A247" s="19"/>
    </row>
    <row r="248" spans="1:1" ht="14.25" customHeight="1">
      <c r="A248" s="19"/>
    </row>
    <row r="249" spans="1:1" ht="14.25" customHeight="1">
      <c r="A249" s="19"/>
    </row>
    <row r="250" spans="1:1" ht="14.25" customHeight="1">
      <c r="A250" s="19"/>
    </row>
    <row r="251" spans="1:1" ht="14.25" customHeight="1">
      <c r="A251" s="19"/>
    </row>
    <row r="252" spans="1:1" ht="14.25" customHeight="1">
      <c r="A252" s="19"/>
    </row>
    <row r="253" spans="1:1" ht="14.25" customHeight="1">
      <c r="A253" s="19"/>
    </row>
    <row r="254" spans="1:1" ht="14.25" customHeight="1">
      <c r="A254" s="19"/>
    </row>
    <row r="255" spans="1:1" ht="14.25" customHeight="1">
      <c r="A255" s="19"/>
    </row>
    <row r="256" spans="1:1" ht="14.25" customHeight="1">
      <c r="A256" s="19"/>
    </row>
    <row r="257" spans="1:1" ht="14.25" customHeight="1">
      <c r="A257" s="19"/>
    </row>
    <row r="258" spans="1:1" ht="14.25" customHeight="1">
      <c r="A258" s="19"/>
    </row>
    <row r="259" spans="1:1" ht="14.25" customHeight="1">
      <c r="A259" s="19"/>
    </row>
    <row r="260" spans="1:1" ht="14.25" customHeight="1">
      <c r="A260" s="19"/>
    </row>
    <row r="261" spans="1:1" ht="14.25" customHeight="1">
      <c r="A261" s="19"/>
    </row>
    <row r="262" spans="1:1" ht="14.25" customHeight="1">
      <c r="A262" s="19"/>
    </row>
    <row r="263" spans="1:1" ht="14.25" customHeight="1">
      <c r="A263" s="19"/>
    </row>
    <row r="264" spans="1:1" ht="14.25" customHeight="1">
      <c r="A264" s="19"/>
    </row>
    <row r="265" spans="1:1" ht="14.25" customHeight="1">
      <c r="A265" s="19"/>
    </row>
    <row r="266" spans="1:1" ht="14.25" customHeight="1">
      <c r="A266" s="19"/>
    </row>
    <row r="267" spans="1:1" ht="14.25" customHeight="1">
      <c r="A267" s="19"/>
    </row>
    <row r="268" spans="1:1" ht="14.25" customHeight="1">
      <c r="A268" s="19"/>
    </row>
    <row r="269" spans="1:1" ht="14.25" customHeight="1">
      <c r="A269" s="19"/>
    </row>
    <row r="270" spans="1:1" ht="14.25" customHeight="1">
      <c r="A270" s="19"/>
    </row>
    <row r="271" spans="1:1" ht="14.25" customHeight="1">
      <c r="A271" s="19"/>
    </row>
    <row r="272" spans="1:1" ht="14.25" customHeight="1">
      <c r="A272" s="19"/>
    </row>
    <row r="273" spans="1:1" ht="14.25" customHeight="1">
      <c r="A273" s="19"/>
    </row>
    <row r="274" spans="1:1" ht="14.25" customHeight="1">
      <c r="A274" s="19"/>
    </row>
    <row r="275" spans="1:1" ht="14.25" customHeight="1">
      <c r="A275" s="19"/>
    </row>
    <row r="276" spans="1:1" ht="14.25" customHeight="1">
      <c r="A276" s="19"/>
    </row>
    <row r="277" spans="1:1" ht="14.25" customHeight="1">
      <c r="A277" s="19"/>
    </row>
    <row r="278" spans="1:1" ht="14.25" customHeight="1">
      <c r="A278" s="19"/>
    </row>
    <row r="279" spans="1:1" ht="14.25" customHeight="1">
      <c r="A279" s="19"/>
    </row>
    <row r="280" spans="1:1" ht="14.25" customHeight="1">
      <c r="A280" s="19"/>
    </row>
    <row r="281" spans="1:1" ht="14.25" customHeight="1">
      <c r="A281" s="19"/>
    </row>
    <row r="282" spans="1:1" ht="14.25" customHeight="1">
      <c r="A282" s="19"/>
    </row>
    <row r="283" spans="1:1" ht="14.25" customHeight="1">
      <c r="A283" s="19"/>
    </row>
    <row r="284" spans="1:1" ht="14.25" customHeight="1">
      <c r="A284" s="19"/>
    </row>
    <row r="285" spans="1:1" ht="14.25" customHeight="1">
      <c r="A285" s="19"/>
    </row>
    <row r="286" spans="1:1" ht="14.25" customHeight="1">
      <c r="A286" s="19"/>
    </row>
    <row r="287" spans="1:1" ht="14.25" customHeight="1">
      <c r="A287" s="19"/>
    </row>
    <row r="288" spans="1:1" ht="14.25" customHeight="1">
      <c r="A288" s="19"/>
    </row>
    <row r="289" spans="1:1" ht="14.25" customHeight="1">
      <c r="A289" s="19"/>
    </row>
    <row r="290" spans="1:1" ht="14.25" customHeight="1">
      <c r="A290" s="19"/>
    </row>
    <row r="291" spans="1:1" ht="14.25" customHeight="1">
      <c r="A291" s="19"/>
    </row>
    <row r="292" spans="1:1" ht="14.25" customHeight="1">
      <c r="A292" s="19"/>
    </row>
    <row r="293" spans="1:1" ht="14.25" customHeight="1">
      <c r="A293" s="19"/>
    </row>
    <row r="294" spans="1:1" ht="14.25" customHeight="1">
      <c r="A294" s="19"/>
    </row>
    <row r="295" spans="1:1" ht="14.25" customHeight="1">
      <c r="A295" s="19"/>
    </row>
    <row r="296" spans="1:1" ht="14.25" customHeight="1">
      <c r="A296" s="19"/>
    </row>
    <row r="297" spans="1:1" ht="14.25" customHeight="1">
      <c r="A297" s="19"/>
    </row>
    <row r="298" spans="1:1" ht="14.25" customHeight="1">
      <c r="A298" s="19"/>
    </row>
    <row r="299" spans="1:1" ht="14.25" customHeight="1">
      <c r="A299" s="19"/>
    </row>
    <row r="300" spans="1:1" ht="14.25" customHeight="1">
      <c r="A300" s="19"/>
    </row>
    <row r="301" spans="1:1" ht="14.25" customHeight="1">
      <c r="A301" s="19"/>
    </row>
    <row r="302" spans="1:1" ht="14.25" customHeight="1">
      <c r="A302" s="19"/>
    </row>
    <row r="303" spans="1:1" ht="14.25" customHeight="1">
      <c r="A303" s="19"/>
    </row>
    <row r="304" spans="1:1" ht="14.25" customHeight="1">
      <c r="A304" s="19"/>
    </row>
    <row r="305" spans="1:1" ht="14.25" customHeight="1">
      <c r="A305" s="19"/>
    </row>
    <row r="306" spans="1:1" ht="14.25" customHeight="1">
      <c r="A306" s="19"/>
    </row>
    <row r="307" spans="1:1" ht="14.25" customHeight="1">
      <c r="A307" s="19"/>
    </row>
    <row r="308" spans="1:1" ht="14.25" customHeight="1">
      <c r="A308" s="19"/>
    </row>
    <row r="309" spans="1:1" ht="14.25" customHeight="1">
      <c r="A309" s="19"/>
    </row>
    <row r="310" spans="1:1" ht="14.25" customHeight="1">
      <c r="A310" s="19"/>
    </row>
    <row r="311" spans="1:1" ht="14.25" customHeight="1">
      <c r="A311" s="19"/>
    </row>
    <row r="312" spans="1:1" ht="14.25" customHeight="1">
      <c r="A312" s="19"/>
    </row>
    <row r="313" spans="1:1" ht="14.25" customHeight="1">
      <c r="A313" s="19"/>
    </row>
    <row r="314" spans="1:1" ht="14.25" customHeight="1">
      <c r="A314" s="19"/>
    </row>
    <row r="315" spans="1:1" ht="14.25" customHeight="1">
      <c r="A315" s="19"/>
    </row>
    <row r="316" spans="1:1" ht="14.25" customHeight="1">
      <c r="A316" s="19"/>
    </row>
    <row r="317" spans="1:1" ht="14.25" customHeight="1">
      <c r="A317" s="19"/>
    </row>
    <row r="318" spans="1:1" ht="14.25" customHeight="1">
      <c r="A318" s="19"/>
    </row>
    <row r="319" spans="1:1" ht="14.25" customHeight="1">
      <c r="A319" s="19"/>
    </row>
    <row r="320" spans="1:1" ht="14.25" customHeight="1">
      <c r="A320" s="19"/>
    </row>
    <row r="321" spans="1:1" ht="14.25" customHeight="1">
      <c r="A321" s="19"/>
    </row>
    <row r="322" spans="1:1" ht="14.25" customHeight="1">
      <c r="A322" s="19"/>
    </row>
    <row r="323" spans="1:1" ht="14.25" customHeight="1">
      <c r="A323" s="19"/>
    </row>
    <row r="324" spans="1:1" ht="14.25" customHeight="1">
      <c r="A324" s="19"/>
    </row>
    <row r="325" spans="1:1" ht="14.25" customHeight="1">
      <c r="A325" s="19"/>
    </row>
    <row r="326" spans="1:1" ht="14.25" customHeight="1">
      <c r="A326" s="19"/>
    </row>
    <row r="327" spans="1:1" ht="14.25" customHeight="1">
      <c r="A327" s="19"/>
    </row>
    <row r="328" spans="1:1" ht="14.25" customHeight="1">
      <c r="A328" s="19"/>
    </row>
    <row r="329" spans="1:1" ht="14.25" customHeight="1">
      <c r="A329" s="19"/>
    </row>
    <row r="330" spans="1:1" ht="14.25" customHeight="1">
      <c r="A330" s="19"/>
    </row>
    <row r="331" spans="1:1" ht="14.25" customHeight="1">
      <c r="A331" s="19"/>
    </row>
    <row r="332" spans="1:1" ht="14.25" customHeight="1">
      <c r="A332" s="19"/>
    </row>
    <row r="333" spans="1:1" ht="14.25" customHeight="1">
      <c r="A333" s="19"/>
    </row>
    <row r="334" spans="1:1" ht="14.25" customHeight="1">
      <c r="A334" s="19"/>
    </row>
    <row r="335" spans="1:1" ht="14.25" customHeight="1">
      <c r="A335" s="19"/>
    </row>
    <row r="336" spans="1:1" ht="14.25" customHeight="1">
      <c r="A336" s="19"/>
    </row>
    <row r="337" spans="1:1" ht="14.25" customHeight="1">
      <c r="A337" s="19"/>
    </row>
    <row r="338" spans="1:1" ht="14.25" customHeight="1">
      <c r="A338" s="19"/>
    </row>
    <row r="339" spans="1:1" ht="14.25" customHeight="1">
      <c r="A339" s="19"/>
    </row>
    <row r="340" spans="1:1" ht="14.25" customHeight="1">
      <c r="A340" s="19"/>
    </row>
    <row r="341" spans="1:1" ht="14.25" customHeight="1">
      <c r="A341" s="19"/>
    </row>
    <row r="342" spans="1:1" ht="14.25" customHeight="1">
      <c r="A342" s="19"/>
    </row>
    <row r="343" spans="1:1" ht="14.25" customHeight="1">
      <c r="A343" s="19"/>
    </row>
    <row r="344" spans="1:1" ht="14.25" customHeight="1">
      <c r="A344" s="19"/>
    </row>
    <row r="345" spans="1:1" ht="14.25" customHeight="1">
      <c r="A345" s="19"/>
    </row>
    <row r="346" spans="1:1" ht="14.25" customHeight="1">
      <c r="A346" s="19"/>
    </row>
    <row r="347" spans="1:1" ht="14.25" customHeight="1">
      <c r="A347" s="19"/>
    </row>
    <row r="348" spans="1:1" ht="14.25" customHeight="1">
      <c r="A348" s="19"/>
    </row>
    <row r="349" spans="1:1" ht="14.25" customHeight="1">
      <c r="A349" s="19"/>
    </row>
    <row r="350" spans="1:1" ht="14.25" customHeight="1">
      <c r="A350" s="19"/>
    </row>
    <row r="351" spans="1:1" ht="14.25" customHeight="1">
      <c r="A351" s="19"/>
    </row>
    <row r="352" spans="1:1" ht="14.25" customHeight="1">
      <c r="A352" s="19"/>
    </row>
    <row r="353" spans="1:1" ht="14.25" customHeight="1">
      <c r="A353" s="19"/>
    </row>
    <row r="354" spans="1:1" ht="14.25" customHeight="1">
      <c r="A354" s="19"/>
    </row>
    <row r="355" spans="1:1" ht="14.25" customHeight="1">
      <c r="A355" s="19"/>
    </row>
    <row r="356" spans="1:1" ht="14.25" customHeight="1">
      <c r="A356" s="19"/>
    </row>
    <row r="357" spans="1:1" ht="14.25" customHeight="1">
      <c r="A357" s="19"/>
    </row>
    <row r="358" spans="1:1" ht="14.25" customHeight="1">
      <c r="A358" s="19"/>
    </row>
    <row r="359" spans="1:1" ht="14.25" customHeight="1">
      <c r="A359" s="19"/>
    </row>
    <row r="360" spans="1:1" ht="14.25" customHeight="1">
      <c r="A360" s="19"/>
    </row>
    <row r="361" spans="1:1" ht="14.25" customHeight="1">
      <c r="A361" s="19"/>
    </row>
    <row r="362" spans="1:1" ht="14.25" customHeight="1">
      <c r="A362" s="19"/>
    </row>
    <row r="363" spans="1:1" ht="14.25" customHeight="1">
      <c r="A363" s="19"/>
    </row>
    <row r="364" spans="1:1" ht="14.25" customHeight="1">
      <c r="A364" s="19"/>
    </row>
    <row r="365" spans="1:1" ht="14.25" customHeight="1">
      <c r="A365" s="19"/>
    </row>
    <row r="366" spans="1:1" ht="14.25" customHeight="1">
      <c r="A366" s="19"/>
    </row>
    <row r="367" spans="1:1" ht="14.25" customHeight="1">
      <c r="A367" s="19"/>
    </row>
    <row r="368" spans="1:1" ht="14.25" customHeight="1">
      <c r="A368" s="19"/>
    </row>
    <row r="369" spans="1:1" ht="14.25" customHeight="1">
      <c r="A369" s="19"/>
    </row>
    <row r="370" spans="1:1" ht="14.25" customHeight="1">
      <c r="A370" s="19"/>
    </row>
    <row r="371" spans="1:1" ht="14.25" customHeight="1">
      <c r="A371" s="19"/>
    </row>
    <row r="372" spans="1:1" ht="14.25" customHeight="1">
      <c r="A372" s="19"/>
    </row>
    <row r="373" spans="1:1" ht="14.25" customHeight="1">
      <c r="A373" s="19"/>
    </row>
    <row r="374" spans="1:1" ht="14.25" customHeight="1">
      <c r="A374" s="19"/>
    </row>
    <row r="375" spans="1:1" ht="14.25" customHeight="1">
      <c r="A375" s="19"/>
    </row>
    <row r="376" spans="1:1" ht="14.25" customHeight="1">
      <c r="A376" s="19"/>
    </row>
    <row r="377" spans="1:1" ht="14.25" customHeight="1">
      <c r="A377" s="19"/>
    </row>
    <row r="378" spans="1:1" ht="14.25" customHeight="1">
      <c r="A378" s="19"/>
    </row>
    <row r="379" spans="1:1" ht="14.25" customHeight="1">
      <c r="A379" s="19"/>
    </row>
    <row r="380" spans="1:1" ht="14.25" customHeight="1">
      <c r="A380" s="19"/>
    </row>
    <row r="381" spans="1:1" ht="14.25" customHeight="1">
      <c r="A381" s="19"/>
    </row>
    <row r="382" spans="1:1" ht="14.25" customHeight="1">
      <c r="A382" s="19"/>
    </row>
    <row r="383" spans="1:1" ht="14.25" customHeight="1">
      <c r="A383" s="19"/>
    </row>
    <row r="384" spans="1:1" ht="14.25" customHeight="1">
      <c r="A384" s="19"/>
    </row>
    <row r="385" spans="1:1" ht="14.25" customHeight="1">
      <c r="A385" s="19"/>
    </row>
    <row r="386" spans="1:1" ht="14.25" customHeight="1">
      <c r="A386" s="19"/>
    </row>
    <row r="387" spans="1:1" ht="14.25" customHeight="1">
      <c r="A387" s="19"/>
    </row>
    <row r="388" spans="1:1" ht="14.25" customHeight="1">
      <c r="A388" s="19"/>
    </row>
    <row r="389" spans="1:1" ht="14.25" customHeight="1">
      <c r="A389" s="19"/>
    </row>
    <row r="390" spans="1:1" ht="14.25" customHeight="1">
      <c r="A390" s="19"/>
    </row>
    <row r="391" spans="1:1" ht="14.25" customHeight="1">
      <c r="A391" s="19"/>
    </row>
    <row r="392" spans="1:1" ht="14.25" customHeight="1">
      <c r="A392" s="19"/>
    </row>
    <row r="393" spans="1:1" ht="14.25" customHeight="1">
      <c r="A393" s="19"/>
    </row>
    <row r="394" spans="1:1" ht="14.25" customHeight="1">
      <c r="A394" s="19"/>
    </row>
    <row r="395" spans="1:1" ht="14.25" customHeight="1">
      <c r="A395" s="19"/>
    </row>
    <row r="396" spans="1:1" ht="14.25" customHeight="1">
      <c r="A396" s="19"/>
    </row>
    <row r="397" spans="1:1" ht="14.25" customHeight="1">
      <c r="A397" s="19"/>
    </row>
    <row r="398" spans="1:1" ht="14.25" customHeight="1">
      <c r="A398" s="19"/>
    </row>
    <row r="399" spans="1:1" ht="14.25" customHeight="1">
      <c r="A399" s="19"/>
    </row>
    <row r="400" spans="1:1" ht="14.25" customHeight="1">
      <c r="A400" s="19"/>
    </row>
    <row r="401" spans="1:1" ht="14.25" customHeight="1">
      <c r="A401" s="19"/>
    </row>
    <row r="402" spans="1:1" ht="14.25" customHeight="1">
      <c r="A402" s="19"/>
    </row>
    <row r="403" spans="1:1" ht="14.25" customHeight="1">
      <c r="A403" s="19"/>
    </row>
    <row r="404" spans="1:1" ht="14.25" customHeight="1">
      <c r="A404" s="19"/>
    </row>
    <row r="405" spans="1:1" ht="14.25" customHeight="1">
      <c r="A405" s="19"/>
    </row>
    <row r="406" spans="1:1" ht="14.25" customHeight="1">
      <c r="A406" s="19"/>
    </row>
    <row r="407" spans="1:1" ht="14.25" customHeight="1">
      <c r="A407" s="19"/>
    </row>
    <row r="408" spans="1:1" ht="14.25" customHeight="1">
      <c r="A408" s="19"/>
    </row>
    <row r="409" spans="1:1" ht="14.25" customHeight="1">
      <c r="A409" s="19"/>
    </row>
    <row r="410" spans="1:1" ht="14.25" customHeight="1">
      <c r="A410" s="19"/>
    </row>
    <row r="411" spans="1:1" ht="14.25" customHeight="1">
      <c r="A411" s="19"/>
    </row>
    <row r="412" spans="1:1" ht="14.25" customHeight="1">
      <c r="A412" s="19"/>
    </row>
    <row r="413" spans="1:1" ht="14.25" customHeight="1">
      <c r="A413" s="19"/>
    </row>
    <row r="414" spans="1:1" ht="14.25" customHeight="1">
      <c r="A414" s="19"/>
    </row>
    <row r="415" spans="1:1" ht="14.25" customHeight="1">
      <c r="A415" s="19"/>
    </row>
    <row r="416" spans="1:1" ht="14.25" customHeight="1">
      <c r="A416" s="19"/>
    </row>
    <row r="417" spans="1:1" ht="14.25" customHeight="1">
      <c r="A417" s="19"/>
    </row>
    <row r="418" spans="1:1" ht="14.25" customHeight="1">
      <c r="A418" s="19"/>
    </row>
    <row r="419" spans="1:1" ht="14.25" customHeight="1">
      <c r="A419" s="19"/>
    </row>
    <row r="420" spans="1:1" ht="14.25" customHeight="1">
      <c r="A420" s="19"/>
    </row>
    <row r="421" spans="1:1" ht="14.25" customHeight="1">
      <c r="A421" s="19"/>
    </row>
    <row r="422" spans="1:1" ht="14.25" customHeight="1">
      <c r="A422" s="19"/>
    </row>
    <row r="423" spans="1:1" ht="14.25" customHeight="1">
      <c r="A423" s="19"/>
    </row>
    <row r="424" spans="1:1" ht="14.25" customHeight="1">
      <c r="A424" s="19"/>
    </row>
    <row r="425" spans="1:1" ht="14.25" customHeight="1">
      <c r="A425" s="19"/>
    </row>
    <row r="426" spans="1:1" ht="14.25" customHeight="1">
      <c r="A426" s="19"/>
    </row>
    <row r="427" spans="1:1" ht="14.25" customHeight="1">
      <c r="A427" s="19"/>
    </row>
    <row r="428" spans="1:1" ht="14.25" customHeight="1">
      <c r="A428" s="19"/>
    </row>
    <row r="429" spans="1:1" ht="14.25" customHeight="1">
      <c r="A429" s="19"/>
    </row>
    <row r="430" spans="1:1" ht="14.25" customHeight="1">
      <c r="A430" s="19"/>
    </row>
    <row r="431" spans="1:1" ht="14.25" customHeight="1">
      <c r="A431" s="19"/>
    </row>
    <row r="432" spans="1:1" ht="14.25" customHeight="1">
      <c r="A432" s="19"/>
    </row>
    <row r="433" spans="1:1" ht="14.25" customHeight="1">
      <c r="A433" s="19"/>
    </row>
    <row r="434" spans="1:1" ht="14.25" customHeight="1">
      <c r="A434" s="19"/>
    </row>
    <row r="435" spans="1:1" ht="14.25" customHeight="1">
      <c r="A435" s="19"/>
    </row>
    <row r="436" spans="1:1" ht="14.25" customHeight="1">
      <c r="A436" s="19"/>
    </row>
    <row r="437" spans="1:1" ht="14.25" customHeight="1">
      <c r="A437" s="19"/>
    </row>
    <row r="438" spans="1:1" ht="14.25" customHeight="1">
      <c r="A438" s="19"/>
    </row>
    <row r="439" spans="1:1" ht="14.25" customHeight="1">
      <c r="A439" s="19"/>
    </row>
    <row r="440" spans="1:1" ht="14.25" customHeight="1">
      <c r="A440" s="19"/>
    </row>
    <row r="441" spans="1:1" ht="14.25" customHeight="1">
      <c r="A441" s="19"/>
    </row>
    <row r="442" spans="1:1" ht="14.25" customHeight="1">
      <c r="A442" s="19"/>
    </row>
    <row r="443" spans="1:1" ht="14.25" customHeight="1">
      <c r="A443" s="19"/>
    </row>
    <row r="444" spans="1:1" ht="14.25" customHeight="1">
      <c r="A444" s="19"/>
    </row>
    <row r="445" spans="1:1" ht="14.25" customHeight="1">
      <c r="A445" s="19"/>
    </row>
    <row r="446" spans="1:1" ht="14.25" customHeight="1">
      <c r="A446" s="19"/>
    </row>
    <row r="447" spans="1:1" ht="14.25" customHeight="1">
      <c r="A447" s="19"/>
    </row>
    <row r="448" spans="1:1" ht="14.25" customHeight="1">
      <c r="A448" s="19"/>
    </row>
    <row r="449" spans="1:1" ht="14.25" customHeight="1">
      <c r="A449" s="19"/>
    </row>
    <row r="450" spans="1:1" ht="14.25" customHeight="1">
      <c r="A450" s="19"/>
    </row>
    <row r="451" spans="1:1" ht="14.25" customHeight="1">
      <c r="A451" s="19"/>
    </row>
    <row r="452" spans="1:1" ht="14.25" customHeight="1">
      <c r="A452" s="19"/>
    </row>
    <row r="453" spans="1:1" ht="14.25" customHeight="1">
      <c r="A453" s="19"/>
    </row>
    <row r="454" spans="1:1" ht="14.25" customHeight="1">
      <c r="A454" s="19"/>
    </row>
    <row r="455" spans="1:1" ht="14.25" customHeight="1">
      <c r="A455" s="19"/>
    </row>
    <row r="456" spans="1:1" ht="14.25" customHeight="1">
      <c r="A456" s="19"/>
    </row>
    <row r="457" spans="1:1" ht="14.25" customHeight="1">
      <c r="A457" s="19"/>
    </row>
    <row r="458" spans="1:1" ht="14.25" customHeight="1">
      <c r="A458" s="19"/>
    </row>
    <row r="459" spans="1:1" ht="14.25" customHeight="1">
      <c r="A459" s="19"/>
    </row>
    <row r="460" spans="1:1" ht="14.25" customHeight="1">
      <c r="A460" s="19"/>
    </row>
    <row r="461" spans="1:1" ht="14.25" customHeight="1">
      <c r="A461" s="19"/>
    </row>
    <row r="462" spans="1:1" ht="14.25" customHeight="1">
      <c r="A462" s="19"/>
    </row>
    <row r="463" spans="1:1" ht="14.25" customHeight="1">
      <c r="A463" s="19"/>
    </row>
    <row r="464" spans="1:1" ht="14.25" customHeight="1">
      <c r="A464" s="19"/>
    </row>
    <row r="465" spans="1:1" ht="14.25" customHeight="1">
      <c r="A465" s="19"/>
    </row>
    <row r="466" spans="1:1" ht="14.25" customHeight="1">
      <c r="A466" s="19"/>
    </row>
    <row r="467" spans="1:1" ht="14.25" customHeight="1">
      <c r="A467" s="19"/>
    </row>
    <row r="468" spans="1:1" ht="14.25" customHeight="1">
      <c r="A468" s="19"/>
    </row>
    <row r="469" spans="1:1" ht="14.25" customHeight="1">
      <c r="A469" s="19"/>
    </row>
    <row r="470" spans="1:1" ht="14.25" customHeight="1">
      <c r="A470" s="19"/>
    </row>
    <row r="471" spans="1:1" ht="14.25" customHeight="1">
      <c r="A471" s="19"/>
    </row>
    <row r="472" spans="1:1" ht="14.25" customHeight="1">
      <c r="A472" s="19"/>
    </row>
    <row r="473" spans="1:1" ht="14.25" customHeight="1">
      <c r="A473" s="19"/>
    </row>
    <row r="474" spans="1:1" ht="14.25" customHeight="1">
      <c r="A474" s="19"/>
    </row>
    <row r="475" spans="1:1" ht="14.25" customHeight="1">
      <c r="A475" s="19"/>
    </row>
    <row r="476" spans="1:1" ht="14.25" customHeight="1">
      <c r="A476" s="19"/>
    </row>
    <row r="477" spans="1:1" ht="14.25" customHeight="1">
      <c r="A477" s="19"/>
    </row>
    <row r="478" spans="1:1" ht="14.25" customHeight="1">
      <c r="A478" s="19"/>
    </row>
    <row r="479" spans="1:1" ht="14.25" customHeight="1">
      <c r="A479" s="19"/>
    </row>
    <row r="480" spans="1:1" ht="14.25" customHeight="1">
      <c r="A480" s="19"/>
    </row>
    <row r="481" spans="1:1" ht="14.25" customHeight="1">
      <c r="A481" s="19"/>
    </row>
    <row r="482" spans="1:1" ht="14.25" customHeight="1">
      <c r="A482" s="19"/>
    </row>
    <row r="483" spans="1:1" ht="14.25" customHeight="1">
      <c r="A483" s="19"/>
    </row>
    <row r="484" spans="1:1" ht="14.25" customHeight="1">
      <c r="A484" s="19"/>
    </row>
    <row r="485" spans="1:1" ht="14.25" customHeight="1">
      <c r="A485" s="19"/>
    </row>
    <row r="486" spans="1:1" ht="14.25" customHeight="1">
      <c r="A486" s="19"/>
    </row>
    <row r="487" spans="1:1" ht="14.25" customHeight="1">
      <c r="A487" s="19"/>
    </row>
    <row r="488" spans="1:1" ht="14.25" customHeight="1">
      <c r="A488" s="19"/>
    </row>
    <row r="489" spans="1:1" ht="14.25" customHeight="1">
      <c r="A489" s="19"/>
    </row>
    <row r="490" spans="1:1" ht="14.25" customHeight="1">
      <c r="A490" s="19"/>
    </row>
    <row r="491" spans="1:1" ht="14.25" customHeight="1">
      <c r="A491" s="19"/>
    </row>
    <row r="492" spans="1:1" ht="14.25" customHeight="1">
      <c r="A492" s="19"/>
    </row>
    <row r="493" spans="1:1" ht="14.25" customHeight="1">
      <c r="A493" s="19"/>
    </row>
    <row r="494" spans="1:1" ht="14.25" customHeight="1">
      <c r="A494" s="19"/>
    </row>
    <row r="495" spans="1:1" ht="14.25" customHeight="1">
      <c r="A495" s="19"/>
    </row>
    <row r="496" spans="1:1" ht="14.25" customHeight="1">
      <c r="A496" s="19"/>
    </row>
    <row r="497" spans="1:1" ht="14.25" customHeight="1">
      <c r="A497" s="19"/>
    </row>
    <row r="498" spans="1:1" ht="14.25" customHeight="1">
      <c r="A498" s="19"/>
    </row>
    <row r="499" spans="1:1" ht="14.25" customHeight="1">
      <c r="A499" s="19"/>
    </row>
    <row r="500" spans="1:1" ht="14.25" customHeight="1">
      <c r="A500" s="19"/>
    </row>
    <row r="501" spans="1:1" ht="14.25" customHeight="1">
      <c r="A501" s="19"/>
    </row>
    <row r="502" spans="1:1" ht="14.25" customHeight="1">
      <c r="A502" s="19"/>
    </row>
    <row r="503" spans="1:1" ht="14.25" customHeight="1">
      <c r="A503" s="19"/>
    </row>
    <row r="504" spans="1:1" ht="14.25" customHeight="1">
      <c r="A504" s="19"/>
    </row>
    <row r="505" spans="1:1" ht="14.25" customHeight="1">
      <c r="A505" s="19"/>
    </row>
    <row r="506" spans="1:1" ht="14.25" customHeight="1">
      <c r="A506" s="19"/>
    </row>
    <row r="507" spans="1:1" ht="14.25" customHeight="1">
      <c r="A507" s="19"/>
    </row>
    <row r="508" spans="1:1" ht="14.25" customHeight="1">
      <c r="A508" s="19"/>
    </row>
    <row r="509" spans="1:1" ht="14.25" customHeight="1">
      <c r="A509" s="19"/>
    </row>
    <row r="510" spans="1:1" ht="14.25" customHeight="1">
      <c r="A510" s="19"/>
    </row>
    <row r="511" spans="1:1" ht="14.25" customHeight="1">
      <c r="A511" s="19"/>
    </row>
    <row r="512" spans="1:1" ht="14.25" customHeight="1">
      <c r="A512" s="19"/>
    </row>
    <row r="513" spans="1:1" ht="14.25" customHeight="1">
      <c r="A513" s="19"/>
    </row>
    <row r="514" spans="1:1" ht="14.25" customHeight="1">
      <c r="A514" s="19"/>
    </row>
    <row r="515" spans="1:1" ht="14.25" customHeight="1">
      <c r="A515" s="19"/>
    </row>
    <row r="516" spans="1:1" ht="14.25" customHeight="1">
      <c r="A516" s="19"/>
    </row>
    <row r="517" spans="1:1" ht="14.25" customHeight="1">
      <c r="A517" s="19"/>
    </row>
    <row r="518" spans="1:1" ht="14.25" customHeight="1">
      <c r="A518" s="19"/>
    </row>
    <row r="519" spans="1:1" ht="14.25" customHeight="1">
      <c r="A519" s="19"/>
    </row>
    <row r="520" spans="1:1" ht="14.25" customHeight="1">
      <c r="A520" s="19"/>
    </row>
    <row r="521" spans="1:1" ht="14.25" customHeight="1">
      <c r="A521" s="19"/>
    </row>
    <row r="522" spans="1:1" ht="14.25" customHeight="1">
      <c r="A522" s="19"/>
    </row>
    <row r="523" spans="1:1" ht="14.25" customHeight="1">
      <c r="A523" s="19"/>
    </row>
    <row r="524" spans="1:1" ht="14.25" customHeight="1">
      <c r="A524" s="19"/>
    </row>
    <row r="525" spans="1:1" ht="14.25" customHeight="1">
      <c r="A525" s="19"/>
    </row>
    <row r="526" spans="1:1" ht="14.25" customHeight="1">
      <c r="A526" s="19"/>
    </row>
    <row r="527" spans="1:1" ht="14.25" customHeight="1">
      <c r="A527" s="19"/>
    </row>
    <row r="528" spans="1:1" ht="14.25" customHeight="1">
      <c r="A528" s="19"/>
    </row>
    <row r="529" spans="1:1" ht="14.25" customHeight="1">
      <c r="A529" s="19"/>
    </row>
    <row r="530" spans="1:1" ht="14.25" customHeight="1">
      <c r="A530" s="19"/>
    </row>
    <row r="531" spans="1:1" ht="14.25" customHeight="1">
      <c r="A531" s="19"/>
    </row>
    <row r="532" spans="1:1" ht="14.25" customHeight="1">
      <c r="A532" s="19"/>
    </row>
    <row r="533" spans="1:1" ht="14.25" customHeight="1">
      <c r="A533" s="19"/>
    </row>
    <row r="534" spans="1:1" ht="14.25" customHeight="1">
      <c r="A534" s="19"/>
    </row>
    <row r="535" spans="1:1" ht="14.25" customHeight="1">
      <c r="A535" s="19"/>
    </row>
    <row r="536" spans="1:1" ht="14.25" customHeight="1">
      <c r="A536" s="19"/>
    </row>
    <row r="537" spans="1:1" ht="14.25" customHeight="1">
      <c r="A537" s="19"/>
    </row>
    <row r="538" spans="1:1" ht="14.25" customHeight="1">
      <c r="A538" s="19"/>
    </row>
    <row r="539" spans="1:1" ht="14.25" customHeight="1">
      <c r="A539" s="19"/>
    </row>
    <row r="540" spans="1:1" ht="14.25" customHeight="1">
      <c r="A540" s="19"/>
    </row>
    <row r="541" spans="1:1" ht="14.25" customHeight="1">
      <c r="A541" s="19"/>
    </row>
    <row r="542" spans="1:1" ht="14.25" customHeight="1">
      <c r="A542" s="19"/>
    </row>
    <row r="543" spans="1:1" ht="14.25" customHeight="1">
      <c r="A543" s="19"/>
    </row>
    <row r="544" spans="1:1" ht="14.25" customHeight="1">
      <c r="A544" s="19"/>
    </row>
    <row r="545" spans="1:1" ht="14.25" customHeight="1">
      <c r="A545" s="19"/>
    </row>
    <row r="546" spans="1:1" ht="14.25" customHeight="1">
      <c r="A546" s="19"/>
    </row>
    <row r="547" spans="1:1" ht="14.25" customHeight="1">
      <c r="A547" s="19"/>
    </row>
    <row r="548" spans="1:1" ht="14.25" customHeight="1">
      <c r="A548" s="19"/>
    </row>
    <row r="549" spans="1:1" ht="14.25" customHeight="1">
      <c r="A549" s="19"/>
    </row>
    <row r="550" spans="1:1" ht="14.25" customHeight="1">
      <c r="A550" s="19"/>
    </row>
    <row r="551" spans="1:1" ht="14.25" customHeight="1">
      <c r="A551" s="19"/>
    </row>
    <row r="552" spans="1:1" ht="14.25" customHeight="1">
      <c r="A552" s="19"/>
    </row>
    <row r="553" spans="1:1" ht="14.25" customHeight="1">
      <c r="A553" s="19"/>
    </row>
    <row r="554" spans="1:1" ht="14.25" customHeight="1">
      <c r="A554" s="19"/>
    </row>
    <row r="555" spans="1:1" ht="14.25" customHeight="1">
      <c r="A555" s="19"/>
    </row>
    <row r="556" spans="1:1" ht="14.25" customHeight="1">
      <c r="A556" s="19"/>
    </row>
    <row r="557" spans="1:1" ht="14.25" customHeight="1">
      <c r="A557" s="19"/>
    </row>
    <row r="558" spans="1:1" ht="14.25" customHeight="1">
      <c r="A558" s="19"/>
    </row>
    <row r="559" spans="1:1" ht="14.25" customHeight="1">
      <c r="A559" s="19"/>
    </row>
    <row r="560" spans="1:1" ht="14.25" customHeight="1">
      <c r="A560" s="19"/>
    </row>
    <row r="561" spans="1:1" ht="14.25" customHeight="1">
      <c r="A561" s="19"/>
    </row>
    <row r="562" spans="1:1" ht="14.25" customHeight="1">
      <c r="A562" s="19"/>
    </row>
    <row r="563" spans="1:1" ht="14.25" customHeight="1">
      <c r="A563" s="19"/>
    </row>
    <row r="564" spans="1:1" ht="14.25" customHeight="1">
      <c r="A564" s="19"/>
    </row>
    <row r="565" spans="1:1" ht="14.25" customHeight="1">
      <c r="A565" s="19"/>
    </row>
  </sheetData>
  <protectedRanges>
    <protectedRange sqref="F31 F28" name="Intervalo1_9_1_3_1_2_1_1_3"/>
    <protectedRange sqref="F45:F46" name="Intervalo1_12_1_2_2_1_1_3"/>
    <protectedRange sqref="F51 F48:F49 F53" name="Intervalo1_12_1_1_1_2_1_1_3"/>
    <protectedRange sqref="F55" name="Intervalo1_13_1_4_2_1_1_3"/>
    <protectedRange sqref="F40:F41" name="Intervalo1_11_1_1_1_1_1_2_3"/>
    <protectedRange sqref="F42" name="Intervalo1_12_1_2_1_1_1_1_3"/>
    <protectedRange sqref="F47 F50" name="Intervalo1_12_1_1_1_1_2_1_3"/>
    <protectedRange sqref="F52" name="Intervalo1_12_1_1_1_1_1_1_1_3"/>
    <protectedRange sqref="F36" name="Intervalo1_11_1_2_2_1_2_3"/>
    <protectedRange sqref="F38" name="Intervalo1_11_1_1_1_2_1_1_3"/>
    <protectedRange sqref="F35" name="Intervalo1_11_1_1_1_2_2_1_3"/>
    <protectedRange sqref="F37 F39" name="Intervalo1_11_1_2_1_1_3"/>
    <protectedRange sqref="F43:F44" name="Intervalo1_11_1_1_1_1_1_1_1_3"/>
    <protectedRange sqref="F16" name="Intervalo1_13_1_2_1_1_1_1_1_2"/>
    <protectedRange sqref="F61" name="Intervalo1_13_1_1_1_2_1_1_2"/>
    <protectedRange sqref="F67 F70:F72" name="Intervalo1_13_1_5_1_2_1_1_2"/>
    <protectedRange sqref="F68 F75" name="Intervalo1_4_1_1_1_2_1_1_2"/>
    <protectedRange sqref="F64" name="Intervalo1_13_1_6_1_1_1_1_2"/>
    <protectedRange sqref="F65" name="Intervalo1_13_1_8_1_1_1_1_2"/>
    <protectedRange sqref="F66" name="Intervalo1_13_1_7_1_1_2_1_2"/>
    <protectedRange sqref="F69" name="Intervalo1_13_1_7_1_1_1_1_1_2"/>
    <protectedRange sqref="F81:F82 F84" name="Intervalo1_4_1_3_1_1_1_1_1_1_2"/>
    <protectedRange sqref="F80" name="Intervalo1_4_1_3_1_1_1_1_2_2"/>
    <protectedRange sqref="F83" name="Intervalo1_4_1_3_1_2_1_1_1_2"/>
    <protectedRange sqref="F59:F60" name="Intervalo1_13_1_4_1_1_1_2"/>
    <protectedRange sqref="F62" name="Intervalo1_13_1_2_1_2_1_2"/>
    <protectedRange sqref="F73" name="Intervalo1_4_1_1_1_4_1_2"/>
    <protectedRange sqref="F74 F76:F77" name="Intervalo1_4_1_1_1_1_1_1_2"/>
    <protectedRange sqref="F78:F79" name="Intervalo1_4_1_1_1_3_1_1_2"/>
    <protectedRange sqref="F86:F88" name="Intervalo1_4_1_4_1_1_1_2"/>
  </protectedRanges>
  <mergeCells count="221">
    <mergeCell ref="E5:M7"/>
    <mergeCell ref="G8:I8"/>
    <mergeCell ref="G9:K10"/>
    <mergeCell ref="P10:P11"/>
    <mergeCell ref="P9:R9"/>
    <mergeCell ref="S10:S11"/>
    <mergeCell ref="W10:W11"/>
    <mergeCell ref="L9:O10"/>
    <mergeCell ref="AB9:AD9"/>
    <mergeCell ref="AH9:AJ9"/>
    <mergeCell ref="AE9:AG9"/>
    <mergeCell ref="AE10:AE11"/>
    <mergeCell ref="AF10:AF11"/>
    <mergeCell ref="V9:X9"/>
    <mergeCell ref="S9:U9"/>
    <mergeCell ref="Y9:AA9"/>
    <mergeCell ref="BF9:BH9"/>
    <mergeCell ref="AW9:AY9"/>
    <mergeCell ref="BC9:BE9"/>
    <mergeCell ref="AL10:AL11"/>
    <mergeCell ref="AO10:AO11"/>
    <mergeCell ref="AX10:AX11"/>
    <mergeCell ref="BD10:BD11"/>
    <mergeCell ref="AZ10:AZ11"/>
    <mergeCell ref="BA10:BA11"/>
    <mergeCell ref="AQ9:AS9"/>
    <mergeCell ref="AI10:AI11"/>
    <mergeCell ref="AT9:AV9"/>
    <mergeCell ref="AZ9:BB9"/>
    <mergeCell ref="AN9:AP9"/>
    <mergeCell ref="BI9:BK9"/>
    <mergeCell ref="AU10:AU11"/>
    <mergeCell ref="BC10:BC11"/>
    <mergeCell ref="AN10:AN11"/>
    <mergeCell ref="AW10:AW11"/>
    <mergeCell ref="A9:A11"/>
    <mergeCell ref="B9:B11"/>
    <mergeCell ref="D9:D11"/>
    <mergeCell ref="E9:E11"/>
    <mergeCell ref="F9:F11"/>
    <mergeCell ref="C9:C11"/>
    <mergeCell ref="Q10:Q11"/>
    <mergeCell ref="V10:V11"/>
    <mergeCell ref="AT10:AT11"/>
    <mergeCell ref="AC10:AC11"/>
    <mergeCell ref="Y10:Y11"/>
    <mergeCell ref="Z10:Z11"/>
    <mergeCell ref="AQ10:AQ11"/>
    <mergeCell ref="AR10:AR11"/>
    <mergeCell ref="AB10:AB11"/>
    <mergeCell ref="AK9:AM9"/>
    <mergeCell ref="T10:T11"/>
    <mergeCell ref="AH10:AH11"/>
    <mergeCell ref="AK10:AK11"/>
    <mergeCell ref="BL10:BL11"/>
    <mergeCell ref="BR10:BR11"/>
    <mergeCell ref="CH10:CH11"/>
    <mergeCell ref="CA10:CA11"/>
    <mergeCell ref="BV10:BV11"/>
    <mergeCell ref="BF10:BF11"/>
    <mergeCell ref="BS10:BS11"/>
    <mergeCell ref="BP10:BP11"/>
    <mergeCell ref="BI10:BI11"/>
    <mergeCell ref="BJ10:BJ11"/>
    <mergeCell ref="BX10:BX11"/>
    <mergeCell ref="BY10:BY11"/>
    <mergeCell ref="I106:L106"/>
    <mergeCell ref="P106:Q106"/>
    <mergeCell ref="P56:Q56"/>
    <mergeCell ref="V56:W56"/>
    <mergeCell ref="AB56:AC56"/>
    <mergeCell ref="S56:T56"/>
    <mergeCell ref="AE106:AF106"/>
    <mergeCell ref="AQ105:AR105"/>
    <mergeCell ref="AQ106:AR106"/>
    <mergeCell ref="AB106:AC106"/>
    <mergeCell ref="Y56:Z56"/>
    <mergeCell ref="P91:Q91"/>
    <mergeCell ref="S91:T91"/>
    <mergeCell ref="V91:W91"/>
    <mergeCell ref="Y91:Z91"/>
    <mergeCell ref="S106:T106"/>
    <mergeCell ref="V105:W105"/>
    <mergeCell ref="AE91:AF91"/>
    <mergeCell ref="AB105:AC105"/>
    <mergeCell ref="Y106:Z106"/>
    <mergeCell ref="Y105:Z105"/>
    <mergeCell ref="S105:T105"/>
    <mergeCell ref="AB91:AC91"/>
    <mergeCell ref="AE105:AF105"/>
    <mergeCell ref="V106:W106"/>
    <mergeCell ref="AW91:AX91"/>
    <mergeCell ref="AZ105:BA105"/>
    <mergeCell ref="AZ56:BA56"/>
    <mergeCell ref="AQ56:AR56"/>
    <mergeCell ref="BF105:BG105"/>
    <mergeCell ref="P105:Q105"/>
    <mergeCell ref="AE56:AF56"/>
    <mergeCell ref="AT105:AU105"/>
    <mergeCell ref="AW106:AX106"/>
    <mergeCell ref="BC106:BD106"/>
    <mergeCell ref="BC105:BD105"/>
    <mergeCell ref="AH56:AI56"/>
    <mergeCell ref="AN56:AO56"/>
    <mergeCell ref="AT56:AU56"/>
    <mergeCell ref="AK56:AL56"/>
    <mergeCell ref="AW56:AX56"/>
    <mergeCell ref="BC56:BD56"/>
    <mergeCell ref="AH106:AI106"/>
    <mergeCell ref="AN106:AO106"/>
    <mergeCell ref="AT106:AU106"/>
    <mergeCell ref="AZ106:BA106"/>
    <mergeCell ref="AK106:AL106"/>
    <mergeCell ref="BC91:BD91"/>
    <mergeCell ref="AH105:AI105"/>
    <mergeCell ref="AN105:AO105"/>
    <mergeCell ref="BL105:BM105"/>
    <mergeCell ref="AH91:AI91"/>
    <mergeCell ref="AK91:AL91"/>
    <mergeCell ref="AN91:AO91"/>
    <mergeCell ref="AZ91:BA91"/>
    <mergeCell ref="AW105:AX105"/>
    <mergeCell ref="AQ91:AR91"/>
    <mergeCell ref="AT91:AU91"/>
    <mergeCell ref="AK105:AL105"/>
    <mergeCell ref="CA91:CB91"/>
    <mergeCell ref="BU91:BV91"/>
    <mergeCell ref="BL91:BM91"/>
    <mergeCell ref="BO91:BP91"/>
    <mergeCell ref="BX91:BY91"/>
    <mergeCell ref="BF91:BG91"/>
    <mergeCell ref="BU105:BV105"/>
    <mergeCell ref="BU106:BV106"/>
    <mergeCell ref="BL56:BM56"/>
    <mergeCell ref="BF56:BG56"/>
    <mergeCell ref="BO105:BP105"/>
    <mergeCell ref="BO106:BP106"/>
    <mergeCell ref="BF106:BG106"/>
    <mergeCell ref="BL106:BM106"/>
    <mergeCell ref="BI106:BJ106"/>
    <mergeCell ref="BX106:BY106"/>
    <mergeCell ref="BU56:BV56"/>
    <mergeCell ref="BI91:BJ91"/>
    <mergeCell ref="BR56:BS56"/>
    <mergeCell ref="BR106:BS106"/>
    <mergeCell ref="BO56:BP56"/>
    <mergeCell ref="BR91:BS91"/>
    <mergeCell ref="BR105:BS105"/>
    <mergeCell ref="BI105:BJ105"/>
    <mergeCell ref="CD106:CE106"/>
    <mergeCell ref="CA105:CB105"/>
    <mergeCell ref="CJ106:CK106"/>
    <mergeCell ref="CG106:CH106"/>
    <mergeCell ref="BX105:BY105"/>
    <mergeCell ref="CD105:CE105"/>
    <mergeCell ref="CA106:CB106"/>
    <mergeCell ref="CJ105:CK105"/>
    <mergeCell ref="CG105:CH105"/>
    <mergeCell ref="CM56:CN56"/>
    <mergeCell ref="CN10:CN11"/>
    <mergeCell ref="CS105:CT105"/>
    <mergeCell ref="CM9:CO9"/>
    <mergeCell ref="CM91:CN91"/>
    <mergeCell ref="CD56:CE56"/>
    <mergeCell ref="CJ56:CK56"/>
    <mergeCell ref="CD91:CE91"/>
    <mergeCell ref="CG91:CH91"/>
    <mergeCell ref="CJ91:CK91"/>
    <mergeCell ref="CD10:CD11"/>
    <mergeCell ref="CE10:CE11"/>
    <mergeCell ref="CJ10:CJ11"/>
    <mergeCell ref="CK10:CK11"/>
    <mergeCell ref="CG10:CG11"/>
    <mergeCell ref="CS106:CT106"/>
    <mergeCell ref="CP91:CQ91"/>
    <mergeCell ref="CS91:CT91"/>
    <mergeCell ref="CP105:CQ105"/>
    <mergeCell ref="CP106:CQ106"/>
    <mergeCell ref="CS9:CU9"/>
    <mergeCell ref="CM106:CN106"/>
    <mergeCell ref="CY105:CZ105"/>
    <mergeCell ref="CY106:CZ106"/>
    <mergeCell ref="CV9:CX9"/>
    <mergeCell ref="CV10:CV11"/>
    <mergeCell ref="CW10:CW11"/>
    <mergeCell ref="CV91:CW91"/>
    <mergeCell ref="CY91:CZ91"/>
    <mergeCell ref="CV56:CW56"/>
    <mergeCell ref="CV105:CW105"/>
    <mergeCell ref="CV106:CW106"/>
    <mergeCell ref="CM105:CN105"/>
    <mergeCell ref="CM10:CM11"/>
    <mergeCell ref="CS10:CS11"/>
    <mergeCell ref="CT10:CT11"/>
    <mergeCell ref="CP9:CR9"/>
    <mergeCell ref="CP56:CQ56"/>
    <mergeCell ref="CS56:CT56"/>
    <mergeCell ref="BO9:BQ9"/>
    <mergeCell ref="BO10:BO11"/>
    <mergeCell ref="BL9:BN9"/>
    <mergeCell ref="BG10:BG11"/>
    <mergeCell ref="BM10:BM11"/>
    <mergeCell ref="BI56:BJ56"/>
    <mergeCell ref="BR9:BT9"/>
    <mergeCell ref="BX9:BZ9"/>
    <mergeCell ref="CY56:CZ56"/>
    <mergeCell ref="CB10:CB11"/>
    <mergeCell ref="CA9:CC9"/>
    <mergeCell ref="CY9:DA9"/>
    <mergeCell ref="CY10:CY11"/>
    <mergeCell ref="CZ10:CZ11"/>
    <mergeCell ref="CP10:CP11"/>
    <mergeCell ref="CQ10:CQ11"/>
    <mergeCell ref="CJ9:CL9"/>
    <mergeCell ref="CD9:CF9"/>
    <mergeCell ref="BU9:BW9"/>
    <mergeCell ref="BU10:BU11"/>
    <mergeCell ref="CA56:CB56"/>
    <mergeCell ref="CG56:CH56"/>
    <mergeCell ref="CG9:CI9"/>
    <mergeCell ref="BX56:BY56"/>
  </mergeCells>
  <phoneticPr fontId="14" type="noConversion"/>
  <printOptions horizontalCentered="1"/>
  <pageMargins left="0.39370078740157483" right="0.39370078740157483" top="0.59055118110236227" bottom="0.59055118110236227" header="0.39370078740157483" footer="0.39370078740157483"/>
  <pageSetup paperSize="9" scale="59" orientation="landscape" r:id="rId1"/>
  <headerFooter alignWithMargins="0">
    <oddHeader>Página &amp;P de &amp;N</oddHeader>
    <oddFooter>&amp;F</oddFooter>
  </headerFooter>
  <colBreaks count="1" manualBreakCount="1">
    <brk id="15" max="47" man="1"/>
  </colBreaks>
  <drawing r:id="rId2"/>
</worksheet>
</file>

<file path=xl/worksheets/sheet15.xml><?xml version="1.0" encoding="utf-8"?>
<worksheet xmlns="http://schemas.openxmlformats.org/spreadsheetml/2006/main" xmlns:r="http://schemas.openxmlformats.org/officeDocument/2006/relationships">
  <sheetPr codeName="Plan32">
    <tabColor indexed="52"/>
  </sheetPr>
  <dimension ref="A1:AC21"/>
  <sheetViews>
    <sheetView workbookViewId="0"/>
  </sheetViews>
  <sheetFormatPr defaultRowHeight="12.75"/>
  <cols>
    <col min="1" max="1" width="6.7109375" customWidth="1"/>
    <col min="2" max="2" width="33.7109375" customWidth="1"/>
    <col min="3" max="3" width="13" customWidth="1"/>
    <col min="4" max="4" width="8.85546875" customWidth="1"/>
    <col min="5" max="5" width="10.85546875" customWidth="1"/>
    <col min="6" max="6" width="6.85546875" customWidth="1"/>
    <col min="7" max="7" width="10.85546875" customWidth="1"/>
    <col min="8" max="8" width="6.85546875" customWidth="1"/>
    <col min="9" max="9" width="11.7109375" bestFit="1" customWidth="1"/>
    <col min="10" max="10" width="6.85546875" customWidth="1"/>
    <col min="11" max="11" width="11.7109375" customWidth="1"/>
    <col min="12" max="12" width="6.85546875" customWidth="1"/>
    <col min="13" max="13" width="11.7109375" bestFit="1" customWidth="1"/>
    <col min="14" max="14" width="6.85546875" customWidth="1"/>
    <col min="15" max="15" width="11.7109375" customWidth="1"/>
    <col min="16" max="16" width="6.85546875" customWidth="1"/>
    <col min="17" max="17" width="11.7109375" bestFit="1" customWidth="1"/>
    <col min="18" max="18" width="6.85546875" customWidth="1"/>
    <col min="19" max="19" width="11.7109375" bestFit="1" customWidth="1"/>
    <col min="20" max="20" width="8.140625" bestFit="1" customWidth="1"/>
    <col min="21" max="21" width="11.7109375" bestFit="1" customWidth="1"/>
    <col min="22" max="22" width="8.140625" bestFit="1" customWidth="1"/>
    <col min="23" max="23" width="11.7109375" bestFit="1" customWidth="1"/>
    <col min="24" max="24" width="8.140625" bestFit="1" customWidth="1"/>
    <col min="25" max="25" width="12.42578125" customWidth="1"/>
    <col min="26" max="26" width="8.140625" bestFit="1" customWidth="1"/>
    <col min="27" max="27" width="12.28515625" customWidth="1"/>
    <col min="28" max="28" width="7.85546875" customWidth="1"/>
  </cols>
  <sheetData>
    <row r="1" spans="1:29">
      <c r="A1" s="109"/>
      <c r="B1" s="109"/>
      <c r="C1" s="109"/>
      <c r="D1" s="109"/>
      <c r="E1" s="109"/>
      <c r="F1" s="109"/>
      <c r="G1" s="109"/>
      <c r="H1" s="109"/>
      <c r="I1" s="109"/>
    </row>
    <row r="2" spans="1:29" ht="23.25">
      <c r="A2" s="110"/>
      <c r="B2" s="109"/>
      <c r="C2" s="111" t="s">
        <v>675</v>
      </c>
      <c r="D2" s="109"/>
      <c r="E2" s="109"/>
      <c r="F2" s="109"/>
      <c r="G2" s="109"/>
      <c r="H2" s="109"/>
      <c r="I2" s="109"/>
    </row>
    <row r="3" spans="1:29" ht="23.25">
      <c r="A3" s="110"/>
      <c r="B3" s="109"/>
      <c r="C3" s="111" t="s">
        <v>679</v>
      </c>
      <c r="D3" s="109"/>
      <c r="E3" s="109"/>
      <c r="F3" s="109"/>
      <c r="G3" s="109"/>
      <c r="H3" s="109"/>
      <c r="I3" s="109"/>
    </row>
    <row r="4" spans="1:29" ht="23.25">
      <c r="A4" s="110"/>
      <c r="B4" s="109"/>
      <c r="C4" s="112" t="s">
        <v>880</v>
      </c>
      <c r="D4" s="109"/>
      <c r="E4" s="109"/>
      <c r="F4" s="109"/>
      <c r="G4" s="109"/>
      <c r="H4" s="109"/>
      <c r="I4" s="109"/>
    </row>
    <row r="5" spans="1:29" ht="23.25">
      <c r="A5" s="110" t="s">
        <v>680</v>
      </c>
      <c r="B5" s="110"/>
      <c r="C5" s="110"/>
      <c r="D5" s="110"/>
      <c r="E5" s="110"/>
      <c r="F5" s="110"/>
      <c r="G5" s="110"/>
      <c r="I5" s="189"/>
    </row>
    <row r="6" spans="1:29" ht="18">
      <c r="A6" s="26" t="str">
        <f>CONSOLIDADA!A5</f>
        <v>POLICLINICA JARDIM GLÓRIA II</v>
      </c>
      <c r="B6" s="113"/>
      <c r="C6" s="113"/>
      <c r="D6" s="113"/>
      <c r="E6" s="109"/>
      <c r="F6" s="109"/>
    </row>
    <row r="7" spans="1:29" ht="18">
      <c r="A7" s="26" t="str">
        <f>CONSOLIDADA!A6</f>
        <v>ENDEREÇO: RUA HARMONIA ESQUINA COM RUA DO AMOR, BAIRRO JARDIM GLORIA II, VARZEA GRANDE-MT</v>
      </c>
      <c r="B7" s="113"/>
      <c r="C7" s="113"/>
      <c r="D7" s="113"/>
      <c r="E7" s="109"/>
      <c r="F7" s="109"/>
      <c r="G7" s="189" t="s">
        <v>811</v>
      </c>
      <c r="H7" s="321">
        <f>CRONOGRAMA!H2</f>
        <v>0</v>
      </c>
      <c r="I7" s="188" t="s">
        <v>810</v>
      </c>
    </row>
    <row r="8" spans="1:29" ht="18">
      <c r="A8" s="26" t="str">
        <f>CONSOLIDADA!A7</f>
        <v>MUNICÍPIO:  VARZEA GRANDE- MT</v>
      </c>
      <c r="B8" s="114"/>
      <c r="C8" s="114"/>
      <c r="D8" s="115"/>
      <c r="E8" s="109"/>
      <c r="F8" s="109"/>
      <c r="G8" s="109"/>
      <c r="H8" s="109"/>
      <c r="I8" s="109"/>
    </row>
    <row r="9" spans="1:29" ht="18">
      <c r="A9" s="26" t="s">
        <v>662</v>
      </c>
      <c r="B9" s="114"/>
      <c r="C9" s="114"/>
      <c r="D9" s="115"/>
      <c r="E9" s="109"/>
      <c r="F9" s="109"/>
      <c r="G9" s="109"/>
      <c r="H9" s="109"/>
      <c r="I9" s="109"/>
    </row>
    <row r="10" spans="1:29" ht="18">
      <c r="A10" s="231" t="e">
        <f>CONSOLIDADA!#REF!</f>
        <v>#REF!</v>
      </c>
      <c r="B10" s="116"/>
      <c r="C10" s="114"/>
      <c r="D10" s="115"/>
      <c r="E10" s="109"/>
      <c r="F10" s="109"/>
      <c r="G10" s="109"/>
      <c r="H10" s="109"/>
      <c r="I10" s="109"/>
    </row>
    <row r="11" spans="1:29" ht="15.75">
      <c r="A11" s="12"/>
      <c r="B11" s="116"/>
      <c r="C11" s="114"/>
      <c r="D11" s="115"/>
      <c r="E11" s="109"/>
      <c r="F11" s="109"/>
      <c r="G11" s="109"/>
      <c r="H11" s="109"/>
      <c r="I11" s="109"/>
    </row>
    <row r="12" spans="1:29" ht="13.5" thickBot="1">
      <c r="A12" s="1192" t="s">
        <v>680</v>
      </c>
      <c r="B12" s="1199"/>
      <c r="C12" s="1199"/>
      <c r="D12" s="1199"/>
      <c r="E12" s="1200"/>
      <c r="F12" s="1200"/>
      <c r="G12" s="1200"/>
      <c r="H12" s="1200"/>
      <c r="I12" s="1200"/>
      <c r="J12" s="1200"/>
      <c r="K12" s="1200"/>
      <c r="L12" s="1200"/>
      <c r="M12" s="1200"/>
      <c r="N12" s="1200"/>
      <c r="O12" s="1200"/>
      <c r="P12" s="1200"/>
      <c r="Q12" s="1200"/>
      <c r="R12" s="1200"/>
      <c r="S12" s="1200"/>
      <c r="T12" s="1200"/>
      <c r="U12" s="1200"/>
      <c r="V12" s="1200"/>
    </row>
    <row r="13" spans="1:29" s="117" customFormat="1" ht="16.5" thickBot="1">
      <c r="A13" s="1085" t="s">
        <v>659</v>
      </c>
      <c r="B13" s="1088" t="s">
        <v>681</v>
      </c>
      <c r="C13" s="1091" t="s">
        <v>682</v>
      </c>
      <c r="D13" s="1091"/>
      <c r="E13" s="1096" t="s">
        <v>683</v>
      </c>
      <c r="F13" s="1097"/>
      <c r="G13" s="1097"/>
      <c r="H13" s="1097"/>
      <c r="I13" s="1097"/>
      <c r="J13" s="1097"/>
      <c r="K13" s="1097"/>
      <c r="L13" s="1097"/>
      <c r="M13" s="1097"/>
      <c r="N13" s="1097"/>
      <c r="O13" s="1097"/>
      <c r="P13" s="1097"/>
      <c r="Q13" s="1097"/>
      <c r="R13" s="1097"/>
      <c r="S13" s="1097"/>
      <c r="T13" s="1097"/>
      <c r="U13" s="1097"/>
      <c r="V13" s="1097"/>
      <c r="W13" s="1097"/>
      <c r="X13" s="1097"/>
      <c r="Y13" s="1097"/>
      <c r="Z13" s="1097"/>
      <c r="AA13" s="1097"/>
      <c r="AB13" s="1098"/>
    </row>
    <row r="14" spans="1:29" s="117" customFormat="1" ht="16.5" thickBot="1">
      <c r="A14" s="1086"/>
      <c r="B14" s="1089"/>
      <c r="C14" s="1091"/>
      <c r="D14" s="1091"/>
      <c r="E14" s="1095" t="s">
        <v>684</v>
      </c>
      <c r="F14" s="1095"/>
      <c r="G14" s="1095" t="s">
        <v>685</v>
      </c>
      <c r="H14" s="1095"/>
      <c r="I14" s="1095" t="s">
        <v>686</v>
      </c>
      <c r="J14" s="1095"/>
      <c r="K14" s="1095" t="s">
        <v>730</v>
      </c>
      <c r="L14" s="1095"/>
      <c r="M14" s="1095" t="s">
        <v>677</v>
      </c>
      <c r="N14" s="1095"/>
      <c r="O14" s="1095" t="s">
        <v>678</v>
      </c>
      <c r="P14" s="1095"/>
      <c r="Q14" s="1095" t="s">
        <v>825</v>
      </c>
      <c r="R14" s="1095"/>
      <c r="S14" s="1095" t="s">
        <v>826</v>
      </c>
      <c r="T14" s="1095"/>
      <c r="U14" s="1095" t="s">
        <v>827</v>
      </c>
      <c r="V14" s="1095"/>
      <c r="W14" s="1095" t="s">
        <v>828</v>
      </c>
      <c r="X14" s="1095"/>
      <c r="Y14" s="1095" t="s">
        <v>829</v>
      </c>
      <c r="Z14" s="1095"/>
      <c r="AA14" s="1095" t="s">
        <v>830</v>
      </c>
      <c r="AB14" s="1095"/>
    </row>
    <row r="15" spans="1:29" s="117" customFormat="1" ht="15.75" thickBot="1">
      <c r="A15" s="1201"/>
      <c r="B15" s="1202"/>
      <c r="C15" s="118" t="s">
        <v>687</v>
      </c>
      <c r="D15" s="119" t="s">
        <v>688</v>
      </c>
      <c r="E15" s="118" t="s">
        <v>687</v>
      </c>
      <c r="F15" s="119" t="s">
        <v>688</v>
      </c>
      <c r="G15" s="120" t="s">
        <v>689</v>
      </c>
      <c r="H15" s="121" t="s">
        <v>688</v>
      </c>
      <c r="I15" s="120" t="s">
        <v>689</v>
      </c>
      <c r="J15" s="121" t="s">
        <v>688</v>
      </c>
      <c r="K15" s="120" t="s">
        <v>689</v>
      </c>
      <c r="L15" s="121" t="s">
        <v>688</v>
      </c>
      <c r="M15" s="120" t="s">
        <v>689</v>
      </c>
      <c r="N15" s="121" t="s">
        <v>688</v>
      </c>
      <c r="O15" s="120" t="s">
        <v>689</v>
      </c>
      <c r="P15" s="121" t="s">
        <v>688</v>
      </c>
      <c r="Q15" s="120" t="s">
        <v>689</v>
      </c>
      <c r="R15" s="121" t="s">
        <v>688</v>
      </c>
      <c r="S15" s="120" t="s">
        <v>689</v>
      </c>
      <c r="T15" s="121" t="s">
        <v>688</v>
      </c>
      <c r="U15" s="120" t="s">
        <v>689</v>
      </c>
      <c r="V15" s="121" t="s">
        <v>688</v>
      </c>
      <c r="W15" s="120" t="s">
        <v>689</v>
      </c>
      <c r="X15" s="121" t="s">
        <v>688</v>
      </c>
      <c r="Y15" s="120" t="s">
        <v>689</v>
      </c>
      <c r="Z15" s="121" t="s">
        <v>688</v>
      </c>
      <c r="AA15" s="120" t="s">
        <v>689</v>
      </c>
      <c r="AB15" s="121" t="s">
        <v>688</v>
      </c>
    </row>
    <row r="16" spans="1:29" s="117" customFormat="1" ht="15">
      <c r="A16" s="73" t="s">
        <v>719</v>
      </c>
      <c r="B16" s="32" t="str">
        <f>'Hidro Sanit'!$D$12</f>
        <v>INSTALAÇÕES HIDRAÚLICAS</v>
      </c>
      <c r="C16" s="24" t="e">
        <f>'Hidro Sanit'!$M$56</f>
        <v>#VALUE!</v>
      </c>
      <c r="D16" s="77" t="e">
        <f>(C16/$C$19)</f>
        <v>#VALUE!</v>
      </c>
      <c r="E16" s="95" t="e">
        <f>C16*F16/100</f>
        <v>#VALUE!</v>
      </c>
      <c r="F16" s="96">
        <v>5</v>
      </c>
      <c r="G16" s="95" t="e">
        <f>C16*H16/100</f>
        <v>#VALUE!</v>
      </c>
      <c r="H16" s="96">
        <v>5</v>
      </c>
      <c r="I16" s="95" t="e">
        <f>C16*J16/100</f>
        <v>#VALUE!</v>
      </c>
      <c r="J16" s="98">
        <v>10</v>
      </c>
      <c r="K16" s="99" t="e">
        <f>C16*L16/100</f>
        <v>#VALUE!</v>
      </c>
      <c r="L16" s="98">
        <v>10</v>
      </c>
      <c r="M16" s="95" t="e">
        <f>C16*N16/100</f>
        <v>#VALUE!</v>
      </c>
      <c r="N16" s="98">
        <v>10</v>
      </c>
      <c r="O16" s="99" t="e">
        <f>C16*P16/100</f>
        <v>#VALUE!</v>
      </c>
      <c r="P16" s="98">
        <v>10</v>
      </c>
      <c r="Q16" s="95" t="e">
        <f>C16*R16/100</f>
        <v>#VALUE!</v>
      </c>
      <c r="R16" s="98">
        <v>10</v>
      </c>
      <c r="S16" s="99" t="e">
        <f>C16*T16/100</f>
        <v>#VALUE!</v>
      </c>
      <c r="T16" s="98">
        <v>10</v>
      </c>
      <c r="U16" s="95" t="e">
        <f>(C16*V16)/100</f>
        <v>#VALUE!</v>
      </c>
      <c r="V16" s="98">
        <v>10</v>
      </c>
      <c r="W16" s="99" t="e">
        <f>(X16*C16)/100</f>
        <v>#VALUE!</v>
      </c>
      <c r="X16" s="98">
        <v>10</v>
      </c>
      <c r="Y16" s="95" t="e">
        <f>(Z16*C16)/100</f>
        <v>#VALUE!</v>
      </c>
      <c r="Z16" s="96">
        <v>5</v>
      </c>
      <c r="AA16" s="95" t="e">
        <f>(AB16*C16)/100</f>
        <v>#VALUE!</v>
      </c>
      <c r="AB16" s="96">
        <v>5</v>
      </c>
      <c r="AC16" s="125">
        <f>F16+H16+J16+L16+N16+P16+R16+T16+V16+X16+Z16+AB16</f>
        <v>100</v>
      </c>
    </row>
    <row r="17" spans="1:29" s="117" customFormat="1" ht="15">
      <c r="A17" s="126" t="s">
        <v>821</v>
      </c>
      <c r="B17" s="47" t="str">
        <f>'Hidro Sanit'!$D$57</f>
        <v xml:space="preserve">INSTALAÇÕES SANITÁRIAS </v>
      </c>
      <c r="C17" s="24" t="e">
        <f>'Hidro Sanit'!$M$91</f>
        <v>#VALUE!</v>
      </c>
      <c r="D17" s="77" t="e">
        <f>(C17/$C$19)</f>
        <v>#VALUE!</v>
      </c>
      <c r="E17" s="95" t="e">
        <f>C17*F17/100</f>
        <v>#VALUE!</v>
      </c>
      <c r="F17" s="96">
        <v>5</v>
      </c>
      <c r="G17" s="95" t="e">
        <f>C17*H17/100</f>
        <v>#VALUE!</v>
      </c>
      <c r="H17" s="96">
        <v>5</v>
      </c>
      <c r="I17" s="95" t="e">
        <f>C17*J17/100</f>
        <v>#VALUE!</v>
      </c>
      <c r="J17" s="98">
        <v>10</v>
      </c>
      <c r="K17" s="99" t="e">
        <f>C17*L17/100</f>
        <v>#VALUE!</v>
      </c>
      <c r="L17" s="98">
        <v>10</v>
      </c>
      <c r="M17" s="95" t="e">
        <f>C17*N17/100</f>
        <v>#VALUE!</v>
      </c>
      <c r="N17" s="98">
        <v>10</v>
      </c>
      <c r="O17" s="99" t="e">
        <f>C17*P17/100</f>
        <v>#VALUE!</v>
      </c>
      <c r="P17" s="98">
        <v>10</v>
      </c>
      <c r="Q17" s="95" t="e">
        <f>C17*R17/100</f>
        <v>#VALUE!</v>
      </c>
      <c r="R17" s="98">
        <v>10</v>
      </c>
      <c r="S17" s="99" t="e">
        <f>C17*T17/100</f>
        <v>#VALUE!</v>
      </c>
      <c r="T17" s="98">
        <v>10</v>
      </c>
      <c r="U17" s="95" t="e">
        <f>(C17*V17)/100</f>
        <v>#VALUE!</v>
      </c>
      <c r="V17" s="98">
        <v>10</v>
      </c>
      <c r="W17" s="99" t="e">
        <f>(X17*C17)/100</f>
        <v>#VALUE!</v>
      </c>
      <c r="X17" s="98">
        <v>10</v>
      </c>
      <c r="Y17" s="95" t="e">
        <f>(Z17*C17)/100</f>
        <v>#VALUE!</v>
      </c>
      <c r="Z17" s="96">
        <v>5</v>
      </c>
      <c r="AA17" s="95" t="e">
        <f>(AB17*C17)/100</f>
        <v>#VALUE!</v>
      </c>
      <c r="AB17" s="96">
        <v>5</v>
      </c>
      <c r="AC17" s="125">
        <f>F17+H17+J17+L17+N17+P17+R17+T17+V17+X17+Z17+AB17</f>
        <v>100</v>
      </c>
    </row>
    <row r="18" spans="1:29" s="117" customFormat="1" ht="30">
      <c r="A18" s="126" t="s">
        <v>780</v>
      </c>
      <c r="B18" s="47" t="str">
        <f>'Hidro Sanit'!$D$92</f>
        <v>SERVIÇOS COMPLEMENTARES</v>
      </c>
      <c r="C18" s="24" t="e">
        <f>'Hidro Sanit'!$M$105</f>
        <v>#VALUE!</v>
      </c>
      <c r="D18" s="77" t="e">
        <f>(C18/$C$19)</f>
        <v>#VALUE!</v>
      </c>
      <c r="E18" s="95" t="e">
        <f>C18*F18/100</f>
        <v>#VALUE!</v>
      </c>
      <c r="F18" s="96">
        <v>5</v>
      </c>
      <c r="G18" s="95" t="e">
        <f>C18*H18/100</f>
        <v>#VALUE!</v>
      </c>
      <c r="H18" s="96">
        <v>5</v>
      </c>
      <c r="I18" s="95" t="e">
        <f>C18*J18/100</f>
        <v>#VALUE!</v>
      </c>
      <c r="J18" s="98">
        <v>10</v>
      </c>
      <c r="K18" s="99" t="e">
        <f>C18*L18/100</f>
        <v>#VALUE!</v>
      </c>
      <c r="L18" s="98">
        <v>10</v>
      </c>
      <c r="M18" s="95" t="e">
        <f>C18*N18/100</f>
        <v>#VALUE!</v>
      </c>
      <c r="N18" s="98">
        <v>10</v>
      </c>
      <c r="O18" s="99" t="e">
        <f>C18*P18/100</f>
        <v>#VALUE!</v>
      </c>
      <c r="P18" s="98">
        <v>10</v>
      </c>
      <c r="Q18" s="95" t="e">
        <f>C18*R18/100</f>
        <v>#VALUE!</v>
      </c>
      <c r="R18" s="98">
        <v>10</v>
      </c>
      <c r="S18" s="99" t="e">
        <f>C18*T18/100</f>
        <v>#VALUE!</v>
      </c>
      <c r="T18" s="98">
        <v>10</v>
      </c>
      <c r="U18" s="95" t="e">
        <f>(C18*V18)/100</f>
        <v>#VALUE!</v>
      </c>
      <c r="V18" s="98">
        <v>10</v>
      </c>
      <c r="W18" s="99" t="e">
        <f>(X18*C18)/100</f>
        <v>#VALUE!</v>
      </c>
      <c r="X18" s="98">
        <v>10</v>
      </c>
      <c r="Y18" s="95" t="e">
        <f>(Z18*C18)/100</f>
        <v>#VALUE!</v>
      </c>
      <c r="Z18" s="96">
        <v>5</v>
      </c>
      <c r="AA18" s="95" t="e">
        <f>(AB18*C18)/100</f>
        <v>#VALUE!</v>
      </c>
      <c r="AB18" s="96">
        <v>5</v>
      </c>
      <c r="AC18" s="125">
        <f>F18+H18+J18+L18+N18+P18+R18+T18+V18+X18+Z18+AB18</f>
        <v>100</v>
      </c>
    </row>
    <row r="19" spans="1:29" s="117" customFormat="1" ht="15">
      <c r="A19" s="1194" t="s">
        <v>690</v>
      </c>
      <c r="B19" s="1195"/>
      <c r="C19" s="29" t="e">
        <f>SUM(C16:C18)</f>
        <v>#VALUE!</v>
      </c>
      <c r="D19" s="78" t="e">
        <f>SUM(D16:D18)</f>
        <v>#VALUE!</v>
      </c>
      <c r="E19" s="128" t="e">
        <f>SUM(E16:E18)</f>
        <v>#VALUE!</v>
      </c>
      <c r="F19" s="129" t="e">
        <f>E19/$C$19</f>
        <v>#VALUE!</v>
      </c>
      <c r="G19" s="130" t="e">
        <f>SUM(G16:G18)</f>
        <v>#VALUE!</v>
      </c>
      <c r="H19" s="129" t="e">
        <f>G19/$C$19</f>
        <v>#VALUE!</v>
      </c>
      <c r="I19" s="128" t="e">
        <f>SUM(I16:I18)</f>
        <v>#VALUE!</v>
      </c>
      <c r="J19" s="129" t="e">
        <f>I19/$C$19</f>
        <v>#VALUE!</v>
      </c>
      <c r="K19" s="130" t="e">
        <f>SUM(K16:K18)</f>
        <v>#VALUE!</v>
      </c>
      <c r="L19" s="129" t="e">
        <f>K19/$C$19</f>
        <v>#VALUE!</v>
      </c>
      <c r="M19" s="128" t="e">
        <f>SUM(M16:M18)</f>
        <v>#VALUE!</v>
      </c>
      <c r="N19" s="129" t="e">
        <f>M19/$C$19</f>
        <v>#VALUE!</v>
      </c>
      <c r="O19" s="130" t="e">
        <f>SUM(O16:O18)</f>
        <v>#VALUE!</v>
      </c>
      <c r="P19" s="129" t="e">
        <f>O19/$C$19</f>
        <v>#VALUE!</v>
      </c>
      <c r="Q19" s="128" t="e">
        <f>SUM(Q16:Q18)</f>
        <v>#VALUE!</v>
      </c>
      <c r="R19" s="129" t="e">
        <f>Q19/$C$19</f>
        <v>#VALUE!</v>
      </c>
      <c r="S19" s="130" t="e">
        <f>SUM(S16:S18)</f>
        <v>#VALUE!</v>
      </c>
      <c r="T19" s="129" t="e">
        <f>S19/$C$19</f>
        <v>#VALUE!</v>
      </c>
      <c r="U19" s="128" t="e">
        <f>SUM(U16:U18)</f>
        <v>#VALUE!</v>
      </c>
      <c r="V19" s="129" t="e">
        <f>U19/$C$19</f>
        <v>#VALUE!</v>
      </c>
      <c r="W19" s="130" t="e">
        <f>SUM(W16:W18)</f>
        <v>#VALUE!</v>
      </c>
      <c r="X19" s="129" t="e">
        <f>W19/$C$19</f>
        <v>#VALUE!</v>
      </c>
      <c r="Y19" s="128" t="e">
        <f>SUM(Y16:Y18)</f>
        <v>#VALUE!</v>
      </c>
      <c r="Z19" s="129" t="e">
        <f>Y19/$C$19</f>
        <v>#VALUE!</v>
      </c>
      <c r="AA19" s="130" t="e">
        <f>SUM(AA16:AA18)</f>
        <v>#VALUE!</v>
      </c>
      <c r="AB19" s="129" t="e">
        <f>AA19/$C$19</f>
        <v>#VALUE!</v>
      </c>
    </row>
    <row r="20" spans="1:29" s="117" customFormat="1" ht="15">
      <c r="A20" s="1194" t="s">
        <v>691</v>
      </c>
      <c r="B20" s="1195"/>
      <c r="C20" s="25"/>
      <c r="D20" s="131"/>
      <c r="E20" s="128" t="e">
        <f>SUM(E19)</f>
        <v>#VALUE!</v>
      </c>
      <c r="F20" s="129" t="e">
        <f>E20/C19</f>
        <v>#VALUE!</v>
      </c>
      <c r="G20" s="130" t="e">
        <f t="shared" ref="G20:AB20" si="0">E20+G19</f>
        <v>#VALUE!</v>
      </c>
      <c r="H20" s="131" t="e">
        <f t="shared" si="0"/>
        <v>#VALUE!</v>
      </c>
      <c r="I20" s="128" t="e">
        <f t="shared" si="0"/>
        <v>#VALUE!</v>
      </c>
      <c r="J20" s="129" t="e">
        <f t="shared" si="0"/>
        <v>#VALUE!</v>
      </c>
      <c r="K20" s="130" t="e">
        <f t="shared" si="0"/>
        <v>#VALUE!</v>
      </c>
      <c r="L20" s="131" t="e">
        <f t="shared" si="0"/>
        <v>#VALUE!</v>
      </c>
      <c r="M20" s="128" t="e">
        <f t="shared" si="0"/>
        <v>#VALUE!</v>
      </c>
      <c r="N20" s="129" t="e">
        <f t="shared" si="0"/>
        <v>#VALUE!</v>
      </c>
      <c r="O20" s="130" t="e">
        <f t="shared" si="0"/>
        <v>#VALUE!</v>
      </c>
      <c r="P20" s="131" t="e">
        <f t="shared" si="0"/>
        <v>#VALUE!</v>
      </c>
      <c r="Q20" s="128" t="e">
        <f t="shared" si="0"/>
        <v>#VALUE!</v>
      </c>
      <c r="R20" s="129" t="e">
        <f t="shared" si="0"/>
        <v>#VALUE!</v>
      </c>
      <c r="S20" s="130" t="e">
        <f t="shared" si="0"/>
        <v>#VALUE!</v>
      </c>
      <c r="T20" s="131" t="e">
        <f t="shared" si="0"/>
        <v>#VALUE!</v>
      </c>
      <c r="U20" s="128" t="e">
        <f t="shared" si="0"/>
        <v>#VALUE!</v>
      </c>
      <c r="V20" s="129" t="e">
        <f t="shared" si="0"/>
        <v>#VALUE!</v>
      </c>
      <c r="W20" s="130" t="e">
        <f t="shared" si="0"/>
        <v>#VALUE!</v>
      </c>
      <c r="X20" s="131" t="e">
        <f t="shared" si="0"/>
        <v>#VALUE!</v>
      </c>
      <c r="Y20" s="128" t="e">
        <f t="shared" si="0"/>
        <v>#VALUE!</v>
      </c>
      <c r="Z20" s="129" t="e">
        <f t="shared" si="0"/>
        <v>#VALUE!</v>
      </c>
      <c r="AA20" s="130" t="e">
        <f t="shared" si="0"/>
        <v>#VALUE!</v>
      </c>
      <c r="AB20" s="129" t="e">
        <f t="shared" si="0"/>
        <v>#VALUE!</v>
      </c>
    </row>
    <row r="21" spans="1:29" ht="15.75" thickBot="1">
      <c r="A21" s="1196">
        <f>CONSOLIDADA!B29</f>
        <v>0</v>
      </c>
      <c r="B21" s="1197"/>
      <c r="C21" s="1197"/>
      <c r="D21" s="1197"/>
      <c r="E21" s="1197"/>
      <c r="F21" s="1197"/>
      <c r="G21" s="1197"/>
      <c r="H21" s="1197"/>
      <c r="I21" s="1197"/>
      <c r="J21" s="1197"/>
      <c r="K21" s="1197"/>
      <c r="L21" s="1197"/>
      <c r="M21" s="1197"/>
      <c r="N21" s="1197"/>
      <c r="O21" s="1197"/>
      <c r="P21" s="1197"/>
      <c r="Q21" s="1197"/>
      <c r="R21" s="1197"/>
      <c r="S21" s="1197"/>
      <c r="T21" s="1197"/>
      <c r="U21" s="1197"/>
      <c r="V21" s="1197"/>
      <c r="W21" s="1197"/>
      <c r="X21" s="1197"/>
      <c r="Y21" s="1197"/>
      <c r="Z21" s="1197"/>
      <c r="AA21" s="1197"/>
      <c r="AB21" s="1198"/>
    </row>
  </sheetData>
  <mergeCells count="20">
    <mergeCell ref="A12:V12"/>
    <mergeCell ref="A13:A15"/>
    <mergeCell ref="B13:B15"/>
    <mergeCell ref="C13:D14"/>
    <mergeCell ref="E13:AB13"/>
    <mergeCell ref="E14:F14"/>
    <mergeCell ref="G14:H14"/>
    <mergeCell ref="I14:J14"/>
    <mergeCell ref="K14:L14"/>
    <mergeCell ref="M14:N14"/>
    <mergeCell ref="A20:B20"/>
    <mergeCell ref="A21:AB21"/>
    <mergeCell ref="W14:X14"/>
    <mergeCell ref="Y14:Z14"/>
    <mergeCell ref="AA14:AB14"/>
    <mergeCell ref="A19:B19"/>
    <mergeCell ref="O14:P14"/>
    <mergeCell ref="Q14:R14"/>
    <mergeCell ref="S14:T14"/>
    <mergeCell ref="U14:V14"/>
  </mergeCells>
  <phoneticPr fontId="14" type="noConversion"/>
  <pageMargins left="0.19685039370078741" right="0.19685039370078741" top="0.98425196850393704" bottom="0.98425196850393704" header="0.51181102362204722" footer="0.51181102362204722"/>
  <pageSetup paperSize="9" scale="48" orientation="landscape" r:id="rId1"/>
  <headerFooter alignWithMargins="0"/>
  <drawing r:id="rId2"/>
</worksheet>
</file>

<file path=xl/worksheets/sheet16.xml><?xml version="1.0" encoding="utf-8"?>
<worksheet xmlns="http://schemas.openxmlformats.org/spreadsheetml/2006/main" xmlns:r="http://schemas.openxmlformats.org/officeDocument/2006/relationships">
  <sheetPr codeName="Plan35"/>
  <dimension ref="A1:DB215"/>
  <sheetViews>
    <sheetView workbookViewId="0"/>
  </sheetViews>
  <sheetFormatPr defaultColWidth="9.140625" defaultRowHeight="15"/>
  <cols>
    <col min="1" max="1" width="8.28515625" style="9" customWidth="1"/>
    <col min="2" max="2" width="18.7109375" style="9" customWidth="1"/>
    <col min="3" max="3" width="19.7109375" style="9" customWidth="1"/>
    <col min="4" max="4" width="92.140625" style="9" customWidth="1"/>
    <col min="5" max="5" width="6.28515625" style="56" customWidth="1"/>
    <col min="6" max="6" width="19" style="68" hidden="1" customWidth="1"/>
    <col min="7" max="7" width="13.85546875" style="57" customWidth="1"/>
    <col min="8" max="8" width="13.85546875" style="281" hidden="1" customWidth="1"/>
    <col min="9" max="9" width="13.85546875" style="369" hidden="1" customWidth="1"/>
    <col min="10" max="11" width="13" style="60" hidden="1" customWidth="1"/>
    <col min="12" max="13" width="13.140625" style="133" customWidth="1"/>
    <col min="14" max="15" width="12.42578125" style="133" hidden="1" customWidth="1"/>
    <col min="16" max="21" width="11.28515625" style="133" customWidth="1"/>
    <col min="22" max="87" width="11.28515625" style="133" hidden="1" customWidth="1"/>
    <col min="88" max="105" width="14.42578125" style="133" customWidth="1"/>
    <col min="106" max="106" width="9.140625" style="133"/>
    <col min="107" max="16384" width="9.140625" style="9"/>
  </cols>
  <sheetData>
    <row r="1" spans="1:106" ht="18">
      <c r="A1" s="1" t="s">
        <v>675</v>
      </c>
      <c r="B1" s="7"/>
      <c r="C1" s="7"/>
      <c r="D1" s="7"/>
      <c r="F1" s="133"/>
      <c r="G1" s="240"/>
      <c r="H1" s="470"/>
      <c r="I1" s="470"/>
      <c r="J1" s="28"/>
      <c r="K1" s="28"/>
    </row>
    <row r="2" spans="1:106" ht="19.5" customHeight="1">
      <c r="A2" s="2" t="s">
        <v>718</v>
      </c>
      <c r="B2" s="7"/>
      <c r="C2" s="7"/>
      <c r="D2" s="7"/>
      <c r="F2" s="133"/>
      <c r="G2" s="240"/>
      <c r="H2" s="470"/>
      <c r="I2" s="470"/>
      <c r="J2" s="28"/>
      <c r="K2" s="28"/>
    </row>
    <row r="3" spans="1:106" ht="19.5" customHeight="1">
      <c r="A3" s="2" t="s">
        <v>880</v>
      </c>
      <c r="B3" s="58"/>
      <c r="C3" s="58"/>
      <c r="D3" s="7"/>
      <c r="F3" s="133"/>
      <c r="G3" s="240"/>
      <c r="H3" s="470"/>
      <c r="I3" s="470"/>
      <c r="J3" s="28"/>
      <c r="K3" s="28"/>
    </row>
    <row r="4" spans="1:106" ht="17.25" customHeight="1">
      <c r="A4" s="1" t="str">
        <f>CONSOLIDADA!A4</f>
        <v>SUPERINTENDENCIA DE PROJETOS -SMS</v>
      </c>
      <c r="B4" s="7"/>
      <c r="C4" s="7"/>
      <c r="D4" s="7"/>
      <c r="E4" s="1222" t="s">
        <v>662</v>
      </c>
      <c r="F4" s="1222"/>
      <c r="G4" s="1222"/>
      <c r="H4" s="14"/>
      <c r="I4" s="14"/>
      <c r="J4" s="14"/>
      <c r="K4" s="14"/>
      <c r="L4" s="14"/>
      <c r="M4" s="14"/>
    </row>
    <row r="5" spans="1:106" ht="18" customHeight="1">
      <c r="A5" s="1" t="s">
        <v>656</v>
      </c>
      <c r="B5" s="7"/>
      <c r="C5" s="7"/>
      <c r="D5" s="7"/>
      <c r="E5" s="1223" t="str">
        <f>CONSOLIDADA!B14</f>
        <v>CONCRETO</v>
      </c>
      <c r="F5" s="1223"/>
      <c r="G5" s="1223"/>
      <c r="H5" s="1223"/>
      <c r="I5" s="1223"/>
      <c r="J5" s="1223"/>
      <c r="K5" s="1223"/>
      <c r="L5" s="1223"/>
      <c r="M5" s="1223"/>
      <c r="P5" s="212"/>
      <c r="S5" s="212"/>
      <c r="V5" s="212"/>
      <c r="Y5" s="212"/>
      <c r="AB5" s="212"/>
      <c r="AE5" s="212"/>
      <c r="AH5" s="212"/>
      <c r="AK5" s="212"/>
      <c r="AN5" s="212"/>
      <c r="AQ5" s="212"/>
      <c r="AT5" s="212"/>
      <c r="AW5" s="212"/>
      <c r="AZ5" s="212"/>
      <c r="BC5" s="212"/>
      <c r="BF5" s="212"/>
      <c r="BI5" s="212"/>
      <c r="BL5" s="212"/>
      <c r="BO5" s="212"/>
      <c r="BR5" s="212"/>
      <c r="BU5" s="212"/>
      <c r="BX5" s="212"/>
      <c r="CA5" s="212"/>
      <c r="CD5" s="212"/>
      <c r="CG5" s="212"/>
    </row>
    <row r="6" spans="1:106" ht="18" customHeight="1">
      <c r="A6" s="1" t="str">
        <f>CONSOLIDADA!A5</f>
        <v>POLICLINICA JARDIM GLÓRIA II</v>
      </c>
      <c r="B6" s="7"/>
      <c r="C6" s="7"/>
      <c r="E6" s="1223"/>
      <c r="F6" s="1223"/>
      <c r="G6" s="1223"/>
      <c r="H6" s="1223"/>
      <c r="I6" s="1223"/>
      <c r="J6" s="1223"/>
      <c r="K6" s="1223"/>
      <c r="L6" s="1223"/>
      <c r="M6" s="1223"/>
      <c r="P6" s="55"/>
      <c r="S6" s="55"/>
      <c r="V6" s="55"/>
      <c r="Y6" s="55"/>
      <c r="AB6" s="55"/>
      <c r="AE6" s="55"/>
      <c r="AH6" s="55"/>
      <c r="AK6" s="55"/>
      <c r="AN6" s="55"/>
      <c r="AQ6" s="55"/>
      <c r="AT6" s="55"/>
      <c r="AW6" s="55"/>
      <c r="AZ6" s="55"/>
      <c r="BC6" s="55"/>
      <c r="BF6" s="55"/>
      <c r="BI6" s="55"/>
      <c r="BL6" s="55"/>
      <c r="BO6" s="55"/>
      <c r="BR6" s="55"/>
      <c r="BU6" s="55"/>
      <c r="BX6" s="55"/>
      <c r="CA6" s="55"/>
      <c r="CD6" s="55"/>
      <c r="CG6" s="55"/>
    </row>
    <row r="7" spans="1:106" ht="18">
      <c r="A7" s="1" t="str">
        <f>CONSOLIDADA!A6</f>
        <v>ENDEREÇO: RUA HARMONIA ESQUINA COM RUA DO AMOR, BAIRRO JARDIM GLORIA II, VARZEA GRANDE-MT</v>
      </c>
      <c r="B7" s="7"/>
      <c r="C7" s="7"/>
      <c r="D7" s="56"/>
      <c r="E7" s="1223"/>
      <c r="F7" s="1223"/>
      <c r="G7" s="1223"/>
      <c r="H7" s="1223"/>
      <c r="I7" s="1223"/>
      <c r="J7" s="1223"/>
      <c r="K7" s="1223"/>
      <c r="L7" s="1223"/>
      <c r="M7" s="1223"/>
      <c r="P7" s="55"/>
      <c r="S7" s="55"/>
      <c r="V7" s="55"/>
      <c r="Y7" s="55"/>
      <c r="AB7" s="55"/>
      <c r="AE7" s="55"/>
      <c r="AH7" s="55"/>
      <c r="AK7" s="55"/>
      <c r="AN7" s="55"/>
      <c r="AQ7" s="55"/>
      <c r="AT7" s="55"/>
      <c r="AW7" s="55"/>
      <c r="AZ7" s="55"/>
      <c r="BC7" s="55"/>
      <c r="BF7" s="55"/>
      <c r="BI7" s="55"/>
      <c r="BL7" s="55"/>
      <c r="BO7" s="55"/>
      <c r="BR7" s="55"/>
      <c r="BU7" s="55"/>
      <c r="BX7" s="55"/>
      <c r="CA7" s="55"/>
      <c r="CD7" s="55"/>
      <c r="CG7" s="55"/>
    </row>
    <row r="8" spans="1:106" ht="18.75" thickBot="1">
      <c r="A8" s="1" t="str">
        <f>CONSOLIDADA!A7</f>
        <v>MUNICÍPIO:  VARZEA GRANDE- MT</v>
      </c>
      <c r="B8" s="59"/>
      <c r="C8" s="59"/>
      <c r="E8" s="226" t="s">
        <v>657</v>
      </c>
      <c r="F8" s="133"/>
      <c r="G8" s="1187" t="str">
        <f>PLANILHA!E7</f>
        <v>DESONERADO</v>
      </c>
      <c r="H8" s="1187"/>
      <c r="I8" s="1187"/>
      <c r="J8" s="227"/>
      <c r="K8" s="227"/>
      <c r="L8" s="226" t="s">
        <v>831</v>
      </c>
      <c r="M8" s="319">
        <f>PLANILHA!H7</f>
        <v>0</v>
      </c>
      <c r="N8" s="27"/>
      <c r="O8" s="27"/>
      <c r="P8" s="55"/>
      <c r="Q8" s="14"/>
      <c r="R8" s="55"/>
      <c r="S8" s="55"/>
      <c r="T8" s="14"/>
      <c r="U8" s="55"/>
      <c r="V8" s="55"/>
      <c r="W8" s="14"/>
      <c r="X8" s="55"/>
      <c r="Y8" s="55"/>
      <c r="Z8" s="14"/>
      <c r="AA8" s="55"/>
      <c r="AB8" s="55"/>
      <c r="AC8" s="14"/>
      <c r="AD8" s="55"/>
      <c r="AE8" s="55"/>
      <c r="AF8" s="14"/>
      <c r="AG8" s="55"/>
      <c r="AH8" s="55"/>
      <c r="AI8" s="14"/>
      <c r="AJ8" s="55"/>
      <c r="AK8" s="55"/>
      <c r="AL8" s="14"/>
      <c r="AM8" s="55"/>
      <c r="AN8" s="55"/>
      <c r="AO8" s="14"/>
      <c r="AP8" s="55"/>
      <c r="AQ8" s="55"/>
      <c r="AR8" s="14"/>
      <c r="AS8" s="55"/>
      <c r="AT8" s="55"/>
      <c r="AU8" s="14"/>
      <c r="AV8" s="55"/>
      <c r="AW8" s="55"/>
      <c r="AX8" s="14"/>
      <c r="AY8" s="55"/>
      <c r="AZ8" s="55"/>
      <c r="BA8" s="14"/>
      <c r="BB8" s="55"/>
      <c r="BC8" s="55"/>
      <c r="BD8" s="14"/>
      <c r="BE8" s="55"/>
      <c r="BF8" s="55"/>
      <c r="BG8" s="14"/>
      <c r="BH8" s="55"/>
      <c r="BI8" s="55"/>
      <c r="BJ8" s="14"/>
      <c r="BK8" s="55"/>
      <c r="BL8" s="55"/>
      <c r="BM8" s="14"/>
      <c r="BN8" s="55"/>
      <c r="BO8" s="55"/>
      <c r="BP8" s="14"/>
      <c r="BQ8" s="55"/>
      <c r="BR8" s="55"/>
      <c r="BS8" s="14"/>
      <c r="BT8" s="55"/>
      <c r="BU8" s="55"/>
      <c r="BV8" s="14"/>
      <c r="BW8" s="55"/>
      <c r="BX8" s="55"/>
      <c r="BY8" s="14"/>
      <c r="BZ8" s="55"/>
      <c r="CA8" s="55"/>
      <c r="CB8" s="14"/>
      <c r="CC8" s="55"/>
      <c r="CD8" s="55"/>
      <c r="CE8" s="14"/>
      <c r="CF8" s="55"/>
      <c r="CG8" s="55"/>
      <c r="CH8" s="14"/>
      <c r="CI8" s="55"/>
      <c r="CJ8" s="55"/>
      <c r="CK8" s="55"/>
      <c r="CL8" s="55"/>
      <c r="CM8" s="55"/>
      <c r="CN8" s="55"/>
      <c r="CO8" s="55"/>
      <c r="CP8" s="55"/>
      <c r="CQ8" s="55"/>
      <c r="CR8" s="55"/>
      <c r="CS8" s="55"/>
      <c r="CT8" s="55"/>
      <c r="CU8" s="55"/>
      <c r="CV8" s="55"/>
      <c r="CW8" s="55"/>
      <c r="CX8" s="55"/>
      <c r="CY8" s="55"/>
      <c r="CZ8" s="55"/>
      <c r="DA8" s="55"/>
    </row>
    <row r="9" spans="1:106" s="10" customFormat="1" ht="16.5" customHeight="1" thickBot="1">
      <c r="A9" s="1209" t="s">
        <v>659</v>
      </c>
      <c r="B9" s="1212" t="e">
        <f>PLANILHA!#REF!</f>
        <v>#REF!</v>
      </c>
      <c r="C9" s="1213" t="e">
        <f>PLANILHA!#REF!</f>
        <v>#REF!</v>
      </c>
      <c r="D9" s="1216" t="s">
        <v>660</v>
      </c>
      <c r="E9" s="1219" t="s">
        <v>871</v>
      </c>
      <c r="F9" s="1180" t="e">
        <f>PLANILHA!#REF!</f>
        <v>#REF!</v>
      </c>
      <c r="G9" s="1188" t="s">
        <v>872</v>
      </c>
      <c r="H9" s="1189"/>
      <c r="I9" s="1189"/>
      <c r="J9" s="1189"/>
      <c r="K9" s="1190"/>
      <c r="L9" s="1188" t="s">
        <v>813</v>
      </c>
      <c r="M9" s="1189"/>
      <c r="N9" s="1189"/>
      <c r="O9" s="1190"/>
      <c r="P9" s="1091" t="s">
        <v>128</v>
      </c>
      <c r="Q9" s="1091"/>
      <c r="R9" s="1091"/>
      <c r="S9" s="1161" t="s">
        <v>116</v>
      </c>
      <c r="T9" s="1161"/>
      <c r="U9" s="1161"/>
      <c r="V9" s="1091" t="s">
        <v>129</v>
      </c>
      <c r="W9" s="1091"/>
      <c r="X9" s="1091"/>
      <c r="Y9" s="1183" t="s">
        <v>117</v>
      </c>
      <c r="Z9" s="1184"/>
      <c r="AA9" s="1185"/>
      <c r="AB9" s="1091" t="s">
        <v>130</v>
      </c>
      <c r="AC9" s="1091"/>
      <c r="AD9" s="1091"/>
      <c r="AE9" s="1161" t="s">
        <v>118</v>
      </c>
      <c r="AF9" s="1161"/>
      <c r="AG9" s="1161"/>
      <c r="AH9" s="1091" t="s">
        <v>131</v>
      </c>
      <c r="AI9" s="1091"/>
      <c r="AJ9" s="1091"/>
      <c r="AK9" s="1183" t="s">
        <v>119</v>
      </c>
      <c r="AL9" s="1184"/>
      <c r="AM9" s="1185"/>
      <c r="AN9" s="1091" t="s">
        <v>132</v>
      </c>
      <c r="AO9" s="1091"/>
      <c r="AP9" s="1091"/>
      <c r="AQ9" s="1161" t="s">
        <v>120</v>
      </c>
      <c r="AR9" s="1161"/>
      <c r="AS9" s="1161"/>
      <c r="AT9" s="1091" t="s">
        <v>133</v>
      </c>
      <c r="AU9" s="1091"/>
      <c r="AV9" s="1091"/>
      <c r="AW9" s="1161" t="s">
        <v>121</v>
      </c>
      <c r="AX9" s="1161"/>
      <c r="AY9" s="1161"/>
      <c r="AZ9" s="1091" t="s">
        <v>134</v>
      </c>
      <c r="BA9" s="1091"/>
      <c r="BB9" s="1091"/>
      <c r="BC9" s="1161" t="s">
        <v>122</v>
      </c>
      <c r="BD9" s="1161"/>
      <c r="BE9" s="1161"/>
      <c r="BF9" s="1091" t="s">
        <v>135</v>
      </c>
      <c r="BG9" s="1091"/>
      <c r="BH9" s="1091"/>
      <c r="BI9" s="1161" t="s">
        <v>123</v>
      </c>
      <c r="BJ9" s="1161"/>
      <c r="BK9" s="1161"/>
      <c r="BL9" s="1091" t="s">
        <v>136</v>
      </c>
      <c r="BM9" s="1091"/>
      <c r="BN9" s="1091"/>
      <c r="BO9" s="1161" t="s">
        <v>124</v>
      </c>
      <c r="BP9" s="1161"/>
      <c r="BQ9" s="1161"/>
      <c r="BR9" s="1091" t="s">
        <v>137</v>
      </c>
      <c r="BS9" s="1091"/>
      <c r="BT9" s="1091"/>
      <c r="BU9" s="1161" t="s">
        <v>125</v>
      </c>
      <c r="BV9" s="1161"/>
      <c r="BW9" s="1161"/>
      <c r="BX9" s="1091" t="s">
        <v>138</v>
      </c>
      <c r="BY9" s="1091"/>
      <c r="BZ9" s="1091"/>
      <c r="CA9" s="1161" t="s">
        <v>126</v>
      </c>
      <c r="CB9" s="1161"/>
      <c r="CC9" s="1161"/>
      <c r="CD9" s="1091" t="s">
        <v>139</v>
      </c>
      <c r="CE9" s="1091"/>
      <c r="CF9" s="1091"/>
      <c r="CG9" s="1161" t="s">
        <v>127</v>
      </c>
      <c r="CH9" s="1161"/>
      <c r="CI9" s="1161"/>
      <c r="CJ9" s="1091" t="s">
        <v>112</v>
      </c>
      <c r="CK9" s="1091"/>
      <c r="CL9" s="1091"/>
      <c r="CM9" s="1161" t="s">
        <v>113</v>
      </c>
      <c r="CN9" s="1161"/>
      <c r="CO9" s="1161"/>
      <c r="CP9" s="1091" t="s">
        <v>754</v>
      </c>
      <c r="CQ9" s="1091"/>
      <c r="CR9" s="1091"/>
      <c r="CS9" s="1161" t="s">
        <v>114</v>
      </c>
      <c r="CT9" s="1161"/>
      <c r="CU9" s="1161"/>
      <c r="CV9" s="1167" t="s">
        <v>748</v>
      </c>
      <c r="CW9" s="1167"/>
      <c r="CX9" s="1167"/>
      <c r="CY9" s="1167" t="s">
        <v>115</v>
      </c>
      <c r="CZ9" s="1167"/>
      <c r="DA9" s="1167"/>
      <c r="DB9" s="14"/>
    </row>
    <row r="10" spans="1:106" s="10" customFormat="1" ht="16.5" customHeight="1" thickBot="1">
      <c r="A10" s="1210"/>
      <c r="B10" s="1212"/>
      <c r="C10" s="1214"/>
      <c r="D10" s="1217"/>
      <c r="E10" s="1220"/>
      <c r="F10" s="1181"/>
      <c r="G10" s="1191"/>
      <c r="H10" s="1192"/>
      <c r="I10" s="1192"/>
      <c r="J10" s="1192"/>
      <c r="K10" s="1193"/>
      <c r="L10" s="1191"/>
      <c r="M10" s="1192"/>
      <c r="N10" s="1192"/>
      <c r="O10" s="1193"/>
      <c r="P10" s="1205" t="s">
        <v>758</v>
      </c>
      <c r="Q10" s="1206" t="s">
        <v>755</v>
      </c>
      <c r="R10" s="252" t="s">
        <v>756</v>
      </c>
      <c r="S10" s="1205" t="s">
        <v>758</v>
      </c>
      <c r="T10" s="1206" t="s">
        <v>755</v>
      </c>
      <c r="U10" s="252" t="s">
        <v>756</v>
      </c>
      <c r="V10" s="1205" t="s">
        <v>758</v>
      </c>
      <c r="W10" s="1206" t="s">
        <v>755</v>
      </c>
      <c r="X10" s="252" t="s">
        <v>756</v>
      </c>
      <c r="Y10" s="1205" t="s">
        <v>758</v>
      </c>
      <c r="Z10" s="1206" t="s">
        <v>755</v>
      </c>
      <c r="AA10" s="252" t="s">
        <v>756</v>
      </c>
      <c r="AB10" s="1205" t="s">
        <v>758</v>
      </c>
      <c r="AC10" s="1206" t="s">
        <v>755</v>
      </c>
      <c r="AD10" s="252" t="s">
        <v>756</v>
      </c>
      <c r="AE10" s="1205" t="s">
        <v>758</v>
      </c>
      <c r="AF10" s="1206" t="s">
        <v>755</v>
      </c>
      <c r="AG10" s="252" t="s">
        <v>756</v>
      </c>
      <c r="AH10" s="1205" t="s">
        <v>758</v>
      </c>
      <c r="AI10" s="1206" t="s">
        <v>755</v>
      </c>
      <c r="AJ10" s="252" t="s">
        <v>756</v>
      </c>
      <c r="AK10" s="1205" t="s">
        <v>758</v>
      </c>
      <c r="AL10" s="1206" t="s">
        <v>755</v>
      </c>
      <c r="AM10" s="252" t="s">
        <v>756</v>
      </c>
      <c r="AN10" s="1205" t="s">
        <v>758</v>
      </c>
      <c r="AO10" s="1206" t="s">
        <v>755</v>
      </c>
      <c r="AP10" s="252" t="s">
        <v>756</v>
      </c>
      <c r="AQ10" s="1205" t="s">
        <v>758</v>
      </c>
      <c r="AR10" s="1206" t="s">
        <v>755</v>
      </c>
      <c r="AS10" s="252" t="s">
        <v>756</v>
      </c>
      <c r="AT10" s="1205" t="s">
        <v>758</v>
      </c>
      <c r="AU10" s="1206" t="s">
        <v>755</v>
      </c>
      <c r="AV10" s="252" t="s">
        <v>756</v>
      </c>
      <c r="AW10" s="1205" t="s">
        <v>758</v>
      </c>
      <c r="AX10" s="1206" t="s">
        <v>755</v>
      </c>
      <c r="AY10" s="252" t="s">
        <v>756</v>
      </c>
      <c r="AZ10" s="1205" t="s">
        <v>758</v>
      </c>
      <c r="BA10" s="1206" t="s">
        <v>755</v>
      </c>
      <c r="BB10" s="252" t="s">
        <v>756</v>
      </c>
      <c r="BC10" s="1205" t="s">
        <v>758</v>
      </c>
      <c r="BD10" s="1206" t="s">
        <v>755</v>
      </c>
      <c r="BE10" s="252" t="s">
        <v>756</v>
      </c>
      <c r="BF10" s="1205" t="s">
        <v>758</v>
      </c>
      <c r="BG10" s="1206" t="s">
        <v>755</v>
      </c>
      <c r="BH10" s="252" t="s">
        <v>756</v>
      </c>
      <c r="BI10" s="1205" t="s">
        <v>758</v>
      </c>
      <c r="BJ10" s="1206" t="s">
        <v>755</v>
      </c>
      <c r="BK10" s="252" t="s">
        <v>756</v>
      </c>
      <c r="BL10" s="1205" t="s">
        <v>758</v>
      </c>
      <c r="BM10" s="1206" t="s">
        <v>755</v>
      </c>
      <c r="BN10" s="252" t="s">
        <v>756</v>
      </c>
      <c r="BO10" s="1205" t="s">
        <v>758</v>
      </c>
      <c r="BP10" s="1206" t="s">
        <v>755</v>
      </c>
      <c r="BQ10" s="252" t="s">
        <v>756</v>
      </c>
      <c r="BR10" s="1205" t="s">
        <v>758</v>
      </c>
      <c r="BS10" s="1206" t="s">
        <v>755</v>
      </c>
      <c r="BT10" s="252" t="s">
        <v>756</v>
      </c>
      <c r="BU10" s="1205" t="s">
        <v>758</v>
      </c>
      <c r="BV10" s="1206" t="s">
        <v>755</v>
      </c>
      <c r="BW10" s="252" t="s">
        <v>756</v>
      </c>
      <c r="BX10" s="1205" t="s">
        <v>758</v>
      </c>
      <c r="BY10" s="1206" t="s">
        <v>755</v>
      </c>
      <c r="BZ10" s="252" t="s">
        <v>756</v>
      </c>
      <c r="CA10" s="1205" t="s">
        <v>758</v>
      </c>
      <c r="CB10" s="1206" t="s">
        <v>755</v>
      </c>
      <c r="CC10" s="252" t="s">
        <v>756</v>
      </c>
      <c r="CD10" s="1205" t="s">
        <v>758</v>
      </c>
      <c r="CE10" s="1206" t="s">
        <v>755</v>
      </c>
      <c r="CF10" s="252" t="s">
        <v>756</v>
      </c>
      <c r="CG10" s="1205" t="s">
        <v>758</v>
      </c>
      <c r="CH10" s="1206" t="s">
        <v>755</v>
      </c>
      <c r="CI10" s="252" t="s">
        <v>756</v>
      </c>
      <c r="CJ10" s="1205" t="s">
        <v>758</v>
      </c>
      <c r="CK10" s="1206" t="s">
        <v>755</v>
      </c>
      <c r="CL10" s="252" t="s">
        <v>756</v>
      </c>
      <c r="CM10" s="1205" t="s">
        <v>758</v>
      </c>
      <c r="CN10" s="1206" t="s">
        <v>755</v>
      </c>
      <c r="CO10" s="252" t="s">
        <v>756</v>
      </c>
      <c r="CP10" s="1205" t="s">
        <v>758</v>
      </c>
      <c r="CQ10" s="1206" t="s">
        <v>755</v>
      </c>
      <c r="CR10" s="252" t="s">
        <v>756</v>
      </c>
      <c r="CS10" s="1205" t="s">
        <v>758</v>
      </c>
      <c r="CT10" s="1206" t="s">
        <v>755</v>
      </c>
      <c r="CU10" s="252" t="s">
        <v>756</v>
      </c>
      <c r="CV10" s="1205" t="s">
        <v>758</v>
      </c>
      <c r="CW10" s="1206" t="s">
        <v>755</v>
      </c>
      <c r="CX10" s="252" t="s">
        <v>756</v>
      </c>
      <c r="CY10" s="1205" t="s">
        <v>758</v>
      </c>
      <c r="CZ10" s="1206" t="s">
        <v>755</v>
      </c>
      <c r="DA10" s="252" t="s">
        <v>756</v>
      </c>
      <c r="DB10" s="14"/>
    </row>
    <row r="11" spans="1:106" s="10" customFormat="1" ht="32.25" thickBot="1">
      <c r="A11" s="1211"/>
      <c r="B11" s="1212"/>
      <c r="C11" s="1215"/>
      <c r="D11" s="1218"/>
      <c r="E11" s="1221"/>
      <c r="F11" s="1182"/>
      <c r="G11" s="236" t="s">
        <v>812</v>
      </c>
      <c r="H11" s="282" t="s">
        <v>887</v>
      </c>
      <c r="I11" s="370" t="s">
        <v>888</v>
      </c>
      <c r="J11" s="236" t="s">
        <v>889</v>
      </c>
      <c r="K11" s="236" t="s">
        <v>890</v>
      </c>
      <c r="L11" s="235" t="s">
        <v>661</v>
      </c>
      <c r="M11" s="234" t="s">
        <v>812</v>
      </c>
      <c r="N11" s="34" t="s">
        <v>889</v>
      </c>
      <c r="O11" s="34" t="s">
        <v>890</v>
      </c>
      <c r="P11" s="1205"/>
      <c r="Q11" s="1206"/>
      <c r="R11" s="252" t="s">
        <v>757</v>
      </c>
      <c r="S11" s="1205"/>
      <c r="T11" s="1206"/>
      <c r="U11" s="252" t="s">
        <v>757</v>
      </c>
      <c r="V11" s="1205"/>
      <c r="W11" s="1206"/>
      <c r="X11" s="252" t="s">
        <v>757</v>
      </c>
      <c r="Y11" s="1205"/>
      <c r="Z11" s="1206"/>
      <c r="AA11" s="252" t="s">
        <v>757</v>
      </c>
      <c r="AB11" s="1205"/>
      <c r="AC11" s="1206"/>
      <c r="AD11" s="252" t="s">
        <v>757</v>
      </c>
      <c r="AE11" s="1205"/>
      <c r="AF11" s="1206"/>
      <c r="AG11" s="252" t="s">
        <v>757</v>
      </c>
      <c r="AH11" s="1205"/>
      <c r="AI11" s="1206"/>
      <c r="AJ11" s="252" t="s">
        <v>757</v>
      </c>
      <c r="AK11" s="1205"/>
      <c r="AL11" s="1206"/>
      <c r="AM11" s="252" t="s">
        <v>757</v>
      </c>
      <c r="AN11" s="1205"/>
      <c r="AO11" s="1206"/>
      <c r="AP11" s="252" t="s">
        <v>757</v>
      </c>
      <c r="AQ11" s="1205"/>
      <c r="AR11" s="1206"/>
      <c r="AS11" s="252" t="s">
        <v>757</v>
      </c>
      <c r="AT11" s="1205"/>
      <c r="AU11" s="1206"/>
      <c r="AV11" s="252" t="s">
        <v>757</v>
      </c>
      <c r="AW11" s="1205"/>
      <c r="AX11" s="1206"/>
      <c r="AY11" s="252" t="s">
        <v>757</v>
      </c>
      <c r="AZ11" s="1205"/>
      <c r="BA11" s="1206"/>
      <c r="BB11" s="252" t="s">
        <v>757</v>
      </c>
      <c r="BC11" s="1205"/>
      <c r="BD11" s="1206"/>
      <c r="BE11" s="252" t="s">
        <v>757</v>
      </c>
      <c r="BF11" s="1205"/>
      <c r="BG11" s="1206"/>
      <c r="BH11" s="252" t="s">
        <v>757</v>
      </c>
      <c r="BI11" s="1205"/>
      <c r="BJ11" s="1206"/>
      <c r="BK11" s="252" t="s">
        <v>757</v>
      </c>
      <c r="BL11" s="1205"/>
      <c r="BM11" s="1206"/>
      <c r="BN11" s="252" t="s">
        <v>757</v>
      </c>
      <c r="BO11" s="1205"/>
      <c r="BP11" s="1206"/>
      <c r="BQ11" s="252" t="s">
        <v>757</v>
      </c>
      <c r="BR11" s="1205"/>
      <c r="BS11" s="1206"/>
      <c r="BT11" s="252" t="s">
        <v>757</v>
      </c>
      <c r="BU11" s="1205"/>
      <c r="BV11" s="1206"/>
      <c r="BW11" s="252" t="s">
        <v>757</v>
      </c>
      <c r="BX11" s="1205"/>
      <c r="BY11" s="1206"/>
      <c r="BZ11" s="252" t="s">
        <v>757</v>
      </c>
      <c r="CA11" s="1205"/>
      <c r="CB11" s="1206"/>
      <c r="CC11" s="252" t="s">
        <v>757</v>
      </c>
      <c r="CD11" s="1205"/>
      <c r="CE11" s="1206"/>
      <c r="CF11" s="252" t="s">
        <v>757</v>
      </c>
      <c r="CG11" s="1205"/>
      <c r="CH11" s="1206"/>
      <c r="CI11" s="252" t="s">
        <v>757</v>
      </c>
      <c r="CJ11" s="1205"/>
      <c r="CK11" s="1206"/>
      <c r="CL11" s="252" t="s">
        <v>757</v>
      </c>
      <c r="CM11" s="1205"/>
      <c r="CN11" s="1206"/>
      <c r="CO11" s="252" t="s">
        <v>757</v>
      </c>
      <c r="CP11" s="1205"/>
      <c r="CQ11" s="1206"/>
      <c r="CR11" s="252" t="s">
        <v>757</v>
      </c>
      <c r="CS11" s="1205"/>
      <c r="CT11" s="1206"/>
      <c r="CU11" s="252" t="s">
        <v>757</v>
      </c>
      <c r="CV11" s="1205"/>
      <c r="CW11" s="1206"/>
      <c r="CX11" s="252" t="s">
        <v>757</v>
      </c>
      <c r="CY11" s="1205"/>
      <c r="CZ11" s="1206"/>
      <c r="DA11" s="252" t="s">
        <v>757</v>
      </c>
      <c r="DB11" s="14"/>
    </row>
    <row r="12" spans="1:106" s="210" customFormat="1">
      <c r="A12" s="255" t="s">
        <v>719</v>
      </c>
      <c r="B12" s="244"/>
      <c r="C12" s="244"/>
      <c r="D12" s="256" t="s">
        <v>734</v>
      </c>
      <c r="E12" s="257"/>
      <c r="F12" s="268"/>
      <c r="G12" s="190"/>
      <c r="H12" s="275"/>
      <c r="I12" s="366"/>
      <c r="J12" s="190"/>
      <c r="K12" s="190"/>
      <c r="L12" s="190"/>
      <c r="M12" s="62"/>
      <c r="N12" s="237"/>
      <c r="O12" s="237"/>
      <c r="P12" s="200"/>
      <c r="Q12" s="70"/>
      <c r="R12" s="203"/>
      <c r="S12" s="290"/>
      <c r="T12" s="291"/>
      <c r="U12" s="292"/>
      <c r="V12" s="200"/>
      <c r="W12" s="70"/>
      <c r="X12" s="203"/>
      <c r="Y12" s="290"/>
      <c r="Z12" s="291"/>
      <c r="AA12" s="292"/>
      <c r="AB12" s="200"/>
      <c r="AC12" s="70"/>
      <c r="AD12" s="203"/>
      <c r="AE12" s="290"/>
      <c r="AF12" s="291"/>
      <c r="AG12" s="292"/>
      <c r="AH12" s="200"/>
      <c r="AI12" s="70"/>
      <c r="AJ12" s="203"/>
      <c r="AK12" s="290"/>
      <c r="AL12" s="291"/>
      <c r="AM12" s="292"/>
      <c r="AN12" s="200"/>
      <c r="AO12" s="70"/>
      <c r="AP12" s="203"/>
      <c r="AQ12" s="290"/>
      <c r="AR12" s="291"/>
      <c r="AS12" s="292"/>
      <c r="AT12" s="200"/>
      <c r="AU12" s="70"/>
      <c r="AV12" s="203"/>
      <c r="AW12" s="290"/>
      <c r="AX12" s="291"/>
      <c r="AY12" s="292"/>
      <c r="AZ12" s="200"/>
      <c r="BA12" s="70"/>
      <c r="BB12" s="203"/>
      <c r="BC12" s="290"/>
      <c r="BD12" s="291"/>
      <c r="BE12" s="292"/>
      <c r="BF12" s="200"/>
      <c r="BG12" s="70"/>
      <c r="BH12" s="203"/>
      <c r="BI12" s="290"/>
      <c r="BJ12" s="291"/>
      <c r="BK12" s="292"/>
      <c r="BL12" s="200"/>
      <c r="BM12" s="70"/>
      <c r="BN12" s="203"/>
      <c r="BO12" s="290"/>
      <c r="BP12" s="291"/>
      <c r="BQ12" s="292"/>
      <c r="BR12" s="200"/>
      <c r="BS12" s="70"/>
      <c r="BT12" s="203"/>
      <c r="BU12" s="290"/>
      <c r="BV12" s="291"/>
      <c r="BW12" s="292"/>
      <c r="BX12" s="200"/>
      <c r="BY12" s="70"/>
      <c r="BZ12" s="203"/>
      <c r="CA12" s="290"/>
      <c r="CB12" s="291"/>
      <c r="CC12" s="292"/>
      <c r="CD12" s="200"/>
      <c r="CE12" s="70"/>
      <c r="CF12" s="203"/>
      <c r="CG12" s="290"/>
      <c r="CH12" s="291"/>
      <c r="CI12" s="292"/>
      <c r="CJ12" s="202"/>
      <c r="CK12" s="70"/>
      <c r="CL12" s="204"/>
      <c r="CM12" s="202"/>
      <c r="CN12" s="70"/>
      <c r="CO12" s="204"/>
      <c r="CP12" s="205"/>
      <c r="CQ12" s="70"/>
      <c r="CR12" s="204"/>
      <c r="CS12" s="205"/>
      <c r="CT12" s="70"/>
      <c r="CU12" s="204"/>
      <c r="CV12" s="202"/>
      <c r="CW12" s="70"/>
      <c r="CX12" s="204"/>
      <c r="CY12" s="205"/>
      <c r="CZ12" s="70"/>
      <c r="DA12" s="204"/>
      <c r="DB12" s="209"/>
    </row>
    <row r="13" spans="1:106" s="210" customFormat="1">
      <c r="A13" s="258" t="s">
        <v>720</v>
      </c>
      <c r="B13" s="459" t="s">
        <v>911</v>
      </c>
      <c r="C13" s="308" t="s">
        <v>912</v>
      </c>
      <c r="D13" s="309" t="s">
        <v>429</v>
      </c>
      <c r="E13" s="308" t="s">
        <v>669</v>
      </c>
      <c r="F13" s="472">
        <v>2.68</v>
      </c>
      <c r="G13" s="473">
        <v>5145</v>
      </c>
      <c r="H13" s="283">
        <f t="shared" ref="H13:I32" si="0">G13</f>
        <v>5145</v>
      </c>
      <c r="I13" s="371">
        <f t="shared" si="0"/>
        <v>5145</v>
      </c>
      <c r="J13" s="132">
        <f>H13-G13</f>
        <v>0</v>
      </c>
      <c r="K13" s="132">
        <f>I13-H13</f>
        <v>0</v>
      </c>
      <c r="L13" s="39" t="e">
        <f t="shared" ref="L13:L35" si="1">ROUND((F13*(1+$M$8))*(1+$G$8),2)</f>
        <v>#VALUE!</v>
      </c>
      <c r="M13" s="40" t="e">
        <f>TRUNC(L13*G13,2)</f>
        <v>#VALUE!</v>
      </c>
      <c r="N13" s="238" t="e">
        <f>TRUNC(L13*J13,2)</f>
        <v>#VALUE!</v>
      </c>
      <c r="O13" s="238" t="e">
        <f t="shared" ref="O13:O44" si="2">TRUNC(L13*K13,2)</f>
        <v>#VALUE!</v>
      </c>
      <c r="P13" s="207">
        <f t="shared" ref="P13:P72" si="3">Q13/$G13*100</f>
        <v>0</v>
      </c>
      <c r="Q13" s="70"/>
      <c r="R13" s="208" t="e">
        <f t="shared" ref="R13:R72" si="4">TRUNC(Q13*$L13,2)</f>
        <v>#VALUE!</v>
      </c>
      <c r="S13" s="207" t="e">
        <f t="shared" ref="S13:S72" si="5">T13/(IF($I13&lt;&gt;$H13,($J13+$K13),$J13))*100</f>
        <v>#DIV/0!</v>
      </c>
      <c r="T13" s="70"/>
      <c r="U13" s="192" t="e">
        <f t="shared" ref="U13:U72" si="6">TRUNC(T13*$L13,2)</f>
        <v>#VALUE!</v>
      </c>
      <c r="V13" s="206">
        <f t="shared" ref="V13:V72" si="7">W13/$G13*100</f>
        <v>0</v>
      </c>
      <c r="W13" s="70"/>
      <c r="X13" s="208" t="e">
        <f t="shared" ref="X13:X72" si="8">TRUNC(W13*$L13,2)</f>
        <v>#VALUE!</v>
      </c>
      <c r="Y13" s="207" t="e">
        <f t="shared" ref="Y13:Y72" si="9">Z13/(IF($I13&lt;&gt;$H13,($J13+$K13),$J13))*100</f>
        <v>#DIV/0!</v>
      </c>
      <c r="Z13" s="70"/>
      <c r="AA13" s="192" t="e">
        <f t="shared" ref="AA13:AA72" si="10">TRUNC(Z13*$L13,2)</f>
        <v>#VALUE!</v>
      </c>
      <c r="AB13" s="206">
        <f t="shared" ref="AB13:AB72" si="11">AC13/$G13*100</f>
        <v>0</v>
      </c>
      <c r="AC13" s="70"/>
      <c r="AD13" s="208" t="e">
        <f t="shared" ref="AD13:AD72" si="12">TRUNC(AC13*$L13,2)</f>
        <v>#VALUE!</v>
      </c>
      <c r="AE13" s="207" t="e">
        <f t="shared" ref="AE13:AE72" si="13">AF13/(IF($I13&lt;&gt;$H13,($J13+$K13),$J13))*100</f>
        <v>#DIV/0!</v>
      </c>
      <c r="AF13" s="70"/>
      <c r="AG13" s="192" t="e">
        <f t="shared" ref="AG13:AG72" si="14">TRUNC(AF13*$L13,2)</f>
        <v>#VALUE!</v>
      </c>
      <c r="AH13" s="206">
        <f t="shared" ref="AH13:AH72" si="15">AI13/$G13*100</f>
        <v>0</v>
      </c>
      <c r="AI13" s="70"/>
      <c r="AJ13" s="208" t="e">
        <f t="shared" ref="AJ13:AJ72" si="16">TRUNC(AI13*$L13,2)</f>
        <v>#VALUE!</v>
      </c>
      <c r="AK13" s="207" t="e">
        <f t="shared" ref="AK13:AK72" si="17">AL13/(IF($I13&lt;&gt;$H13,($J13+$K13),$J13))*100</f>
        <v>#DIV/0!</v>
      </c>
      <c r="AL13" s="70"/>
      <c r="AM13" s="192" t="e">
        <f t="shared" ref="AM13:AM72" si="18">TRUNC(AL13*$L13,2)</f>
        <v>#VALUE!</v>
      </c>
      <c r="AN13" s="206">
        <f t="shared" ref="AN13:AN72" si="19">AO13/$G13*100</f>
        <v>0</v>
      </c>
      <c r="AO13" s="70"/>
      <c r="AP13" s="208" t="e">
        <f t="shared" ref="AP13:AP72" si="20">TRUNC(AO13*$L13,2)</f>
        <v>#VALUE!</v>
      </c>
      <c r="AQ13" s="207" t="e">
        <f t="shared" ref="AQ13:AQ72" si="21">AR13/(IF($I13&lt;&gt;$H13,($J13+$K13),$J13))*100</f>
        <v>#DIV/0!</v>
      </c>
      <c r="AR13" s="70"/>
      <c r="AS13" s="192" t="e">
        <f t="shared" ref="AS13:AS72" si="22">TRUNC(AR13*$L13,2)</f>
        <v>#VALUE!</v>
      </c>
      <c r="AT13" s="206">
        <f t="shared" ref="AT13:AT72" si="23">AU13/$G13*100</f>
        <v>0</v>
      </c>
      <c r="AU13" s="70"/>
      <c r="AV13" s="208" t="e">
        <f t="shared" ref="AV13:AV72" si="24">TRUNC(AU13*$L13,2)</f>
        <v>#VALUE!</v>
      </c>
      <c r="AW13" s="207" t="e">
        <f t="shared" ref="AW13:AW72" si="25">AX13/(IF($I13&lt;&gt;$H13,($J13+$K13),$J13))*100</f>
        <v>#DIV/0!</v>
      </c>
      <c r="AX13" s="70"/>
      <c r="AY13" s="192" t="e">
        <f t="shared" ref="AY13:AY72" si="26">TRUNC(AX13*$L13,2)</f>
        <v>#VALUE!</v>
      </c>
      <c r="AZ13" s="206">
        <f t="shared" ref="AZ13:AZ72" si="27">BA13/$G13*100</f>
        <v>0</v>
      </c>
      <c r="BA13" s="70"/>
      <c r="BB13" s="208" t="e">
        <f t="shared" ref="BB13:BB72" si="28">TRUNC(BA13*$L13,2)</f>
        <v>#VALUE!</v>
      </c>
      <c r="BC13" s="207" t="e">
        <f t="shared" ref="BC13:BC72" si="29">BD13/(IF($I13&lt;&gt;$H13,($J13+$K13),$J13))*100</f>
        <v>#DIV/0!</v>
      </c>
      <c r="BD13" s="70"/>
      <c r="BE13" s="192" t="e">
        <f t="shared" ref="BE13:BE72" si="30">TRUNC(BD13*$L13,2)</f>
        <v>#VALUE!</v>
      </c>
      <c r="BF13" s="206">
        <f t="shared" ref="BF13:BF72" si="31">BG13/$G13*100</f>
        <v>0</v>
      </c>
      <c r="BG13" s="70"/>
      <c r="BH13" s="208" t="e">
        <f t="shared" ref="BH13:BH72" si="32">TRUNC(BG13*$L13,2)</f>
        <v>#VALUE!</v>
      </c>
      <c r="BI13" s="207" t="e">
        <f t="shared" ref="BI13:BI72" si="33">BJ13/(IF($I13&lt;&gt;$H13,($J13+$K13),$J13))*100</f>
        <v>#DIV/0!</v>
      </c>
      <c r="BJ13" s="70"/>
      <c r="BK13" s="192" t="e">
        <f t="shared" ref="BK13:BK72" si="34">TRUNC(BJ13*$L13,2)</f>
        <v>#VALUE!</v>
      </c>
      <c r="BL13" s="206">
        <f t="shared" ref="BL13:BL72" si="35">BM13/$G13*100</f>
        <v>0</v>
      </c>
      <c r="BM13" s="70"/>
      <c r="BN13" s="208" t="e">
        <f t="shared" ref="BN13:BN72" si="36">TRUNC(BM13*$L13,2)</f>
        <v>#VALUE!</v>
      </c>
      <c r="BO13" s="207" t="e">
        <f t="shared" ref="BO13:BO72" si="37">BP13/(IF($I13&lt;&gt;$H13,($J13+$K13),$J13))*100</f>
        <v>#DIV/0!</v>
      </c>
      <c r="BP13" s="70"/>
      <c r="BQ13" s="192" t="e">
        <f t="shared" ref="BQ13:BQ72" si="38">TRUNC(BP13*$L13,2)</f>
        <v>#VALUE!</v>
      </c>
      <c r="BR13" s="206">
        <f t="shared" ref="BR13:BR72" si="39">BS13/$G13*100</f>
        <v>0</v>
      </c>
      <c r="BS13" s="70"/>
      <c r="BT13" s="208" t="e">
        <f t="shared" ref="BT13:BT72" si="40">TRUNC(BS13*$L13,2)</f>
        <v>#VALUE!</v>
      </c>
      <c r="BU13" s="207" t="e">
        <f t="shared" ref="BU13:BU72" si="41">BV13/(IF($I13&lt;&gt;$H13,($J13+$K13),$J13))*100</f>
        <v>#DIV/0!</v>
      </c>
      <c r="BV13" s="70"/>
      <c r="BW13" s="192" t="e">
        <f t="shared" ref="BW13:BW72" si="42">TRUNC(BV13*$L13,2)</f>
        <v>#VALUE!</v>
      </c>
      <c r="BX13" s="206">
        <f t="shared" ref="BX13:BX72" si="43">BY13/$G13*100</f>
        <v>0</v>
      </c>
      <c r="BY13" s="70"/>
      <c r="BZ13" s="208" t="e">
        <f t="shared" ref="BZ13:BZ72" si="44">TRUNC(BY13*$L13,2)</f>
        <v>#VALUE!</v>
      </c>
      <c r="CA13" s="207" t="e">
        <f t="shared" ref="CA13:CA72" si="45">CB13/(IF($I13&lt;&gt;$H13,($J13+$K13),$J13))*100</f>
        <v>#DIV/0!</v>
      </c>
      <c r="CB13" s="70"/>
      <c r="CC13" s="192" t="e">
        <f t="shared" ref="CC13:CC72" si="46">TRUNC(CB13*$L13,2)</f>
        <v>#VALUE!</v>
      </c>
      <c r="CD13" s="206">
        <f t="shared" ref="CD13:CD72" si="47">CE13/$G13*100</f>
        <v>0</v>
      </c>
      <c r="CE13" s="70"/>
      <c r="CF13" s="208" t="e">
        <f t="shared" ref="CF13:CF72" si="48">TRUNC(CE13*$L13,2)</f>
        <v>#VALUE!</v>
      </c>
      <c r="CG13" s="207" t="e">
        <f t="shared" ref="CG13:CG72" si="49">CH13/(IF($I13&lt;&gt;$H13,($J13+$K13),$J13))*100</f>
        <v>#DIV/0!</v>
      </c>
      <c r="CH13" s="70"/>
      <c r="CI13" s="192" t="e">
        <f t="shared" ref="CI13:CI72" si="50">TRUNC(CH13*$L13,2)</f>
        <v>#VALUE!</v>
      </c>
      <c r="CJ13" s="207">
        <f t="shared" ref="CJ13:CJ72" si="51">CK13/$G13*100</f>
        <v>0</v>
      </c>
      <c r="CK13" s="70">
        <f t="shared" ref="CK13:CK72" si="52">W13+Q13+AC13+AI13+AO13+AU13+BA13+BG13+BM13+BS13+BY13+CE13</f>
        <v>0</v>
      </c>
      <c r="CL13" s="192" t="e">
        <f t="shared" ref="CL13:CL72" si="53">TRUNC(CK13*$L13,2)</f>
        <v>#VALUE!</v>
      </c>
      <c r="CM13" s="207" t="e">
        <f t="shared" ref="CM13:CM72" si="54">CN13/(IF($K13&lt;&gt;0,($I13-$G13),($H13-$G13)))*100</f>
        <v>#DIV/0!</v>
      </c>
      <c r="CN13" s="70">
        <f t="shared" ref="CN13:CN72" si="55">T13+Z13+AF13+AL13+AR13+AX13+BD13+BJ13+BP13+BV13+CB13+CH13</f>
        <v>0</v>
      </c>
      <c r="CO13" s="192" t="e">
        <f t="shared" ref="CO13:CO72" si="56">TRUNC(CN13*$L13,2)</f>
        <v>#VALUE!</v>
      </c>
      <c r="CP13" s="207">
        <f t="shared" ref="CP13:CP72" si="57">CQ13/$G13*100</f>
        <v>100</v>
      </c>
      <c r="CQ13" s="70">
        <f t="shared" ref="CQ13:CQ72" si="58">G13-CK13</f>
        <v>5145</v>
      </c>
      <c r="CR13" s="192" t="e">
        <f t="shared" ref="CR13:CR72" si="59">TRUNC(CQ13*$L13,2)</f>
        <v>#VALUE!</v>
      </c>
      <c r="CS13" s="207" t="e">
        <f t="shared" ref="CS13:CS72" si="60">CT13/(IF(I13&lt;&gt;H13,(I13-G13),(H13-G13)))*100</f>
        <v>#DIV/0!</v>
      </c>
      <c r="CT13" s="70">
        <f t="shared" ref="CT13:CT72" si="61">(IF(I13&lt;&gt;H13,(I13-G13),(H13-G13)))-CN13</f>
        <v>0</v>
      </c>
      <c r="CU13" s="192" t="e">
        <f t="shared" ref="CU13:CU72" si="62">TRUNC(CT13*$L13,2)</f>
        <v>#VALUE!</v>
      </c>
      <c r="CV13" s="202">
        <f t="shared" ref="CV13:CV72" si="63">$CW13/$I13</f>
        <v>0</v>
      </c>
      <c r="CW13" s="70">
        <f t="shared" ref="CW13:CW72" si="64">CK13+CN13</f>
        <v>0</v>
      </c>
      <c r="CX13" s="192" t="e">
        <f t="shared" ref="CX13:CX72" si="65">TRUNC(CW13*$L13,2)</f>
        <v>#VALUE!</v>
      </c>
      <c r="CY13" s="202">
        <f t="shared" ref="CY13:CY72" si="66">$CZ13/($G13+IF($K13&lt;&gt;0,$K13,$J13))</f>
        <v>1</v>
      </c>
      <c r="CZ13" s="70">
        <f t="shared" ref="CZ13:CZ72" si="67">CQ13+CT13</f>
        <v>5145</v>
      </c>
      <c r="DA13" s="192" t="e">
        <f t="shared" ref="DA13:DA72" si="68">TRUNC(CZ13*$L13,2)</f>
        <v>#VALUE!</v>
      </c>
      <c r="DB13" s="209"/>
    </row>
    <row r="14" spans="1:106" s="210" customFormat="1">
      <c r="A14" s="258" t="s">
        <v>671</v>
      </c>
      <c r="B14" s="459" t="s">
        <v>430</v>
      </c>
      <c r="C14" s="308" t="s">
        <v>431</v>
      </c>
      <c r="D14" s="309" t="s">
        <v>432</v>
      </c>
      <c r="E14" s="308" t="s">
        <v>669</v>
      </c>
      <c r="F14" s="472">
        <v>3.26</v>
      </c>
      <c r="G14" s="473">
        <v>3160</v>
      </c>
      <c r="H14" s="283">
        <f t="shared" si="0"/>
        <v>3160</v>
      </c>
      <c r="I14" s="371">
        <f t="shared" si="0"/>
        <v>3160</v>
      </c>
      <c r="J14" s="132">
        <f t="shared" ref="J14:J72" si="69">H14-G14</f>
        <v>0</v>
      </c>
      <c r="K14" s="132">
        <f t="shared" ref="K14:K72" si="70">I14-H14</f>
        <v>0</v>
      </c>
      <c r="L14" s="39" t="e">
        <f t="shared" si="1"/>
        <v>#VALUE!</v>
      </c>
      <c r="M14" s="40" t="e">
        <f t="shared" ref="M14:M72" si="71">TRUNC(L14*G14,2)</f>
        <v>#VALUE!</v>
      </c>
      <c r="N14" s="238" t="e">
        <f t="shared" ref="N14:N72" si="72">TRUNC(L14*J14,2)</f>
        <v>#VALUE!</v>
      </c>
      <c r="O14" s="238" t="e">
        <f t="shared" si="2"/>
        <v>#VALUE!</v>
      </c>
      <c r="P14" s="207">
        <f t="shared" si="3"/>
        <v>0</v>
      </c>
      <c r="Q14" s="70"/>
      <c r="R14" s="208" t="e">
        <f t="shared" si="4"/>
        <v>#VALUE!</v>
      </c>
      <c r="S14" s="207" t="e">
        <f t="shared" si="5"/>
        <v>#DIV/0!</v>
      </c>
      <c r="T14" s="70"/>
      <c r="U14" s="192" t="e">
        <f t="shared" si="6"/>
        <v>#VALUE!</v>
      </c>
      <c r="V14" s="206">
        <f t="shared" si="7"/>
        <v>0</v>
      </c>
      <c r="W14" s="70"/>
      <c r="X14" s="208" t="e">
        <f t="shared" si="8"/>
        <v>#VALUE!</v>
      </c>
      <c r="Y14" s="207" t="e">
        <f t="shared" si="9"/>
        <v>#DIV/0!</v>
      </c>
      <c r="Z14" s="70"/>
      <c r="AA14" s="192" t="e">
        <f t="shared" si="10"/>
        <v>#VALUE!</v>
      </c>
      <c r="AB14" s="206">
        <f t="shared" si="11"/>
        <v>0</v>
      </c>
      <c r="AC14" s="70"/>
      <c r="AD14" s="208" t="e">
        <f t="shared" si="12"/>
        <v>#VALUE!</v>
      </c>
      <c r="AE14" s="207" t="e">
        <f t="shared" si="13"/>
        <v>#DIV/0!</v>
      </c>
      <c r="AF14" s="70"/>
      <c r="AG14" s="192" t="e">
        <f t="shared" si="14"/>
        <v>#VALUE!</v>
      </c>
      <c r="AH14" s="206">
        <f t="shared" si="15"/>
        <v>0</v>
      </c>
      <c r="AI14" s="70"/>
      <c r="AJ14" s="208" t="e">
        <f t="shared" si="16"/>
        <v>#VALUE!</v>
      </c>
      <c r="AK14" s="207" t="e">
        <f t="shared" si="17"/>
        <v>#DIV/0!</v>
      </c>
      <c r="AL14" s="70"/>
      <c r="AM14" s="192" t="e">
        <f t="shared" si="18"/>
        <v>#VALUE!</v>
      </c>
      <c r="AN14" s="206">
        <f t="shared" si="19"/>
        <v>0</v>
      </c>
      <c r="AO14" s="70"/>
      <c r="AP14" s="208" t="e">
        <f t="shared" si="20"/>
        <v>#VALUE!</v>
      </c>
      <c r="AQ14" s="207" t="e">
        <f t="shared" si="21"/>
        <v>#DIV/0!</v>
      </c>
      <c r="AR14" s="70"/>
      <c r="AS14" s="192" t="e">
        <f t="shared" si="22"/>
        <v>#VALUE!</v>
      </c>
      <c r="AT14" s="206">
        <f t="shared" si="23"/>
        <v>0</v>
      </c>
      <c r="AU14" s="70"/>
      <c r="AV14" s="208" t="e">
        <f t="shared" si="24"/>
        <v>#VALUE!</v>
      </c>
      <c r="AW14" s="207" t="e">
        <f t="shared" si="25"/>
        <v>#DIV/0!</v>
      </c>
      <c r="AX14" s="70"/>
      <c r="AY14" s="192" t="e">
        <f t="shared" si="26"/>
        <v>#VALUE!</v>
      </c>
      <c r="AZ14" s="206">
        <f t="shared" si="27"/>
        <v>0</v>
      </c>
      <c r="BA14" s="70"/>
      <c r="BB14" s="208" t="e">
        <f t="shared" si="28"/>
        <v>#VALUE!</v>
      </c>
      <c r="BC14" s="207" t="e">
        <f t="shared" si="29"/>
        <v>#DIV/0!</v>
      </c>
      <c r="BD14" s="70"/>
      <c r="BE14" s="192" t="e">
        <f t="shared" si="30"/>
        <v>#VALUE!</v>
      </c>
      <c r="BF14" s="206">
        <f t="shared" si="31"/>
        <v>0</v>
      </c>
      <c r="BG14" s="70"/>
      <c r="BH14" s="208" t="e">
        <f t="shared" si="32"/>
        <v>#VALUE!</v>
      </c>
      <c r="BI14" s="207" t="e">
        <f t="shared" si="33"/>
        <v>#DIV/0!</v>
      </c>
      <c r="BJ14" s="70"/>
      <c r="BK14" s="192" t="e">
        <f t="shared" si="34"/>
        <v>#VALUE!</v>
      </c>
      <c r="BL14" s="206">
        <f t="shared" si="35"/>
        <v>0</v>
      </c>
      <c r="BM14" s="70"/>
      <c r="BN14" s="208" t="e">
        <f t="shared" si="36"/>
        <v>#VALUE!</v>
      </c>
      <c r="BO14" s="207" t="e">
        <f t="shared" si="37"/>
        <v>#DIV/0!</v>
      </c>
      <c r="BP14" s="70"/>
      <c r="BQ14" s="192" t="e">
        <f t="shared" si="38"/>
        <v>#VALUE!</v>
      </c>
      <c r="BR14" s="206">
        <f t="shared" si="39"/>
        <v>0</v>
      </c>
      <c r="BS14" s="70"/>
      <c r="BT14" s="208" t="e">
        <f t="shared" si="40"/>
        <v>#VALUE!</v>
      </c>
      <c r="BU14" s="207" t="e">
        <f t="shared" si="41"/>
        <v>#DIV/0!</v>
      </c>
      <c r="BV14" s="70"/>
      <c r="BW14" s="192" t="e">
        <f t="shared" si="42"/>
        <v>#VALUE!</v>
      </c>
      <c r="BX14" s="206">
        <f t="shared" si="43"/>
        <v>0</v>
      </c>
      <c r="BY14" s="70"/>
      <c r="BZ14" s="208" t="e">
        <f t="shared" si="44"/>
        <v>#VALUE!</v>
      </c>
      <c r="CA14" s="207" t="e">
        <f t="shared" si="45"/>
        <v>#DIV/0!</v>
      </c>
      <c r="CB14" s="70"/>
      <c r="CC14" s="192" t="e">
        <f t="shared" si="46"/>
        <v>#VALUE!</v>
      </c>
      <c r="CD14" s="206">
        <f t="shared" si="47"/>
        <v>0</v>
      </c>
      <c r="CE14" s="70"/>
      <c r="CF14" s="208" t="e">
        <f t="shared" si="48"/>
        <v>#VALUE!</v>
      </c>
      <c r="CG14" s="207" t="e">
        <f t="shared" si="49"/>
        <v>#DIV/0!</v>
      </c>
      <c r="CH14" s="70"/>
      <c r="CI14" s="192" t="e">
        <f t="shared" si="50"/>
        <v>#VALUE!</v>
      </c>
      <c r="CJ14" s="207">
        <f t="shared" si="51"/>
        <v>0</v>
      </c>
      <c r="CK14" s="70">
        <f t="shared" si="52"/>
        <v>0</v>
      </c>
      <c r="CL14" s="192" t="e">
        <f t="shared" si="53"/>
        <v>#VALUE!</v>
      </c>
      <c r="CM14" s="207" t="e">
        <f t="shared" si="54"/>
        <v>#DIV/0!</v>
      </c>
      <c r="CN14" s="70">
        <f t="shared" si="55"/>
        <v>0</v>
      </c>
      <c r="CO14" s="192" t="e">
        <f t="shared" si="56"/>
        <v>#VALUE!</v>
      </c>
      <c r="CP14" s="207">
        <f t="shared" si="57"/>
        <v>100</v>
      </c>
      <c r="CQ14" s="70">
        <f t="shared" si="58"/>
        <v>3160</v>
      </c>
      <c r="CR14" s="192" t="e">
        <f t="shared" si="59"/>
        <v>#VALUE!</v>
      </c>
      <c r="CS14" s="207" t="e">
        <f t="shared" si="60"/>
        <v>#DIV/0!</v>
      </c>
      <c r="CT14" s="70">
        <f t="shared" si="61"/>
        <v>0</v>
      </c>
      <c r="CU14" s="192" t="e">
        <f t="shared" si="62"/>
        <v>#VALUE!</v>
      </c>
      <c r="CV14" s="202">
        <f t="shared" si="63"/>
        <v>0</v>
      </c>
      <c r="CW14" s="70">
        <f t="shared" si="64"/>
        <v>0</v>
      </c>
      <c r="CX14" s="192" t="e">
        <f t="shared" si="65"/>
        <v>#VALUE!</v>
      </c>
      <c r="CY14" s="202">
        <f t="shared" si="66"/>
        <v>1</v>
      </c>
      <c r="CZ14" s="70">
        <f t="shared" si="67"/>
        <v>3160</v>
      </c>
      <c r="DA14" s="192" t="e">
        <f t="shared" si="68"/>
        <v>#VALUE!</v>
      </c>
      <c r="DB14" s="209"/>
    </row>
    <row r="15" spans="1:106" s="210" customFormat="1">
      <c r="A15" s="258" t="s">
        <v>873</v>
      </c>
      <c r="B15" s="362" t="s">
        <v>433</v>
      </c>
      <c r="C15" s="304" t="s">
        <v>434</v>
      </c>
      <c r="D15" s="305" t="s">
        <v>435</v>
      </c>
      <c r="E15" s="308" t="s">
        <v>669</v>
      </c>
      <c r="F15" s="474">
        <v>3.99</v>
      </c>
      <c r="G15" s="473">
        <v>210</v>
      </c>
      <c r="H15" s="283">
        <f t="shared" si="0"/>
        <v>210</v>
      </c>
      <c r="I15" s="371">
        <f t="shared" si="0"/>
        <v>210</v>
      </c>
      <c r="J15" s="132">
        <f t="shared" si="69"/>
        <v>0</v>
      </c>
      <c r="K15" s="132">
        <f t="shared" si="70"/>
        <v>0</v>
      </c>
      <c r="L15" s="39" t="e">
        <f t="shared" si="1"/>
        <v>#VALUE!</v>
      </c>
      <c r="M15" s="40" t="e">
        <f t="shared" si="71"/>
        <v>#VALUE!</v>
      </c>
      <c r="N15" s="238" t="e">
        <f t="shared" si="72"/>
        <v>#VALUE!</v>
      </c>
      <c r="O15" s="238" t="e">
        <f t="shared" si="2"/>
        <v>#VALUE!</v>
      </c>
      <c r="P15" s="207">
        <f t="shared" si="3"/>
        <v>0</v>
      </c>
      <c r="Q15" s="70"/>
      <c r="R15" s="208" t="e">
        <f t="shared" si="4"/>
        <v>#VALUE!</v>
      </c>
      <c r="S15" s="207" t="e">
        <f t="shared" si="5"/>
        <v>#DIV/0!</v>
      </c>
      <c r="T15" s="70"/>
      <c r="U15" s="192" t="e">
        <f t="shared" si="6"/>
        <v>#VALUE!</v>
      </c>
      <c r="V15" s="206">
        <f t="shared" si="7"/>
        <v>0</v>
      </c>
      <c r="W15" s="70"/>
      <c r="X15" s="208" t="e">
        <f t="shared" si="8"/>
        <v>#VALUE!</v>
      </c>
      <c r="Y15" s="207" t="e">
        <f t="shared" si="9"/>
        <v>#DIV/0!</v>
      </c>
      <c r="Z15" s="70"/>
      <c r="AA15" s="192" t="e">
        <f t="shared" si="10"/>
        <v>#VALUE!</v>
      </c>
      <c r="AB15" s="206">
        <f t="shared" si="11"/>
        <v>0</v>
      </c>
      <c r="AC15" s="70"/>
      <c r="AD15" s="208" t="e">
        <f t="shared" si="12"/>
        <v>#VALUE!</v>
      </c>
      <c r="AE15" s="207" t="e">
        <f t="shared" si="13"/>
        <v>#DIV/0!</v>
      </c>
      <c r="AF15" s="70"/>
      <c r="AG15" s="192" t="e">
        <f t="shared" si="14"/>
        <v>#VALUE!</v>
      </c>
      <c r="AH15" s="206">
        <f t="shared" si="15"/>
        <v>0</v>
      </c>
      <c r="AI15" s="70"/>
      <c r="AJ15" s="208" t="e">
        <f t="shared" si="16"/>
        <v>#VALUE!</v>
      </c>
      <c r="AK15" s="207" t="e">
        <f t="shared" si="17"/>
        <v>#DIV/0!</v>
      </c>
      <c r="AL15" s="70"/>
      <c r="AM15" s="192" t="e">
        <f t="shared" si="18"/>
        <v>#VALUE!</v>
      </c>
      <c r="AN15" s="206">
        <f t="shared" si="19"/>
        <v>0</v>
      </c>
      <c r="AO15" s="70"/>
      <c r="AP15" s="208" t="e">
        <f t="shared" si="20"/>
        <v>#VALUE!</v>
      </c>
      <c r="AQ15" s="207" t="e">
        <f t="shared" si="21"/>
        <v>#DIV/0!</v>
      </c>
      <c r="AR15" s="70"/>
      <c r="AS15" s="192" t="e">
        <f t="shared" si="22"/>
        <v>#VALUE!</v>
      </c>
      <c r="AT15" s="206">
        <f t="shared" si="23"/>
        <v>0</v>
      </c>
      <c r="AU15" s="70"/>
      <c r="AV15" s="208" t="e">
        <f t="shared" si="24"/>
        <v>#VALUE!</v>
      </c>
      <c r="AW15" s="207" t="e">
        <f t="shared" si="25"/>
        <v>#DIV/0!</v>
      </c>
      <c r="AX15" s="70"/>
      <c r="AY15" s="192" t="e">
        <f t="shared" si="26"/>
        <v>#VALUE!</v>
      </c>
      <c r="AZ15" s="206">
        <f t="shared" si="27"/>
        <v>0</v>
      </c>
      <c r="BA15" s="70"/>
      <c r="BB15" s="208" t="e">
        <f t="shared" si="28"/>
        <v>#VALUE!</v>
      </c>
      <c r="BC15" s="207" t="e">
        <f t="shared" si="29"/>
        <v>#DIV/0!</v>
      </c>
      <c r="BD15" s="70"/>
      <c r="BE15" s="192" t="e">
        <f t="shared" si="30"/>
        <v>#VALUE!</v>
      </c>
      <c r="BF15" s="206">
        <f t="shared" si="31"/>
        <v>0</v>
      </c>
      <c r="BG15" s="70"/>
      <c r="BH15" s="208" t="e">
        <f t="shared" si="32"/>
        <v>#VALUE!</v>
      </c>
      <c r="BI15" s="207" t="e">
        <f t="shared" si="33"/>
        <v>#DIV/0!</v>
      </c>
      <c r="BJ15" s="70"/>
      <c r="BK15" s="192" t="e">
        <f t="shared" si="34"/>
        <v>#VALUE!</v>
      </c>
      <c r="BL15" s="206">
        <f t="shared" si="35"/>
        <v>0</v>
      </c>
      <c r="BM15" s="70"/>
      <c r="BN15" s="208" t="e">
        <f t="shared" si="36"/>
        <v>#VALUE!</v>
      </c>
      <c r="BO15" s="207" t="e">
        <f t="shared" si="37"/>
        <v>#DIV/0!</v>
      </c>
      <c r="BP15" s="70"/>
      <c r="BQ15" s="192" t="e">
        <f t="shared" si="38"/>
        <v>#VALUE!</v>
      </c>
      <c r="BR15" s="206">
        <f t="shared" si="39"/>
        <v>0</v>
      </c>
      <c r="BS15" s="70"/>
      <c r="BT15" s="208" t="e">
        <f t="shared" si="40"/>
        <v>#VALUE!</v>
      </c>
      <c r="BU15" s="207" t="e">
        <f t="shared" si="41"/>
        <v>#DIV/0!</v>
      </c>
      <c r="BV15" s="70"/>
      <c r="BW15" s="192" t="e">
        <f t="shared" si="42"/>
        <v>#VALUE!</v>
      </c>
      <c r="BX15" s="206">
        <f t="shared" si="43"/>
        <v>0</v>
      </c>
      <c r="BY15" s="70"/>
      <c r="BZ15" s="208" t="e">
        <f t="shared" si="44"/>
        <v>#VALUE!</v>
      </c>
      <c r="CA15" s="207" t="e">
        <f t="shared" si="45"/>
        <v>#DIV/0!</v>
      </c>
      <c r="CB15" s="70"/>
      <c r="CC15" s="192" t="e">
        <f t="shared" si="46"/>
        <v>#VALUE!</v>
      </c>
      <c r="CD15" s="206">
        <f t="shared" si="47"/>
        <v>0</v>
      </c>
      <c r="CE15" s="70"/>
      <c r="CF15" s="208" t="e">
        <f t="shared" si="48"/>
        <v>#VALUE!</v>
      </c>
      <c r="CG15" s="207" t="e">
        <f t="shared" si="49"/>
        <v>#DIV/0!</v>
      </c>
      <c r="CH15" s="70"/>
      <c r="CI15" s="192" t="e">
        <f t="shared" si="50"/>
        <v>#VALUE!</v>
      </c>
      <c r="CJ15" s="207">
        <f t="shared" si="51"/>
        <v>0</v>
      </c>
      <c r="CK15" s="70">
        <f t="shared" si="52"/>
        <v>0</v>
      </c>
      <c r="CL15" s="192" t="e">
        <f t="shared" si="53"/>
        <v>#VALUE!</v>
      </c>
      <c r="CM15" s="207" t="e">
        <f t="shared" si="54"/>
        <v>#DIV/0!</v>
      </c>
      <c r="CN15" s="70">
        <f t="shared" si="55"/>
        <v>0</v>
      </c>
      <c r="CO15" s="192" t="e">
        <f t="shared" si="56"/>
        <v>#VALUE!</v>
      </c>
      <c r="CP15" s="207">
        <f t="shared" si="57"/>
        <v>100</v>
      </c>
      <c r="CQ15" s="70">
        <f t="shared" si="58"/>
        <v>210</v>
      </c>
      <c r="CR15" s="192" t="e">
        <f t="shared" si="59"/>
        <v>#VALUE!</v>
      </c>
      <c r="CS15" s="207" t="e">
        <f t="shared" si="60"/>
        <v>#DIV/0!</v>
      </c>
      <c r="CT15" s="70">
        <f t="shared" si="61"/>
        <v>0</v>
      </c>
      <c r="CU15" s="192" t="e">
        <f t="shared" si="62"/>
        <v>#VALUE!</v>
      </c>
      <c r="CV15" s="202">
        <f t="shared" si="63"/>
        <v>0</v>
      </c>
      <c r="CW15" s="70">
        <f t="shared" si="64"/>
        <v>0</v>
      </c>
      <c r="CX15" s="192" t="e">
        <f t="shared" si="65"/>
        <v>#VALUE!</v>
      </c>
      <c r="CY15" s="202">
        <f t="shared" si="66"/>
        <v>1</v>
      </c>
      <c r="CZ15" s="70">
        <f t="shared" si="67"/>
        <v>210</v>
      </c>
      <c r="DA15" s="192" t="e">
        <f t="shared" si="68"/>
        <v>#VALUE!</v>
      </c>
      <c r="DB15" s="209"/>
    </row>
    <row r="16" spans="1:106" s="210" customFormat="1">
      <c r="A16" s="258" t="s">
        <v>735</v>
      </c>
      <c r="B16" s="459" t="s">
        <v>987</v>
      </c>
      <c r="C16" s="308" t="s">
        <v>988</v>
      </c>
      <c r="D16" s="309" t="s">
        <v>436</v>
      </c>
      <c r="E16" s="308" t="s">
        <v>669</v>
      </c>
      <c r="F16" s="472">
        <v>5.03</v>
      </c>
      <c r="G16" s="473">
        <v>100</v>
      </c>
      <c r="H16" s="283">
        <f t="shared" si="0"/>
        <v>100</v>
      </c>
      <c r="I16" s="371">
        <f t="shared" si="0"/>
        <v>100</v>
      </c>
      <c r="J16" s="132">
        <f t="shared" si="69"/>
        <v>0</v>
      </c>
      <c r="K16" s="132">
        <f t="shared" si="70"/>
        <v>0</v>
      </c>
      <c r="L16" s="39" t="e">
        <f t="shared" si="1"/>
        <v>#VALUE!</v>
      </c>
      <c r="M16" s="40" t="e">
        <f t="shared" si="71"/>
        <v>#VALUE!</v>
      </c>
      <c r="N16" s="238" t="e">
        <f t="shared" si="72"/>
        <v>#VALUE!</v>
      </c>
      <c r="O16" s="238" t="e">
        <f t="shared" si="2"/>
        <v>#VALUE!</v>
      </c>
      <c r="P16" s="207">
        <f t="shared" si="3"/>
        <v>0</v>
      </c>
      <c r="Q16" s="70"/>
      <c r="R16" s="208" t="e">
        <f t="shared" si="4"/>
        <v>#VALUE!</v>
      </c>
      <c r="S16" s="207" t="e">
        <f t="shared" si="5"/>
        <v>#DIV/0!</v>
      </c>
      <c r="T16" s="70"/>
      <c r="U16" s="192" t="e">
        <f t="shared" si="6"/>
        <v>#VALUE!</v>
      </c>
      <c r="V16" s="206">
        <f t="shared" si="7"/>
        <v>0</v>
      </c>
      <c r="W16" s="70"/>
      <c r="X16" s="208" t="e">
        <f t="shared" si="8"/>
        <v>#VALUE!</v>
      </c>
      <c r="Y16" s="207" t="e">
        <f t="shared" si="9"/>
        <v>#DIV/0!</v>
      </c>
      <c r="Z16" s="70"/>
      <c r="AA16" s="192" t="e">
        <f t="shared" si="10"/>
        <v>#VALUE!</v>
      </c>
      <c r="AB16" s="206">
        <f t="shared" si="11"/>
        <v>0</v>
      </c>
      <c r="AC16" s="70"/>
      <c r="AD16" s="208" t="e">
        <f t="shared" si="12"/>
        <v>#VALUE!</v>
      </c>
      <c r="AE16" s="207" t="e">
        <f t="shared" si="13"/>
        <v>#DIV/0!</v>
      </c>
      <c r="AF16" s="70"/>
      <c r="AG16" s="192" t="e">
        <f t="shared" si="14"/>
        <v>#VALUE!</v>
      </c>
      <c r="AH16" s="206">
        <f t="shared" si="15"/>
        <v>0</v>
      </c>
      <c r="AI16" s="70"/>
      <c r="AJ16" s="208" t="e">
        <f t="shared" si="16"/>
        <v>#VALUE!</v>
      </c>
      <c r="AK16" s="207" t="e">
        <f t="shared" si="17"/>
        <v>#DIV/0!</v>
      </c>
      <c r="AL16" s="70"/>
      <c r="AM16" s="192" t="e">
        <f t="shared" si="18"/>
        <v>#VALUE!</v>
      </c>
      <c r="AN16" s="206">
        <f t="shared" si="19"/>
        <v>0</v>
      </c>
      <c r="AO16" s="70"/>
      <c r="AP16" s="208" t="e">
        <f t="shared" si="20"/>
        <v>#VALUE!</v>
      </c>
      <c r="AQ16" s="207" t="e">
        <f t="shared" si="21"/>
        <v>#DIV/0!</v>
      </c>
      <c r="AR16" s="70"/>
      <c r="AS16" s="192" t="e">
        <f t="shared" si="22"/>
        <v>#VALUE!</v>
      </c>
      <c r="AT16" s="206">
        <f t="shared" si="23"/>
        <v>0</v>
      </c>
      <c r="AU16" s="70"/>
      <c r="AV16" s="208" t="e">
        <f t="shared" si="24"/>
        <v>#VALUE!</v>
      </c>
      <c r="AW16" s="207" t="e">
        <f t="shared" si="25"/>
        <v>#DIV/0!</v>
      </c>
      <c r="AX16" s="70"/>
      <c r="AY16" s="192" t="e">
        <f t="shared" si="26"/>
        <v>#VALUE!</v>
      </c>
      <c r="AZ16" s="206">
        <f t="shared" si="27"/>
        <v>0</v>
      </c>
      <c r="BA16" s="70"/>
      <c r="BB16" s="208" t="e">
        <f t="shared" si="28"/>
        <v>#VALUE!</v>
      </c>
      <c r="BC16" s="207" t="e">
        <f t="shared" si="29"/>
        <v>#DIV/0!</v>
      </c>
      <c r="BD16" s="70"/>
      <c r="BE16" s="192" t="e">
        <f t="shared" si="30"/>
        <v>#VALUE!</v>
      </c>
      <c r="BF16" s="206">
        <f t="shared" si="31"/>
        <v>0</v>
      </c>
      <c r="BG16" s="70"/>
      <c r="BH16" s="208" t="e">
        <f t="shared" si="32"/>
        <v>#VALUE!</v>
      </c>
      <c r="BI16" s="207" t="e">
        <f t="shared" si="33"/>
        <v>#DIV/0!</v>
      </c>
      <c r="BJ16" s="70"/>
      <c r="BK16" s="192" t="e">
        <f t="shared" si="34"/>
        <v>#VALUE!</v>
      </c>
      <c r="BL16" s="206">
        <f t="shared" si="35"/>
        <v>0</v>
      </c>
      <c r="BM16" s="70"/>
      <c r="BN16" s="208" t="e">
        <f t="shared" si="36"/>
        <v>#VALUE!</v>
      </c>
      <c r="BO16" s="207" t="e">
        <f t="shared" si="37"/>
        <v>#DIV/0!</v>
      </c>
      <c r="BP16" s="70"/>
      <c r="BQ16" s="192" t="e">
        <f t="shared" si="38"/>
        <v>#VALUE!</v>
      </c>
      <c r="BR16" s="206">
        <f t="shared" si="39"/>
        <v>0</v>
      </c>
      <c r="BS16" s="70"/>
      <c r="BT16" s="208" t="e">
        <f t="shared" si="40"/>
        <v>#VALUE!</v>
      </c>
      <c r="BU16" s="207" t="e">
        <f t="shared" si="41"/>
        <v>#DIV/0!</v>
      </c>
      <c r="BV16" s="70"/>
      <c r="BW16" s="192" t="e">
        <f t="shared" si="42"/>
        <v>#VALUE!</v>
      </c>
      <c r="BX16" s="206">
        <f t="shared" si="43"/>
        <v>0</v>
      </c>
      <c r="BY16" s="70"/>
      <c r="BZ16" s="208" t="e">
        <f t="shared" si="44"/>
        <v>#VALUE!</v>
      </c>
      <c r="CA16" s="207" t="e">
        <f t="shared" si="45"/>
        <v>#DIV/0!</v>
      </c>
      <c r="CB16" s="70"/>
      <c r="CC16" s="192" t="e">
        <f t="shared" si="46"/>
        <v>#VALUE!</v>
      </c>
      <c r="CD16" s="206">
        <f t="shared" si="47"/>
        <v>0</v>
      </c>
      <c r="CE16" s="70"/>
      <c r="CF16" s="208" t="e">
        <f t="shared" si="48"/>
        <v>#VALUE!</v>
      </c>
      <c r="CG16" s="207" t="e">
        <f t="shared" si="49"/>
        <v>#DIV/0!</v>
      </c>
      <c r="CH16" s="70"/>
      <c r="CI16" s="192" t="e">
        <f t="shared" si="50"/>
        <v>#VALUE!</v>
      </c>
      <c r="CJ16" s="207">
        <f t="shared" si="51"/>
        <v>0</v>
      </c>
      <c r="CK16" s="70">
        <f t="shared" si="52"/>
        <v>0</v>
      </c>
      <c r="CL16" s="192" t="e">
        <f t="shared" si="53"/>
        <v>#VALUE!</v>
      </c>
      <c r="CM16" s="207" t="e">
        <f t="shared" si="54"/>
        <v>#DIV/0!</v>
      </c>
      <c r="CN16" s="70">
        <f t="shared" si="55"/>
        <v>0</v>
      </c>
      <c r="CO16" s="192" t="e">
        <f t="shared" si="56"/>
        <v>#VALUE!</v>
      </c>
      <c r="CP16" s="207">
        <f t="shared" si="57"/>
        <v>100</v>
      </c>
      <c r="CQ16" s="70">
        <f t="shared" si="58"/>
        <v>100</v>
      </c>
      <c r="CR16" s="192" t="e">
        <f t="shared" si="59"/>
        <v>#VALUE!</v>
      </c>
      <c r="CS16" s="207" t="e">
        <f t="shared" si="60"/>
        <v>#DIV/0!</v>
      </c>
      <c r="CT16" s="70">
        <f t="shared" si="61"/>
        <v>0</v>
      </c>
      <c r="CU16" s="192" t="e">
        <f t="shared" si="62"/>
        <v>#VALUE!</v>
      </c>
      <c r="CV16" s="202">
        <f t="shared" si="63"/>
        <v>0</v>
      </c>
      <c r="CW16" s="70">
        <f t="shared" si="64"/>
        <v>0</v>
      </c>
      <c r="CX16" s="192" t="e">
        <f t="shared" si="65"/>
        <v>#VALUE!</v>
      </c>
      <c r="CY16" s="202">
        <f t="shared" si="66"/>
        <v>1</v>
      </c>
      <c r="CZ16" s="70">
        <f t="shared" si="67"/>
        <v>100</v>
      </c>
      <c r="DA16" s="192" t="e">
        <f t="shared" si="68"/>
        <v>#VALUE!</v>
      </c>
      <c r="DB16" s="209"/>
    </row>
    <row r="17" spans="1:106" s="210" customFormat="1">
      <c r="A17" s="258" t="s">
        <v>846</v>
      </c>
      <c r="B17" s="459" t="s">
        <v>989</v>
      </c>
      <c r="C17" s="308" t="s">
        <v>990</v>
      </c>
      <c r="D17" s="309" t="s">
        <v>991</v>
      </c>
      <c r="E17" s="308" t="s">
        <v>669</v>
      </c>
      <c r="F17" s="472">
        <v>7.36</v>
      </c>
      <c r="G17" s="473">
        <v>300</v>
      </c>
      <c r="H17" s="283">
        <f t="shared" si="0"/>
        <v>300</v>
      </c>
      <c r="I17" s="371">
        <f t="shared" si="0"/>
        <v>300</v>
      </c>
      <c r="J17" s="132">
        <f t="shared" si="69"/>
        <v>0</v>
      </c>
      <c r="K17" s="132">
        <f t="shared" si="70"/>
        <v>0</v>
      </c>
      <c r="L17" s="39" t="e">
        <f t="shared" si="1"/>
        <v>#VALUE!</v>
      </c>
      <c r="M17" s="40" t="e">
        <f t="shared" si="71"/>
        <v>#VALUE!</v>
      </c>
      <c r="N17" s="238" t="e">
        <f t="shared" si="72"/>
        <v>#VALUE!</v>
      </c>
      <c r="O17" s="238" t="e">
        <f t="shared" si="2"/>
        <v>#VALUE!</v>
      </c>
      <c r="P17" s="207">
        <f t="shared" si="3"/>
        <v>0</v>
      </c>
      <c r="Q17" s="70"/>
      <c r="R17" s="208" t="e">
        <f t="shared" si="4"/>
        <v>#VALUE!</v>
      </c>
      <c r="S17" s="207" t="e">
        <f t="shared" si="5"/>
        <v>#DIV/0!</v>
      </c>
      <c r="T17" s="70"/>
      <c r="U17" s="192" t="e">
        <f t="shared" si="6"/>
        <v>#VALUE!</v>
      </c>
      <c r="V17" s="206">
        <f t="shared" si="7"/>
        <v>0</v>
      </c>
      <c r="W17" s="70"/>
      <c r="X17" s="208" t="e">
        <f t="shared" si="8"/>
        <v>#VALUE!</v>
      </c>
      <c r="Y17" s="207" t="e">
        <f t="shared" si="9"/>
        <v>#DIV/0!</v>
      </c>
      <c r="Z17" s="70"/>
      <c r="AA17" s="192" t="e">
        <f t="shared" si="10"/>
        <v>#VALUE!</v>
      </c>
      <c r="AB17" s="206">
        <f t="shared" si="11"/>
        <v>0</v>
      </c>
      <c r="AC17" s="70"/>
      <c r="AD17" s="208" t="e">
        <f t="shared" si="12"/>
        <v>#VALUE!</v>
      </c>
      <c r="AE17" s="207" t="e">
        <f t="shared" si="13"/>
        <v>#DIV/0!</v>
      </c>
      <c r="AF17" s="70"/>
      <c r="AG17" s="192" t="e">
        <f t="shared" si="14"/>
        <v>#VALUE!</v>
      </c>
      <c r="AH17" s="206">
        <f t="shared" si="15"/>
        <v>0</v>
      </c>
      <c r="AI17" s="70"/>
      <c r="AJ17" s="208" t="e">
        <f t="shared" si="16"/>
        <v>#VALUE!</v>
      </c>
      <c r="AK17" s="207" t="e">
        <f t="shared" si="17"/>
        <v>#DIV/0!</v>
      </c>
      <c r="AL17" s="70"/>
      <c r="AM17" s="192" t="e">
        <f t="shared" si="18"/>
        <v>#VALUE!</v>
      </c>
      <c r="AN17" s="206">
        <f t="shared" si="19"/>
        <v>0</v>
      </c>
      <c r="AO17" s="70"/>
      <c r="AP17" s="208" t="e">
        <f t="shared" si="20"/>
        <v>#VALUE!</v>
      </c>
      <c r="AQ17" s="207" t="e">
        <f t="shared" si="21"/>
        <v>#DIV/0!</v>
      </c>
      <c r="AR17" s="70"/>
      <c r="AS17" s="192" t="e">
        <f t="shared" si="22"/>
        <v>#VALUE!</v>
      </c>
      <c r="AT17" s="206">
        <f t="shared" si="23"/>
        <v>0</v>
      </c>
      <c r="AU17" s="70"/>
      <c r="AV17" s="208" t="e">
        <f t="shared" si="24"/>
        <v>#VALUE!</v>
      </c>
      <c r="AW17" s="207" t="e">
        <f t="shared" si="25"/>
        <v>#DIV/0!</v>
      </c>
      <c r="AX17" s="70"/>
      <c r="AY17" s="192" t="e">
        <f t="shared" si="26"/>
        <v>#VALUE!</v>
      </c>
      <c r="AZ17" s="206">
        <f t="shared" si="27"/>
        <v>0</v>
      </c>
      <c r="BA17" s="70"/>
      <c r="BB17" s="208" t="e">
        <f t="shared" si="28"/>
        <v>#VALUE!</v>
      </c>
      <c r="BC17" s="207" t="e">
        <f t="shared" si="29"/>
        <v>#DIV/0!</v>
      </c>
      <c r="BD17" s="70"/>
      <c r="BE17" s="192" t="e">
        <f t="shared" si="30"/>
        <v>#VALUE!</v>
      </c>
      <c r="BF17" s="206">
        <f t="shared" si="31"/>
        <v>0</v>
      </c>
      <c r="BG17" s="70"/>
      <c r="BH17" s="208" t="e">
        <f t="shared" si="32"/>
        <v>#VALUE!</v>
      </c>
      <c r="BI17" s="207" t="e">
        <f t="shared" si="33"/>
        <v>#DIV/0!</v>
      </c>
      <c r="BJ17" s="70"/>
      <c r="BK17" s="192" t="e">
        <f t="shared" si="34"/>
        <v>#VALUE!</v>
      </c>
      <c r="BL17" s="206">
        <f t="shared" si="35"/>
        <v>0</v>
      </c>
      <c r="BM17" s="70"/>
      <c r="BN17" s="208" t="e">
        <f t="shared" si="36"/>
        <v>#VALUE!</v>
      </c>
      <c r="BO17" s="207" t="e">
        <f t="shared" si="37"/>
        <v>#DIV/0!</v>
      </c>
      <c r="BP17" s="70"/>
      <c r="BQ17" s="192" t="e">
        <f t="shared" si="38"/>
        <v>#VALUE!</v>
      </c>
      <c r="BR17" s="206">
        <f t="shared" si="39"/>
        <v>0</v>
      </c>
      <c r="BS17" s="70"/>
      <c r="BT17" s="208" t="e">
        <f t="shared" si="40"/>
        <v>#VALUE!</v>
      </c>
      <c r="BU17" s="207" t="e">
        <f t="shared" si="41"/>
        <v>#DIV/0!</v>
      </c>
      <c r="BV17" s="70"/>
      <c r="BW17" s="192" t="e">
        <f t="shared" si="42"/>
        <v>#VALUE!</v>
      </c>
      <c r="BX17" s="206">
        <f t="shared" si="43"/>
        <v>0</v>
      </c>
      <c r="BY17" s="70"/>
      <c r="BZ17" s="208" t="e">
        <f t="shared" si="44"/>
        <v>#VALUE!</v>
      </c>
      <c r="CA17" s="207" t="e">
        <f t="shared" si="45"/>
        <v>#DIV/0!</v>
      </c>
      <c r="CB17" s="70"/>
      <c r="CC17" s="192" t="e">
        <f t="shared" si="46"/>
        <v>#VALUE!</v>
      </c>
      <c r="CD17" s="206">
        <f t="shared" si="47"/>
        <v>0</v>
      </c>
      <c r="CE17" s="70"/>
      <c r="CF17" s="208" t="e">
        <f t="shared" si="48"/>
        <v>#VALUE!</v>
      </c>
      <c r="CG17" s="207" t="e">
        <f t="shared" si="49"/>
        <v>#DIV/0!</v>
      </c>
      <c r="CH17" s="70"/>
      <c r="CI17" s="192" t="e">
        <f t="shared" si="50"/>
        <v>#VALUE!</v>
      </c>
      <c r="CJ17" s="207">
        <f t="shared" si="51"/>
        <v>0</v>
      </c>
      <c r="CK17" s="70">
        <f t="shared" si="52"/>
        <v>0</v>
      </c>
      <c r="CL17" s="192" t="e">
        <f t="shared" si="53"/>
        <v>#VALUE!</v>
      </c>
      <c r="CM17" s="207" t="e">
        <f t="shared" si="54"/>
        <v>#DIV/0!</v>
      </c>
      <c r="CN17" s="70">
        <f t="shared" si="55"/>
        <v>0</v>
      </c>
      <c r="CO17" s="192" t="e">
        <f t="shared" si="56"/>
        <v>#VALUE!</v>
      </c>
      <c r="CP17" s="207">
        <f t="shared" si="57"/>
        <v>100</v>
      </c>
      <c r="CQ17" s="70">
        <f t="shared" si="58"/>
        <v>300</v>
      </c>
      <c r="CR17" s="192" t="e">
        <f t="shared" si="59"/>
        <v>#VALUE!</v>
      </c>
      <c r="CS17" s="207" t="e">
        <f t="shared" si="60"/>
        <v>#DIV/0!</v>
      </c>
      <c r="CT17" s="70">
        <f t="shared" si="61"/>
        <v>0</v>
      </c>
      <c r="CU17" s="192" t="e">
        <f t="shared" si="62"/>
        <v>#VALUE!</v>
      </c>
      <c r="CV17" s="202">
        <f t="shared" si="63"/>
        <v>0</v>
      </c>
      <c r="CW17" s="70">
        <f t="shared" si="64"/>
        <v>0</v>
      </c>
      <c r="CX17" s="192" t="e">
        <f t="shared" si="65"/>
        <v>#VALUE!</v>
      </c>
      <c r="CY17" s="202">
        <f t="shared" si="66"/>
        <v>1</v>
      </c>
      <c r="CZ17" s="70">
        <f t="shared" si="67"/>
        <v>300</v>
      </c>
      <c r="DA17" s="192" t="e">
        <f t="shared" si="68"/>
        <v>#VALUE!</v>
      </c>
      <c r="DB17" s="209"/>
    </row>
    <row r="18" spans="1:106" s="210" customFormat="1">
      <c r="A18" s="258" t="s">
        <v>847</v>
      </c>
      <c r="B18" s="459" t="s">
        <v>992</v>
      </c>
      <c r="C18" s="308" t="s">
        <v>993</v>
      </c>
      <c r="D18" s="309" t="s">
        <v>994</v>
      </c>
      <c r="E18" s="308" t="s">
        <v>669</v>
      </c>
      <c r="F18" s="472">
        <v>10.41</v>
      </c>
      <c r="G18" s="473">
        <v>40</v>
      </c>
      <c r="H18" s="283">
        <f t="shared" si="0"/>
        <v>40</v>
      </c>
      <c r="I18" s="371">
        <f t="shared" si="0"/>
        <v>40</v>
      </c>
      <c r="J18" s="132">
        <f t="shared" si="69"/>
        <v>0</v>
      </c>
      <c r="K18" s="132">
        <f t="shared" si="70"/>
        <v>0</v>
      </c>
      <c r="L18" s="39" t="e">
        <f t="shared" si="1"/>
        <v>#VALUE!</v>
      </c>
      <c r="M18" s="40" t="e">
        <f t="shared" si="71"/>
        <v>#VALUE!</v>
      </c>
      <c r="N18" s="238" t="e">
        <f t="shared" si="72"/>
        <v>#VALUE!</v>
      </c>
      <c r="O18" s="238" t="e">
        <f t="shared" si="2"/>
        <v>#VALUE!</v>
      </c>
      <c r="P18" s="207">
        <f t="shared" si="3"/>
        <v>0</v>
      </c>
      <c r="Q18" s="70"/>
      <c r="R18" s="208" t="e">
        <f t="shared" si="4"/>
        <v>#VALUE!</v>
      </c>
      <c r="S18" s="207" t="e">
        <f t="shared" si="5"/>
        <v>#DIV/0!</v>
      </c>
      <c r="T18" s="70"/>
      <c r="U18" s="192" t="e">
        <f t="shared" si="6"/>
        <v>#VALUE!</v>
      </c>
      <c r="V18" s="206">
        <f t="shared" si="7"/>
        <v>0</v>
      </c>
      <c r="W18" s="70"/>
      <c r="X18" s="208" t="e">
        <f t="shared" si="8"/>
        <v>#VALUE!</v>
      </c>
      <c r="Y18" s="207" t="e">
        <f t="shared" si="9"/>
        <v>#DIV/0!</v>
      </c>
      <c r="Z18" s="70"/>
      <c r="AA18" s="192" t="e">
        <f t="shared" si="10"/>
        <v>#VALUE!</v>
      </c>
      <c r="AB18" s="206">
        <f t="shared" si="11"/>
        <v>0</v>
      </c>
      <c r="AC18" s="70"/>
      <c r="AD18" s="208" t="e">
        <f t="shared" si="12"/>
        <v>#VALUE!</v>
      </c>
      <c r="AE18" s="207" t="e">
        <f t="shared" si="13"/>
        <v>#DIV/0!</v>
      </c>
      <c r="AF18" s="70"/>
      <c r="AG18" s="192" t="e">
        <f t="shared" si="14"/>
        <v>#VALUE!</v>
      </c>
      <c r="AH18" s="206">
        <f t="shared" si="15"/>
        <v>0</v>
      </c>
      <c r="AI18" s="70"/>
      <c r="AJ18" s="208" t="e">
        <f t="shared" si="16"/>
        <v>#VALUE!</v>
      </c>
      <c r="AK18" s="207" t="e">
        <f t="shared" si="17"/>
        <v>#DIV/0!</v>
      </c>
      <c r="AL18" s="70"/>
      <c r="AM18" s="192" t="e">
        <f t="shared" si="18"/>
        <v>#VALUE!</v>
      </c>
      <c r="AN18" s="206">
        <f t="shared" si="19"/>
        <v>0</v>
      </c>
      <c r="AO18" s="70"/>
      <c r="AP18" s="208" t="e">
        <f t="shared" si="20"/>
        <v>#VALUE!</v>
      </c>
      <c r="AQ18" s="207" t="e">
        <f t="shared" si="21"/>
        <v>#DIV/0!</v>
      </c>
      <c r="AR18" s="70"/>
      <c r="AS18" s="192" t="e">
        <f t="shared" si="22"/>
        <v>#VALUE!</v>
      </c>
      <c r="AT18" s="206">
        <f t="shared" si="23"/>
        <v>0</v>
      </c>
      <c r="AU18" s="70"/>
      <c r="AV18" s="208" t="e">
        <f t="shared" si="24"/>
        <v>#VALUE!</v>
      </c>
      <c r="AW18" s="207" t="e">
        <f t="shared" si="25"/>
        <v>#DIV/0!</v>
      </c>
      <c r="AX18" s="70"/>
      <c r="AY18" s="192" t="e">
        <f t="shared" si="26"/>
        <v>#VALUE!</v>
      </c>
      <c r="AZ18" s="206">
        <f t="shared" si="27"/>
        <v>0</v>
      </c>
      <c r="BA18" s="70"/>
      <c r="BB18" s="208" t="e">
        <f t="shared" si="28"/>
        <v>#VALUE!</v>
      </c>
      <c r="BC18" s="207" t="e">
        <f t="shared" si="29"/>
        <v>#DIV/0!</v>
      </c>
      <c r="BD18" s="70"/>
      <c r="BE18" s="192" t="e">
        <f t="shared" si="30"/>
        <v>#VALUE!</v>
      </c>
      <c r="BF18" s="206">
        <f t="shared" si="31"/>
        <v>0</v>
      </c>
      <c r="BG18" s="70"/>
      <c r="BH18" s="208" t="e">
        <f t="shared" si="32"/>
        <v>#VALUE!</v>
      </c>
      <c r="BI18" s="207" t="e">
        <f t="shared" si="33"/>
        <v>#DIV/0!</v>
      </c>
      <c r="BJ18" s="70"/>
      <c r="BK18" s="192" t="e">
        <f t="shared" si="34"/>
        <v>#VALUE!</v>
      </c>
      <c r="BL18" s="206">
        <f t="shared" si="35"/>
        <v>0</v>
      </c>
      <c r="BM18" s="70"/>
      <c r="BN18" s="208" t="e">
        <f t="shared" si="36"/>
        <v>#VALUE!</v>
      </c>
      <c r="BO18" s="207" t="e">
        <f t="shared" si="37"/>
        <v>#DIV/0!</v>
      </c>
      <c r="BP18" s="70"/>
      <c r="BQ18" s="192" t="e">
        <f t="shared" si="38"/>
        <v>#VALUE!</v>
      </c>
      <c r="BR18" s="206">
        <f t="shared" si="39"/>
        <v>0</v>
      </c>
      <c r="BS18" s="70"/>
      <c r="BT18" s="208" t="e">
        <f t="shared" si="40"/>
        <v>#VALUE!</v>
      </c>
      <c r="BU18" s="207" t="e">
        <f t="shared" si="41"/>
        <v>#DIV/0!</v>
      </c>
      <c r="BV18" s="70"/>
      <c r="BW18" s="192" t="e">
        <f t="shared" si="42"/>
        <v>#VALUE!</v>
      </c>
      <c r="BX18" s="206">
        <f t="shared" si="43"/>
        <v>0</v>
      </c>
      <c r="BY18" s="70"/>
      <c r="BZ18" s="208" t="e">
        <f t="shared" si="44"/>
        <v>#VALUE!</v>
      </c>
      <c r="CA18" s="207" t="e">
        <f t="shared" si="45"/>
        <v>#DIV/0!</v>
      </c>
      <c r="CB18" s="70"/>
      <c r="CC18" s="192" t="e">
        <f t="shared" si="46"/>
        <v>#VALUE!</v>
      </c>
      <c r="CD18" s="206">
        <f t="shared" si="47"/>
        <v>0</v>
      </c>
      <c r="CE18" s="70"/>
      <c r="CF18" s="208" t="e">
        <f t="shared" si="48"/>
        <v>#VALUE!</v>
      </c>
      <c r="CG18" s="207" t="e">
        <f t="shared" si="49"/>
        <v>#DIV/0!</v>
      </c>
      <c r="CH18" s="70"/>
      <c r="CI18" s="192" t="e">
        <f t="shared" si="50"/>
        <v>#VALUE!</v>
      </c>
      <c r="CJ18" s="207">
        <f t="shared" si="51"/>
        <v>0</v>
      </c>
      <c r="CK18" s="70">
        <f t="shared" si="52"/>
        <v>0</v>
      </c>
      <c r="CL18" s="192" t="e">
        <f t="shared" si="53"/>
        <v>#VALUE!</v>
      </c>
      <c r="CM18" s="207" t="e">
        <f t="shared" si="54"/>
        <v>#DIV/0!</v>
      </c>
      <c r="CN18" s="70">
        <f t="shared" si="55"/>
        <v>0</v>
      </c>
      <c r="CO18" s="192" t="e">
        <f t="shared" si="56"/>
        <v>#VALUE!</v>
      </c>
      <c r="CP18" s="207">
        <f t="shared" si="57"/>
        <v>100</v>
      </c>
      <c r="CQ18" s="70">
        <f t="shared" si="58"/>
        <v>40</v>
      </c>
      <c r="CR18" s="192" t="e">
        <f t="shared" si="59"/>
        <v>#VALUE!</v>
      </c>
      <c r="CS18" s="207" t="e">
        <f t="shared" si="60"/>
        <v>#DIV/0!</v>
      </c>
      <c r="CT18" s="70">
        <f t="shared" si="61"/>
        <v>0</v>
      </c>
      <c r="CU18" s="192" t="e">
        <f t="shared" si="62"/>
        <v>#VALUE!</v>
      </c>
      <c r="CV18" s="202">
        <f t="shared" si="63"/>
        <v>0</v>
      </c>
      <c r="CW18" s="70">
        <f t="shared" si="64"/>
        <v>0</v>
      </c>
      <c r="CX18" s="192" t="e">
        <f t="shared" si="65"/>
        <v>#VALUE!</v>
      </c>
      <c r="CY18" s="202">
        <f t="shared" si="66"/>
        <v>1</v>
      </c>
      <c r="CZ18" s="70">
        <f t="shared" si="67"/>
        <v>40</v>
      </c>
      <c r="DA18" s="192" t="e">
        <f t="shared" si="68"/>
        <v>#VALUE!</v>
      </c>
      <c r="DB18" s="209"/>
    </row>
    <row r="19" spans="1:106" s="210" customFormat="1">
      <c r="A19" s="258" t="s">
        <v>848</v>
      </c>
      <c r="B19" s="459" t="s">
        <v>437</v>
      </c>
      <c r="C19" s="308" t="s">
        <v>438</v>
      </c>
      <c r="D19" s="309" t="s">
        <v>439</v>
      </c>
      <c r="E19" s="308" t="s">
        <v>669</v>
      </c>
      <c r="F19" s="472">
        <v>17.7</v>
      </c>
      <c r="G19" s="473">
        <v>160</v>
      </c>
      <c r="H19" s="283">
        <f t="shared" si="0"/>
        <v>160</v>
      </c>
      <c r="I19" s="371">
        <f t="shared" si="0"/>
        <v>160</v>
      </c>
      <c r="J19" s="132">
        <f t="shared" si="69"/>
        <v>0</v>
      </c>
      <c r="K19" s="132">
        <f t="shared" si="70"/>
        <v>0</v>
      </c>
      <c r="L19" s="39" t="e">
        <f t="shared" si="1"/>
        <v>#VALUE!</v>
      </c>
      <c r="M19" s="40" t="e">
        <f t="shared" si="71"/>
        <v>#VALUE!</v>
      </c>
      <c r="N19" s="238" t="e">
        <f t="shared" si="72"/>
        <v>#VALUE!</v>
      </c>
      <c r="O19" s="238" t="e">
        <f t="shared" si="2"/>
        <v>#VALUE!</v>
      </c>
      <c r="P19" s="207">
        <f t="shared" si="3"/>
        <v>0</v>
      </c>
      <c r="Q19" s="70"/>
      <c r="R19" s="208" t="e">
        <f t="shared" si="4"/>
        <v>#VALUE!</v>
      </c>
      <c r="S19" s="207" t="e">
        <f t="shared" si="5"/>
        <v>#DIV/0!</v>
      </c>
      <c r="T19" s="70"/>
      <c r="U19" s="192" t="e">
        <f t="shared" si="6"/>
        <v>#VALUE!</v>
      </c>
      <c r="V19" s="206">
        <f t="shared" si="7"/>
        <v>0</v>
      </c>
      <c r="W19" s="70"/>
      <c r="X19" s="208" t="e">
        <f t="shared" si="8"/>
        <v>#VALUE!</v>
      </c>
      <c r="Y19" s="207" t="e">
        <f t="shared" si="9"/>
        <v>#DIV/0!</v>
      </c>
      <c r="Z19" s="70"/>
      <c r="AA19" s="192" t="e">
        <f t="shared" si="10"/>
        <v>#VALUE!</v>
      </c>
      <c r="AB19" s="206">
        <f t="shared" si="11"/>
        <v>0</v>
      </c>
      <c r="AC19" s="70"/>
      <c r="AD19" s="208" t="e">
        <f t="shared" si="12"/>
        <v>#VALUE!</v>
      </c>
      <c r="AE19" s="207" t="e">
        <f t="shared" si="13"/>
        <v>#DIV/0!</v>
      </c>
      <c r="AF19" s="70"/>
      <c r="AG19" s="192" t="e">
        <f t="shared" si="14"/>
        <v>#VALUE!</v>
      </c>
      <c r="AH19" s="206">
        <f t="shared" si="15"/>
        <v>0</v>
      </c>
      <c r="AI19" s="70"/>
      <c r="AJ19" s="208" t="e">
        <f t="shared" si="16"/>
        <v>#VALUE!</v>
      </c>
      <c r="AK19" s="207" t="e">
        <f t="shared" si="17"/>
        <v>#DIV/0!</v>
      </c>
      <c r="AL19" s="70"/>
      <c r="AM19" s="192" t="e">
        <f t="shared" si="18"/>
        <v>#VALUE!</v>
      </c>
      <c r="AN19" s="206">
        <f t="shared" si="19"/>
        <v>0</v>
      </c>
      <c r="AO19" s="70"/>
      <c r="AP19" s="208" t="e">
        <f t="shared" si="20"/>
        <v>#VALUE!</v>
      </c>
      <c r="AQ19" s="207" t="e">
        <f t="shared" si="21"/>
        <v>#DIV/0!</v>
      </c>
      <c r="AR19" s="70"/>
      <c r="AS19" s="192" t="e">
        <f t="shared" si="22"/>
        <v>#VALUE!</v>
      </c>
      <c r="AT19" s="206">
        <f t="shared" si="23"/>
        <v>0</v>
      </c>
      <c r="AU19" s="70"/>
      <c r="AV19" s="208" t="e">
        <f t="shared" si="24"/>
        <v>#VALUE!</v>
      </c>
      <c r="AW19" s="207" t="e">
        <f t="shared" si="25"/>
        <v>#DIV/0!</v>
      </c>
      <c r="AX19" s="70"/>
      <c r="AY19" s="192" t="e">
        <f t="shared" si="26"/>
        <v>#VALUE!</v>
      </c>
      <c r="AZ19" s="206">
        <f t="shared" si="27"/>
        <v>0</v>
      </c>
      <c r="BA19" s="70"/>
      <c r="BB19" s="208" t="e">
        <f t="shared" si="28"/>
        <v>#VALUE!</v>
      </c>
      <c r="BC19" s="207" t="e">
        <f t="shared" si="29"/>
        <v>#DIV/0!</v>
      </c>
      <c r="BD19" s="70"/>
      <c r="BE19" s="192" t="e">
        <f t="shared" si="30"/>
        <v>#VALUE!</v>
      </c>
      <c r="BF19" s="206">
        <f t="shared" si="31"/>
        <v>0</v>
      </c>
      <c r="BG19" s="70"/>
      <c r="BH19" s="208" t="e">
        <f t="shared" si="32"/>
        <v>#VALUE!</v>
      </c>
      <c r="BI19" s="207" t="e">
        <f t="shared" si="33"/>
        <v>#DIV/0!</v>
      </c>
      <c r="BJ19" s="70"/>
      <c r="BK19" s="192" t="e">
        <f t="shared" si="34"/>
        <v>#VALUE!</v>
      </c>
      <c r="BL19" s="206">
        <f t="shared" si="35"/>
        <v>0</v>
      </c>
      <c r="BM19" s="70"/>
      <c r="BN19" s="208" t="e">
        <f t="shared" si="36"/>
        <v>#VALUE!</v>
      </c>
      <c r="BO19" s="207" t="e">
        <f t="shared" si="37"/>
        <v>#DIV/0!</v>
      </c>
      <c r="BP19" s="70"/>
      <c r="BQ19" s="192" t="e">
        <f t="shared" si="38"/>
        <v>#VALUE!</v>
      </c>
      <c r="BR19" s="206">
        <f t="shared" si="39"/>
        <v>0</v>
      </c>
      <c r="BS19" s="70"/>
      <c r="BT19" s="208" t="e">
        <f t="shared" si="40"/>
        <v>#VALUE!</v>
      </c>
      <c r="BU19" s="207" t="e">
        <f t="shared" si="41"/>
        <v>#DIV/0!</v>
      </c>
      <c r="BV19" s="70"/>
      <c r="BW19" s="192" t="e">
        <f t="shared" si="42"/>
        <v>#VALUE!</v>
      </c>
      <c r="BX19" s="206">
        <f t="shared" si="43"/>
        <v>0</v>
      </c>
      <c r="BY19" s="70"/>
      <c r="BZ19" s="208" t="e">
        <f t="shared" si="44"/>
        <v>#VALUE!</v>
      </c>
      <c r="CA19" s="207" t="e">
        <f t="shared" si="45"/>
        <v>#DIV/0!</v>
      </c>
      <c r="CB19" s="70"/>
      <c r="CC19" s="192" t="e">
        <f t="shared" si="46"/>
        <v>#VALUE!</v>
      </c>
      <c r="CD19" s="206">
        <f t="shared" si="47"/>
        <v>0</v>
      </c>
      <c r="CE19" s="70"/>
      <c r="CF19" s="208" t="e">
        <f t="shared" si="48"/>
        <v>#VALUE!</v>
      </c>
      <c r="CG19" s="207" t="e">
        <f t="shared" si="49"/>
        <v>#DIV/0!</v>
      </c>
      <c r="CH19" s="70"/>
      <c r="CI19" s="192" t="e">
        <f t="shared" si="50"/>
        <v>#VALUE!</v>
      </c>
      <c r="CJ19" s="207">
        <f t="shared" si="51"/>
        <v>0</v>
      </c>
      <c r="CK19" s="70">
        <f t="shared" si="52"/>
        <v>0</v>
      </c>
      <c r="CL19" s="192" t="e">
        <f t="shared" si="53"/>
        <v>#VALUE!</v>
      </c>
      <c r="CM19" s="207" t="e">
        <f t="shared" si="54"/>
        <v>#DIV/0!</v>
      </c>
      <c r="CN19" s="70">
        <f t="shared" si="55"/>
        <v>0</v>
      </c>
      <c r="CO19" s="192" t="e">
        <f t="shared" si="56"/>
        <v>#VALUE!</v>
      </c>
      <c r="CP19" s="207">
        <f t="shared" si="57"/>
        <v>100</v>
      </c>
      <c r="CQ19" s="70">
        <f t="shared" si="58"/>
        <v>160</v>
      </c>
      <c r="CR19" s="192" t="e">
        <f t="shared" si="59"/>
        <v>#VALUE!</v>
      </c>
      <c r="CS19" s="207" t="e">
        <f t="shared" si="60"/>
        <v>#DIV/0!</v>
      </c>
      <c r="CT19" s="70">
        <f t="shared" si="61"/>
        <v>0</v>
      </c>
      <c r="CU19" s="192" t="e">
        <f t="shared" si="62"/>
        <v>#VALUE!</v>
      </c>
      <c r="CV19" s="202">
        <f t="shared" si="63"/>
        <v>0</v>
      </c>
      <c r="CW19" s="70">
        <f t="shared" si="64"/>
        <v>0</v>
      </c>
      <c r="CX19" s="192" t="e">
        <f t="shared" si="65"/>
        <v>#VALUE!</v>
      </c>
      <c r="CY19" s="202">
        <f t="shared" si="66"/>
        <v>1</v>
      </c>
      <c r="CZ19" s="70">
        <f t="shared" si="67"/>
        <v>160</v>
      </c>
      <c r="DA19" s="192" t="e">
        <f t="shared" si="68"/>
        <v>#VALUE!</v>
      </c>
      <c r="DB19" s="209"/>
    </row>
    <row r="20" spans="1:106" s="210" customFormat="1">
      <c r="A20" s="258" t="s">
        <v>849</v>
      </c>
      <c r="B20" s="362" t="s">
        <v>440</v>
      </c>
      <c r="C20" s="304" t="s">
        <v>441</v>
      </c>
      <c r="D20" s="305" t="s">
        <v>442</v>
      </c>
      <c r="E20" s="308" t="s">
        <v>669</v>
      </c>
      <c r="F20" s="474">
        <v>13.7</v>
      </c>
      <c r="G20" s="473">
        <v>160</v>
      </c>
      <c r="H20" s="283">
        <f t="shared" si="0"/>
        <v>160</v>
      </c>
      <c r="I20" s="371">
        <f t="shared" si="0"/>
        <v>160</v>
      </c>
      <c r="J20" s="132">
        <f t="shared" si="69"/>
        <v>0</v>
      </c>
      <c r="K20" s="132">
        <f t="shared" si="70"/>
        <v>0</v>
      </c>
      <c r="L20" s="39" t="e">
        <f t="shared" si="1"/>
        <v>#VALUE!</v>
      </c>
      <c r="M20" s="40" t="e">
        <f>TRUNC(L20*G20,2)</f>
        <v>#VALUE!</v>
      </c>
      <c r="N20" s="238" t="e">
        <f t="shared" si="72"/>
        <v>#VALUE!</v>
      </c>
      <c r="O20" s="238" t="e">
        <f t="shared" si="2"/>
        <v>#VALUE!</v>
      </c>
      <c r="P20" s="207">
        <f t="shared" si="3"/>
        <v>0</v>
      </c>
      <c r="Q20" s="70"/>
      <c r="R20" s="208" t="e">
        <f t="shared" si="4"/>
        <v>#VALUE!</v>
      </c>
      <c r="S20" s="207" t="e">
        <f t="shared" si="5"/>
        <v>#DIV/0!</v>
      </c>
      <c r="T20" s="70"/>
      <c r="U20" s="192" t="e">
        <f t="shared" si="6"/>
        <v>#VALUE!</v>
      </c>
      <c r="V20" s="206">
        <f t="shared" si="7"/>
        <v>0</v>
      </c>
      <c r="W20" s="70"/>
      <c r="X20" s="208" t="e">
        <f t="shared" si="8"/>
        <v>#VALUE!</v>
      </c>
      <c r="Y20" s="207" t="e">
        <f t="shared" si="9"/>
        <v>#DIV/0!</v>
      </c>
      <c r="Z20" s="70"/>
      <c r="AA20" s="192" t="e">
        <f t="shared" si="10"/>
        <v>#VALUE!</v>
      </c>
      <c r="AB20" s="206">
        <f t="shared" si="11"/>
        <v>0</v>
      </c>
      <c r="AC20" s="70"/>
      <c r="AD20" s="208" t="e">
        <f t="shared" si="12"/>
        <v>#VALUE!</v>
      </c>
      <c r="AE20" s="207" t="e">
        <f t="shared" si="13"/>
        <v>#DIV/0!</v>
      </c>
      <c r="AF20" s="70"/>
      <c r="AG20" s="192" t="e">
        <f t="shared" si="14"/>
        <v>#VALUE!</v>
      </c>
      <c r="AH20" s="206">
        <f t="shared" si="15"/>
        <v>0</v>
      </c>
      <c r="AI20" s="70"/>
      <c r="AJ20" s="208" t="e">
        <f t="shared" si="16"/>
        <v>#VALUE!</v>
      </c>
      <c r="AK20" s="207" t="e">
        <f t="shared" si="17"/>
        <v>#DIV/0!</v>
      </c>
      <c r="AL20" s="70"/>
      <c r="AM20" s="192" t="e">
        <f t="shared" si="18"/>
        <v>#VALUE!</v>
      </c>
      <c r="AN20" s="206">
        <f t="shared" si="19"/>
        <v>0</v>
      </c>
      <c r="AO20" s="70"/>
      <c r="AP20" s="208" t="e">
        <f t="shared" si="20"/>
        <v>#VALUE!</v>
      </c>
      <c r="AQ20" s="207" t="e">
        <f t="shared" si="21"/>
        <v>#DIV/0!</v>
      </c>
      <c r="AR20" s="70"/>
      <c r="AS20" s="192" t="e">
        <f t="shared" si="22"/>
        <v>#VALUE!</v>
      </c>
      <c r="AT20" s="206">
        <f t="shared" si="23"/>
        <v>0</v>
      </c>
      <c r="AU20" s="70"/>
      <c r="AV20" s="208" t="e">
        <f t="shared" si="24"/>
        <v>#VALUE!</v>
      </c>
      <c r="AW20" s="207" t="e">
        <f t="shared" si="25"/>
        <v>#DIV/0!</v>
      </c>
      <c r="AX20" s="70"/>
      <c r="AY20" s="192" t="e">
        <f t="shared" si="26"/>
        <v>#VALUE!</v>
      </c>
      <c r="AZ20" s="206">
        <f t="shared" si="27"/>
        <v>0</v>
      </c>
      <c r="BA20" s="70"/>
      <c r="BB20" s="208" t="e">
        <f t="shared" si="28"/>
        <v>#VALUE!</v>
      </c>
      <c r="BC20" s="207" t="e">
        <f t="shared" si="29"/>
        <v>#DIV/0!</v>
      </c>
      <c r="BD20" s="70"/>
      <c r="BE20" s="192" t="e">
        <f t="shared" si="30"/>
        <v>#VALUE!</v>
      </c>
      <c r="BF20" s="206">
        <f t="shared" si="31"/>
        <v>0</v>
      </c>
      <c r="BG20" s="70"/>
      <c r="BH20" s="208" t="e">
        <f t="shared" si="32"/>
        <v>#VALUE!</v>
      </c>
      <c r="BI20" s="207" t="e">
        <f t="shared" si="33"/>
        <v>#DIV/0!</v>
      </c>
      <c r="BJ20" s="70"/>
      <c r="BK20" s="192" t="e">
        <f t="shared" si="34"/>
        <v>#VALUE!</v>
      </c>
      <c r="BL20" s="206">
        <f t="shared" si="35"/>
        <v>0</v>
      </c>
      <c r="BM20" s="70"/>
      <c r="BN20" s="208" t="e">
        <f t="shared" si="36"/>
        <v>#VALUE!</v>
      </c>
      <c r="BO20" s="207" t="e">
        <f t="shared" si="37"/>
        <v>#DIV/0!</v>
      </c>
      <c r="BP20" s="70"/>
      <c r="BQ20" s="192" t="e">
        <f t="shared" si="38"/>
        <v>#VALUE!</v>
      </c>
      <c r="BR20" s="206">
        <f t="shared" si="39"/>
        <v>0</v>
      </c>
      <c r="BS20" s="70"/>
      <c r="BT20" s="208" t="e">
        <f t="shared" si="40"/>
        <v>#VALUE!</v>
      </c>
      <c r="BU20" s="207" t="e">
        <f t="shared" si="41"/>
        <v>#DIV/0!</v>
      </c>
      <c r="BV20" s="70"/>
      <c r="BW20" s="192" t="e">
        <f t="shared" si="42"/>
        <v>#VALUE!</v>
      </c>
      <c r="BX20" s="206">
        <f t="shared" si="43"/>
        <v>0</v>
      </c>
      <c r="BY20" s="70"/>
      <c r="BZ20" s="208" t="e">
        <f t="shared" si="44"/>
        <v>#VALUE!</v>
      </c>
      <c r="CA20" s="207" t="e">
        <f t="shared" si="45"/>
        <v>#DIV/0!</v>
      </c>
      <c r="CB20" s="70"/>
      <c r="CC20" s="192" t="e">
        <f t="shared" si="46"/>
        <v>#VALUE!</v>
      </c>
      <c r="CD20" s="206">
        <f t="shared" si="47"/>
        <v>0</v>
      </c>
      <c r="CE20" s="70"/>
      <c r="CF20" s="208" t="e">
        <f t="shared" si="48"/>
        <v>#VALUE!</v>
      </c>
      <c r="CG20" s="207" t="e">
        <f t="shared" si="49"/>
        <v>#DIV/0!</v>
      </c>
      <c r="CH20" s="70"/>
      <c r="CI20" s="192" t="e">
        <f t="shared" si="50"/>
        <v>#VALUE!</v>
      </c>
      <c r="CJ20" s="207">
        <f t="shared" si="51"/>
        <v>0</v>
      </c>
      <c r="CK20" s="70">
        <f t="shared" si="52"/>
        <v>0</v>
      </c>
      <c r="CL20" s="192" t="e">
        <f t="shared" si="53"/>
        <v>#VALUE!</v>
      </c>
      <c r="CM20" s="207" t="e">
        <f t="shared" si="54"/>
        <v>#DIV/0!</v>
      </c>
      <c r="CN20" s="70">
        <f t="shared" si="55"/>
        <v>0</v>
      </c>
      <c r="CO20" s="192" t="e">
        <f t="shared" si="56"/>
        <v>#VALUE!</v>
      </c>
      <c r="CP20" s="207">
        <f t="shared" si="57"/>
        <v>100</v>
      </c>
      <c r="CQ20" s="70">
        <f t="shared" si="58"/>
        <v>160</v>
      </c>
      <c r="CR20" s="192" t="e">
        <f t="shared" si="59"/>
        <v>#VALUE!</v>
      </c>
      <c r="CS20" s="207" t="e">
        <f t="shared" si="60"/>
        <v>#DIV/0!</v>
      </c>
      <c r="CT20" s="70">
        <f t="shared" si="61"/>
        <v>0</v>
      </c>
      <c r="CU20" s="192" t="e">
        <f t="shared" si="62"/>
        <v>#VALUE!</v>
      </c>
      <c r="CV20" s="202">
        <f t="shared" si="63"/>
        <v>0</v>
      </c>
      <c r="CW20" s="70">
        <f t="shared" si="64"/>
        <v>0</v>
      </c>
      <c r="CX20" s="192" t="e">
        <f t="shared" si="65"/>
        <v>#VALUE!</v>
      </c>
      <c r="CY20" s="202">
        <f t="shared" si="66"/>
        <v>1</v>
      </c>
      <c r="CZ20" s="70">
        <f t="shared" si="67"/>
        <v>160</v>
      </c>
      <c r="DA20" s="192" t="e">
        <f t="shared" si="68"/>
        <v>#VALUE!</v>
      </c>
      <c r="DB20" s="209"/>
    </row>
    <row r="21" spans="1:106" s="210" customFormat="1">
      <c r="A21" s="258" t="s">
        <v>850</v>
      </c>
      <c r="B21" s="362" t="s">
        <v>50</v>
      </c>
      <c r="C21" s="304" t="s">
        <v>51</v>
      </c>
      <c r="D21" s="305" t="s">
        <v>443</v>
      </c>
      <c r="E21" s="308" t="s">
        <v>669</v>
      </c>
      <c r="F21" s="474">
        <v>25.94</v>
      </c>
      <c r="G21" s="473">
        <v>50</v>
      </c>
      <c r="H21" s="283">
        <f t="shared" si="0"/>
        <v>50</v>
      </c>
      <c r="I21" s="371">
        <f t="shared" si="0"/>
        <v>50</v>
      </c>
      <c r="J21" s="132">
        <f t="shared" si="69"/>
        <v>0</v>
      </c>
      <c r="K21" s="132">
        <f t="shared" si="70"/>
        <v>0</v>
      </c>
      <c r="L21" s="39" t="e">
        <f t="shared" si="1"/>
        <v>#VALUE!</v>
      </c>
      <c r="M21" s="40" t="e">
        <f t="shared" si="71"/>
        <v>#VALUE!</v>
      </c>
      <c r="N21" s="238" t="e">
        <f t="shared" si="72"/>
        <v>#VALUE!</v>
      </c>
      <c r="O21" s="238" t="e">
        <f t="shared" si="2"/>
        <v>#VALUE!</v>
      </c>
      <c r="P21" s="207">
        <f t="shared" si="3"/>
        <v>0</v>
      </c>
      <c r="Q21" s="70"/>
      <c r="R21" s="208" t="e">
        <f t="shared" si="4"/>
        <v>#VALUE!</v>
      </c>
      <c r="S21" s="207" t="e">
        <f t="shared" si="5"/>
        <v>#DIV/0!</v>
      </c>
      <c r="T21" s="70"/>
      <c r="U21" s="192" t="e">
        <f t="shared" si="6"/>
        <v>#VALUE!</v>
      </c>
      <c r="V21" s="206">
        <f t="shared" si="7"/>
        <v>0</v>
      </c>
      <c r="W21" s="70"/>
      <c r="X21" s="208" t="e">
        <f t="shared" si="8"/>
        <v>#VALUE!</v>
      </c>
      <c r="Y21" s="207" t="e">
        <f t="shared" si="9"/>
        <v>#DIV/0!</v>
      </c>
      <c r="Z21" s="70"/>
      <c r="AA21" s="192" t="e">
        <f t="shared" si="10"/>
        <v>#VALUE!</v>
      </c>
      <c r="AB21" s="206">
        <f t="shared" si="11"/>
        <v>0</v>
      </c>
      <c r="AC21" s="70"/>
      <c r="AD21" s="208" t="e">
        <f t="shared" si="12"/>
        <v>#VALUE!</v>
      </c>
      <c r="AE21" s="207" t="e">
        <f t="shared" si="13"/>
        <v>#DIV/0!</v>
      </c>
      <c r="AF21" s="70"/>
      <c r="AG21" s="192" t="e">
        <f t="shared" si="14"/>
        <v>#VALUE!</v>
      </c>
      <c r="AH21" s="206">
        <f t="shared" si="15"/>
        <v>0</v>
      </c>
      <c r="AI21" s="70"/>
      <c r="AJ21" s="208" t="e">
        <f t="shared" si="16"/>
        <v>#VALUE!</v>
      </c>
      <c r="AK21" s="207" t="e">
        <f t="shared" si="17"/>
        <v>#DIV/0!</v>
      </c>
      <c r="AL21" s="70"/>
      <c r="AM21" s="192" t="e">
        <f t="shared" si="18"/>
        <v>#VALUE!</v>
      </c>
      <c r="AN21" s="206">
        <f t="shared" si="19"/>
        <v>0</v>
      </c>
      <c r="AO21" s="70"/>
      <c r="AP21" s="208" t="e">
        <f t="shared" si="20"/>
        <v>#VALUE!</v>
      </c>
      <c r="AQ21" s="207" t="e">
        <f t="shared" si="21"/>
        <v>#DIV/0!</v>
      </c>
      <c r="AR21" s="70"/>
      <c r="AS21" s="192" t="e">
        <f t="shared" si="22"/>
        <v>#VALUE!</v>
      </c>
      <c r="AT21" s="206">
        <f t="shared" si="23"/>
        <v>0</v>
      </c>
      <c r="AU21" s="70"/>
      <c r="AV21" s="208" t="e">
        <f t="shared" si="24"/>
        <v>#VALUE!</v>
      </c>
      <c r="AW21" s="207" t="e">
        <f t="shared" si="25"/>
        <v>#DIV/0!</v>
      </c>
      <c r="AX21" s="70"/>
      <c r="AY21" s="192" t="e">
        <f t="shared" si="26"/>
        <v>#VALUE!</v>
      </c>
      <c r="AZ21" s="206">
        <f t="shared" si="27"/>
        <v>0</v>
      </c>
      <c r="BA21" s="70"/>
      <c r="BB21" s="208" t="e">
        <f t="shared" si="28"/>
        <v>#VALUE!</v>
      </c>
      <c r="BC21" s="207" t="e">
        <f t="shared" si="29"/>
        <v>#DIV/0!</v>
      </c>
      <c r="BD21" s="70"/>
      <c r="BE21" s="192" t="e">
        <f t="shared" si="30"/>
        <v>#VALUE!</v>
      </c>
      <c r="BF21" s="206">
        <f t="shared" si="31"/>
        <v>0</v>
      </c>
      <c r="BG21" s="70"/>
      <c r="BH21" s="208" t="e">
        <f t="shared" si="32"/>
        <v>#VALUE!</v>
      </c>
      <c r="BI21" s="207" t="e">
        <f t="shared" si="33"/>
        <v>#DIV/0!</v>
      </c>
      <c r="BJ21" s="70"/>
      <c r="BK21" s="192" t="e">
        <f t="shared" si="34"/>
        <v>#VALUE!</v>
      </c>
      <c r="BL21" s="206">
        <f t="shared" si="35"/>
        <v>0</v>
      </c>
      <c r="BM21" s="70"/>
      <c r="BN21" s="208" t="e">
        <f t="shared" si="36"/>
        <v>#VALUE!</v>
      </c>
      <c r="BO21" s="207" t="e">
        <f t="shared" si="37"/>
        <v>#DIV/0!</v>
      </c>
      <c r="BP21" s="70"/>
      <c r="BQ21" s="192" t="e">
        <f t="shared" si="38"/>
        <v>#VALUE!</v>
      </c>
      <c r="BR21" s="206">
        <f t="shared" si="39"/>
        <v>0</v>
      </c>
      <c r="BS21" s="70"/>
      <c r="BT21" s="208" t="e">
        <f t="shared" si="40"/>
        <v>#VALUE!</v>
      </c>
      <c r="BU21" s="207" t="e">
        <f t="shared" si="41"/>
        <v>#DIV/0!</v>
      </c>
      <c r="BV21" s="70"/>
      <c r="BW21" s="192" t="e">
        <f t="shared" si="42"/>
        <v>#VALUE!</v>
      </c>
      <c r="BX21" s="206">
        <f t="shared" si="43"/>
        <v>0</v>
      </c>
      <c r="BY21" s="70"/>
      <c r="BZ21" s="208" t="e">
        <f t="shared" si="44"/>
        <v>#VALUE!</v>
      </c>
      <c r="CA21" s="207" t="e">
        <f t="shared" si="45"/>
        <v>#DIV/0!</v>
      </c>
      <c r="CB21" s="70"/>
      <c r="CC21" s="192" t="e">
        <f t="shared" si="46"/>
        <v>#VALUE!</v>
      </c>
      <c r="CD21" s="206">
        <f t="shared" si="47"/>
        <v>0</v>
      </c>
      <c r="CE21" s="70"/>
      <c r="CF21" s="208" t="e">
        <f t="shared" si="48"/>
        <v>#VALUE!</v>
      </c>
      <c r="CG21" s="207" t="e">
        <f t="shared" si="49"/>
        <v>#DIV/0!</v>
      </c>
      <c r="CH21" s="70"/>
      <c r="CI21" s="192" t="e">
        <f t="shared" si="50"/>
        <v>#VALUE!</v>
      </c>
      <c r="CJ21" s="207">
        <f t="shared" si="51"/>
        <v>0</v>
      </c>
      <c r="CK21" s="70">
        <f t="shared" si="52"/>
        <v>0</v>
      </c>
      <c r="CL21" s="192" t="e">
        <f t="shared" si="53"/>
        <v>#VALUE!</v>
      </c>
      <c r="CM21" s="207" t="e">
        <f t="shared" si="54"/>
        <v>#DIV/0!</v>
      </c>
      <c r="CN21" s="70">
        <f t="shared" si="55"/>
        <v>0</v>
      </c>
      <c r="CO21" s="192" t="e">
        <f t="shared" si="56"/>
        <v>#VALUE!</v>
      </c>
      <c r="CP21" s="207">
        <f t="shared" si="57"/>
        <v>100</v>
      </c>
      <c r="CQ21" s="70">
        <f t="shared" si="58"/>
        <v>50</v>
      </c>
      <c r="CR21" s="192" t="e">
        <f t="shared" si="59"/>
        <v>#VALUE!</v>
      </c>
      <c r="CS21" s="207" t="e">
        <f t="shared" si="60"/>
        <v>#DIV/0!</v>
      </c>
      <c r="CT21" s="70">
        <f t="shared" si="61"/>
        <v>0</v>
      </c>
      <c r="CU21" s="192" t="e">
        <f t="shared" si="62"/>
        <v>#VALUE!</v>
      </c>
      <c r="CV21" s="202">
        <f t="shared" si="63"/>
        <v>0</v>
      </c>
      <c r="CW21" s="70">
        <f t="shared" si="64"/>
        <v>0</v>
      </c>
      <c r="CX21" s="192" t="e">
        <f t="shared" si="65"/>
        <v>#VALUE!</v>
      </c>
      <c r="CY21" s="202">
        <f t="shared" si="66"/>
        <v>1</v>
      </c>
      <c r="CZ21" s="70">
        <f t="shared" si="67"/>
        <v>50</v>
      </c>
      <c r="DA21" s="192" t="e">
        <f t="shared" si="68"/>
        <v>#VALUE!</v>
      </c>
      <c r="DB21" s="209"/>
    </row>
    <row r="22" spans="1:106" s="210" customFormat="1">
      <c r="A22" s="258" t="s">
        <v>851</v>
      </c>
      <c r="B22" s="362" t="s">
        <v>444</v>
      </c>
      <c r="C22" s="304" t="s">
        <v>445</v>
      </c>
      <c r="D22" s="305" t="s">
        <v>446</v>
      </c>
      <c r="E22" s="308" t="s">
        <v>669</v>
      </c>
      <c r="F22" s="474">
        <v>43.22</v>
      </c>
      <c r="G22" s="473">
        <v>270</v>
      </c>
      <c r="H22" s="283">
        <f t="shared" si="0"/>
        <v>270</v>
      </c>
      <c r="I22" s="371">
        <f t="shared" si="0"/>
        <v>270</v>
      </c>
      <c r="J22" s="132">
        <f t="shared" si="69"/>
        <v>0</v>
      </c>
      <c r="K22" s="132">
        <f t="shared" si="70"/>
        <v>0</v>
      </c>
      <c r="L22" s="39" t="e">
        <f t="shared" si="1"/>
        <v>#VALUE!</v>
      </c>
      <c r="M22" s="40" t="e">
        <f t="shared" si="71"/>
        <v>#VALUE!</v>
      </c>
      <c r="N22" s="238" t="e">
        <f t="shared" si="72"/>
        <v>#VALUE!</v>
      </c>
      <c r="O22" s="238" t="e">
        <f t="shared" si="2"/>
        <v>#VALUE!</v>
      </c>
      <c r="P22" s="207">
        <f t="shared" si="3"/>
        <v>0</v>
      </c>
      <c r="Q22" s="70"/>
      <c r="R22" s="208" t="e">
        <f t="shared" si="4"/>
        <v>#VALUE!</v>
      </c>
      <c r="S22" s="207" t="e">
        <f t="shared" si="5"/>
        <v>#DIV/0!</v>
      </c>
      <c r="T22" s="70"/>
      <c r="U22" s="192" t="e">
        <f t="shared" si="6"/>
        <v>#VALUE!</v>
      </c>
      <c r="V22" s="206">
        <f t="shared" si="7"/>
        <v>0</v>
      </c>
      <c r="W22" s="70"/>
      <c r="X22" s="208" t="e">
        <f t="shared" si="8"/>
        <v>#VALUE!</v>
      </c>
      <c r="Y22" s="207" t="e">
        <f t="shared" si="9"/>
        <v>#DIV/0!</v>
      </c>
      <c r="Z22" s="70"/>
      <c r="AA22" s="192" t="e">
        <f t="shared" si="10"/>
        <v>#VALUE!</v>
      </c>
      <c r="AB22" s="206">
        <f t="shared" si="11"/>
        <v>0</v>
      </c>
      <c r="AC22" s="70"/>
      <c r="AD22" s="208" t="e">
        <f t="shared" si="12"/>
        <v>#VALUE!</v>
      </c>
      <c r="AE22" s="207" t="e">
        <f t="shared" si="13"/>
        <v>#DIV/0!</v>
      </c>
      <c r="AF22" s="70"/>
      <c r="AG22" s="192" t="e">
        <f t="shared" si="14"/>
        <v>#VALUE!</v>
      </c>
      <c r="AH22" s="206">
        <f t="shared" si="15"/>
        <v>0</v>
      </c>
      <c r="AI22" s="70"/>
      <c r="AJ22" s="208" t="e">
        <f t="shared" si="16"/>
        <v>#VALUE!</v>
      </c>
      <c r="AK22" s="207" t="e">
        <f t="shared" si="17"/>
        <v>#DIV/0!</v>
      </c>
      <c r="AL22" s="70"/>
      <c r="AM22" s="192" t="e">
        <f t="shared" si="18"/>
        <v>#VALUE!</v>
      </c>
      <c r="AN22" s="206">
        <f t="shared" si="19"/>
        <v>0</v>
      </c>
      <c r="AO22" s="70"/>
      <c r="AP22" s="208" t="e">
        <f t="shared" si="20"/>
        <v>#VALUE!</v>
      </c>
      <c r="AQ22" s="207" t="e">
        <f t="shared" si="21"/>
        <v>#DIV/0!</v>
      </c>
      <c r="AR22" s="70"/>
      <c r="AS22" s="192" t="e">
        <f t="shared" si="22"/>
        <v>#VALUE!</v>
      </c>
      <c r="AT22" s="206">
        <f t="shared" si="23"/>
        <v>0</v>
      </c>
      <c r="AU22" s="70"/>
      <c r="AV22" s="208" t="e">
        <f t="shared" si="24"/>
        <v>#VALUE!</v>
      </c>
      <c r="AW22" s="207" t="e">
        <f t="shared" si="25"/>
        <v>#DIV/0!</v>
      </c>
      <c r="AX22" s="70"/>
      <c r="AY22" s="192" t="e">
        <f t="shared" si="26"/>
        <v>#VALUE!</v>
      </c>
      <c r="AZ22" s="206">
        <f t="shared" si="27"/>
        <v>0</v>
      </c>
      <c r="BA22" s="70"/>
      <c r="BB22" s="208" t="e">
        <f t="shared" si="28"/>
        <v>#VALUE!</v>
      </c>
      <c r="BC22" s="207" t="e">
        <f t="shared" si="29"/>
        <v>#DIV/0!</v>
      </c>
      <c r="BD22" s="70"/>
      <c r="BE22" s="192" t="e">
        <f t="shared" si="30"/>
        <v>#VALUE!</v>
      </c>
      <c r="BF22" s="206">
        <f t="shared" si="31"/>
        <v>0</v>
      </c>
      <c r="BG22" s="70"/>
      <c r="BH22" s="208" t="e">
        <f t="shared" si="32"/>
        <v>#VALUE!</v>
      </c>
      <c r="BI22" s="207" t="e">
        <f t="shared" si="33"/>
        <v>#DIV/0!</v>
      </c>
      <c r="BJ22" s="70"/>
      <c r="BK22" s="192" t="e">
        <f t="shared" si="34"/>
        <v>#VALUE!</v>
      </c>
      <c r="BL22" s="206">
        <f t="shared" si="35"/>
        <v>0</v>
      </c>
      <c r="BM22" s="70"/>
      <c r="BN22" s="208" t="e">
        <f t="shared" si="36"/>
        <v>#VALUE!</v>
      </c>
      <c r="BO22" s="207" t="e">
        <f t="shared" si="37"/>
        <v>#DIV/0!</v>
      </c>
      <c r="BP22" s="70"/>
      <c r="BQ22" s="192" t="e">
        <f t="shared" si="38"/>
        <v>#VALUE!</v>
      </c>
      <c r="BR22" s="206">
        <f t="shared" si="39"/>
        <v>0</v>
      </c>
      <c r="BS22" s="70"/>
      <c r="BT22" s="208" t="e">
        <f t="shared" si="40"/>
        <v>#VALUE!</v>
      </c>
      <c r="BU22" s="207" t="e">
        <f t="shared" si="41"/>
        <v>#DIV/0!</v>
      </c>
      <c r="BV22" s="70"/>
      <c r="BW22" s="192" t="e">
        <f t="shared" si="42"/>
        <v>#VALUE!</v>
      </c>
      <c r="BX22" s="206">
        <f t="shared" si="43"/>
        <v>0</v>
      </c>
      <c r="BY22" s="70"/>
      <c r="BZ22" s="208" t="e">
        <f t="shared" si="44"/>
        <v>#VALUE!</v>
      </c>
      <c r="CA22" s="207" t="e">
        <f t="shared" si="45"/>
        <v>#DIV/0!</v>
      </c>
      <c r="CB22" s="70"/>
      <c r="CC22" s="192" t="e">
        <f t="shared" si="46"/>
        <v>#VALUE!</v>
      </c>
      <c r="CD22" s="206">
        <f t="shared" si="47"/>
        <v>0</v>
      </c>
      <c r="CE22" s="70"/>
      <c r="CF22" s="208" t="e">
        <f t="shared" si="48"/>
        <v>#VALUE!</v>
      </c>
      <c r="CG22" s="207" t="e">
        <f t="shared" si="49"/>
        <v>#DIV/0!</v>
      </c>
      <c r="CH22" s="70"/>
      <c r="CI22" s="192" t="e">
        <f t="shared" si="50"/>
        <v>#VALUE!</v>
      </c>
      <c r="CJ22" s="207">
        <f t="shared" si="51"/>
        <v>0</v>
      </c>
      <c r="CK22" s="70">
        <f t="shared" si="52"/>
        <v>0</v>
      </c>
      <c r="CL22" s="192" t="e">
        <f t="shared" si="53"/>
        <v>#VALUE!</v>
      </c>
      <c r="CM22" s="207" t="e">
        <f t="shared" si="54"/>
        <v>#DIV/0!</v>
      </c>
      <c r="CN22" s="70">
        <f t="shared" si="55"/>
        <v>0</v>
      </c>
      <c r="CO22" s="192" t="e">
        <f t="shared" si="56"/>
        <v>#VALUE!</v>
      </c>
      <c r="CP22" s="207">
        <f t="shared" si="57"/>
        <v>100</v>
      </c>
      <c r="CQ22" s="70">
        <f t="shared" si="58"/>
        <v>270</v>
      </c>
      <c r="CR22" s="192" t="e">
        <f t="shared" si="59"/>
        <v>#VALUE!</v>
      </c>
      <c r="CS22" s="207" t="e">
        <f t="shared" si="60"/>
        <v>#DIV/0!</v>
      </c>
      <c r="CT22" s="70">
        <f t="shared" si="61"/>
        <v>0</v>
      </c>
      <c r="CU22" s="192" t="e">
        <f t="shared" si="62"/>
        <v>#VALUE!</v>
      </c>
      <c r="CV22" s="202">
        <f t="shared" si="63"/>
        <v>0</v>
      </c>
      <c r="CW22" s="70">
        <f t="shared" si="64"/>
        <v>0</v>
      </c>
      <c r="CX22" s="192" t="e">
        <f t="shared" si="65"/>
        <v>#VALUE!</v>
      </c>
      <c r="CY22" s="202">
        <f t="shared" si="66"/>
        <v>1</v>
      </c>
      <c r="CZ22" s="70">
        <f t="shared" si="67"/>
        <v>270</v>
      </c>
      <c r="DA22" s="192" t="e">
        <f t="shared" si="68"/>
        <v>#VALUE!</v>
      </c>
      <c r="DB22" s="209"/>
    </row>
    <row r="23" spans="1:106" s="210" customFormat="1">
      <c r="A23" s="258" t="s">
        <v>852</v>
      </c>
      <c r="B23" s="459" t="s">
        <v>1005</v>
      </c>
      <c r="C23" s="308" t="s">
        <v>1006</v>
      </c>
      <c r="D23" s="309" t="s">
        <v>1007</v>
      </c>
      <c r="E23" s="315" t="s">
        <v>665</v>
      </c>
      <c r="F23" s="472">
        <v>53.04</v>
      </c>
      <c r="G23" s="473">
        <v>1</v>
      </c>
      <c r="H23" s="283">
        <f t="shared" si="0"/>
        <v>1</v>
      </c>
      <c r="I23" s="371">
        <f t="shared" si="0"/>
        <v>1</v>
      </c>
      <c r="J23" s="132">
        <f t="shared" si="69"/>
        <v>0</v>
      </c>
      <c r="K23" s="132">
        <f t="shared" si="70"/>
        <v>0</v>
      </c>
      <c r="L23" s="39" t="e">
        <f t="shared" si="1"/>
        <v>#VALUE!</v>
      </c>
      <c r="M23" s="40" t="e">
        <f t="shared" si="71"/>
        <v>#VALUE!</v>
      </c>
      <c r="N23" s="238" t="e">
        <f t="shared" si="72"/>
        <v>#VALUE!</v>
      </c>
      <c r="O23" s="238" t="e">
        <f t="shared" si="2"/>
        <v>#VALUE!</v>
      </c>
      <c r="P23" s="207">
        <f t="shared" si="3"/>
        <v>0</v>
      </c>
      <c r="Q23" s="70"/>
      <c r="R23" s="208" t="e">
        <f t="shared" si="4"/>
        <v>#VALUE!</v>
      </c>
      <c r="S23" s="207" t="e">
        <f t="shared" si="5"/>
        <v>#DIV/0!</v>
      </c>
      <c r="T23" s="70"/>
      <c r="U23" s="192" t="e">
        <f t="shared" si="6"/>
        <v>#VALUE!</v>
      </c>
      <c r="V23" s="206">
        <f t="shared" si="7"/>
        <v>0</v>
      </c>
      <c r="W23" s="70"/>
      <c r="X23" s="208" t="e">
        <f t="shared" si="8"/>
        <v>#VALUE!</v>
      </c>
      <c r="Y23" s="207" t="e">
        <f t="shared" si="9"/>
        <v>#DIV/0!</v>
      </c>
      <c r="Z23" s="70"/>
      <c r="AA23" s="192" t="e">
        <f t="shared" si="10"/>
        <v>#VALUE!</v>
      </c>
      <c r="AB23" s="206">
        <f t="shared" si="11"/>
        <v>0</v>
      </c>
      <c r="AC23" s="70"/>
      <c r="AD23" s="208" t="e">
        <f t="shared" si="12"/>
        <v>#VALUE!</v>
      </c>
      <c r="AE23" s="207" t="e">
        <f t="shared" si="13"/>
        <v>#DIV/0!</v>
      </c>
      <c r="AF23" s="70"/>
      <c r="AG23" s="192" t="e">
        <f t="shared" si="14"/>
        <v>#VALUE!</v>
      </c>
      <c r="AH23" s="206">
        <f t="shared" si="15"/>
        <v>0</v>
      </c>
      <c r="AI23" s="70"/>
      <c r="AJ23" s="208" t="e">
        <f t="shared" si="16"/>
        <v>#VALUE!</v>
      </c>
      <c r="AK23" s="207" t="e">
        <f t="shared" si="17"/>
        <v>#DIV/0!</v>
      </c>
      <c r="AL23" s="70"/>
      <c r="AM23" s="192" t="e">
        <f t="shared" si="18"/>
        <v>#VALUE!</v>
      </c>
      <c r="AN23" s="206">
        <f t="shared" si="19"/>
        <v>0</v>
      </c>
      <c r="AO23" s="70"/>
      <c r="AP23" s="208" t="e">
        <f t="shared" si="20"/>
        <v>#VALUE!</v>
      </c>
      <c r="AQ23" s="207" t="e">
        <f t="shared" si="21"/>
        <v>#DIV/0!</v>
      </c>
      <c r="AR23" s="70"/>
      <c r="AS23" s="192" t="e">
        <f t="shared" si="22"/>
        <v>#VALUE!</v>
      </c>
      <c r="AT23" s="206">
        <f t="shared" si="23"/>
        <v>0</v>
      </c>
      <c r="AU23" s="70"/>
      <c r="AV23" s="208" t="e">
        <f t="shared" si="24"/>
        <v>#VALUE!</v>
      </c>
      <c r="AW23" s="207" t="e">
        <f t="shared" si="25"/>
        <v>#DIV/0!</v>
      </c>
      <c r="AX23" s="70"/>
      <c r="AY23" s="192" t="e">
        <f t="shared" si="26"/>
        <v>#VALUE!</v>
      </c>
      <c r="AZ23" s="206">
        <f t="shared" si="27"/>
        <v>0</v>
      </c>
      <c r="BA23" s="70"/>
      <c r="BB23" s="208" t="e">
        <f t="shared" si="28"/>
        <v>#VALUE!</v>
      </c>
      <c r="BC23" s="207" t="e">
        <f t="shared" si="29"/>
        <v>#DIV/0!</v>
      </c>
      <c r="BD23" s="70"/>
      <c r="BE23" s="192" t="e">
        <f t="shared" si="30"/>
        <v>#VALUE!</v>
      </c>
      <c r="BF23" s="206">
        <f t="shared" si="31"/>
        <v>0</v>
      </c>
      <c r="BG23" s="70"/>
      <c r="BH23" s="208" t="e">
        <f t="shared" si="32"/>
        <v>#VALUE!</v>
      </c>
      <c r="BI23" s="207" t="e">
        <f t="shared" si="33"/>
        <v>#DIV/0!</v>
      </c>
      <c r="BJ23" s="70"/>
      <c r="BK23" s="192" t="e">
        <f t="shared" si="34"/>
        <v>#VALUE!</v>
      </c>
      <c r="BL23" s="206">
        <f t="shared" si="35"/>
        <v>0</v>
      </c>
      <c r="BM23" s="70"/>
      <c r="BN23" s="208" t="e">
        <f t="shared" si="36"/>
        <v>#VALUE!</v>
      </c>
      <c r="BO23" s="207" t="e">
        <f t="shared" si="37"/>
        <v>#DIV/0!</v>
      </c>
      <c r="BP23" s="70"/>
      <c r="BQ23" s="192" t="e">
        <f t="shared" si="38"/>
        <v>#VALUE!</v>
      </c>
      <c r="BR23" s="206">
        <f t="shared" si="39"/>
        <v>0</v>
      </c>
      <c r="BS23" s="70"/>
      <c r="BT23" s="208" t="e">
        <f t="shared" si="40"/>
        <v>#VALUE!</v>
      </c>
      <c r="BU23" s="207" t="e">
        <f t="shared" si="41"/>
        <v>#DIV/0!</v>
      </c>
      <c r="BV23" s="70"/>
      <c r="BW23" s="192" t="e">
        <f t="shared" si="42"/>
        <v>#VALUE!</v>
      </c>
      <c r="BX23" s="206">
        <f t="shared" si="43"/>
        <v>0</v>
      </c>
      <c r="BY23" s="70"/>
      <c r="BZ23" s="208" t="e">
        <f t="shared" si="44"/>
        <v>#VALUE!</v>
      </c>
      <c r="CA23" s="207" t="e">
        <f t="shared" si="45"/>
        <v>#DIV/0!</v>
      </c>
      <c r="CB23" s="70"/>
      <c r="CC23" s="192" t="e">
        <f t="shared" si="46"/>
        <v>#VALUE!</v>
      </c>
      <c r="CD23" s="206">
        <f t="shared" si="47"/>
        <v>0</v>
      </c>
      <c r="CE23" s="70"/>
      <c r="CF23" s="208" t="e">
        <f t="shared" si="48"/>
        <v>#VALUE!</v>
      </c>
      <c r="CG23" s="207" t="e">
        <f t="shared" si="49"/>
        <v>#DIV/0!</v>
      </c>
      <c r="CH23" s="70"/>
      <c r="CI23" s="192" t="e">
        <f t="shared" si="50"/>
        <v>#VALUE!</v>
      </c>
      <c r="CJ23" s="207">
        <f t="shared" si="51"/>
        <v>0</v>
      </c>
      <c r="CK23" s="70">
        <f t="shared" si="52"/>
        <v>0</v>
      </c>
      <c r="CL23" s="192" t="e">
        <f t="shared" si="53"/>
        <v>#VALUE!</v>
      </c>
      <c r="CM23" s="207" t="e">
        <f t="shared" si="54"/>
        <v>#DIV/0!</v>
      </c>
      <c r="CN23" s="70">
        <f t="shared" si="55"/>
        <v>0</v>
      </c>
      <c r="CO23" s="192" t="e">
        <f t="shared" si="56"/>
        <v>#VALUE!</v>
      </c>
      <c r="CP23" s="207">
        <f t="shared" si="57"/>
        <v>100</v>
      </c>
      <c r="CQ23" s="70">
        <f t="shared" si="58"/>
        <v>1</v>
      </c>
      <c r="CR23" s="192" t="e">
        <f t="shared" si="59"/>
        <v>#VALUE!</v>
      </c>
      <c r="CS23" s="207" t="e">
        <f t="shared" si="60"/>
        <v>#DIV/0!</v>
      </c>
      <c r="CT23" s="70">
        <f t="shared" si="61"/>
        <v>0</v>
      </c>
      <c r="CU23" s="192" t="e">
        <f t="shared" si="62"/>
        <v>#VALUE!</v>
      </c>
      <c r="CV23" s="202">
        <f t="shared" si="63"/>
        <v>0</v>
      </c>
      <c r="CW23" s="70">
        <f t="shared" si="64"/>
        <v>0</v>
      </c>
      <c r="CX23" s="192" t="e">
        <f t="shared" si="65"/>
        <v>#VALUE!</v>
      </c>
      <c r="CY23" s="202">
        <f t="shared" si="66"/>
        <v>1</v>
      </c>
      <c r="CZ23" s="70">
        <f t="shared" si="67"/>
        <v>1</v>
      </c>
      <c r="DA23" s="192" t="e">
        <f t="shared" si="68"/>
        <v>#VALUE!</v>
      </c>
      <c r="DB23" s="209"/>
    </row>
    <row r="24" spans="1:106" s="210" customFormat="1">
      <c r="A24" s="258" t="s">
        <v>853</v>
      </c>
      <c r="B24" s="459" t="s">
        <v>447</v>
      </c>
      <c r="C24" s="308" t="s">
        <v>448</v>
      </c>
      <c r="D24" s="462" t="s">
        <v>449</v>
      </c>
      <c r="E24" s="315" t="s">
        <v>665</v>
      </c>
      <c r="F24" s="475">
        <v>52.13</v>
      </c>
      <c r="G24" s="473">
        <v>4</v>
      </c>
      <c r="H24" s="283">
        <f t="shared" si="0"/>
        <v>4</v>
      </c>
      <c r="I24" s="371">
        <f t="shared" si="0"/>
        <v>4</v>
      </c>
      <c r="J24" s="132">
        <f t="shared" si="69"/>
        <v>0</v>
      </c>
      <c r="K24" s="132">
        <f t="shared" si="70"/>
        <v>0</v>
      </c>
      <c r="L24" s="39" t="e">
        <f t="shared" si="1"/>
        <v>#VALUE!</v>
      </c>
      <c r="M24" s="40" t="e">
        <f t="shared" si="71"/>
        <v>#VALUE!</v>
      </c>
      <c r="N24" s="238" t="e">
        <f t="shared" si="72"/>
        <v>#VALUE!</v>
      </c>
      <c r="O24" s="238" t="e">
        <f t="shared" si="2"/>
        <v>#VALUE!</v>
      </c>
      <c r="P24" s="207">
        <f t="shared" si="3"/>
        <v>0</v>
      </c>
      <c r="Q24" s="70"/>
      <c r="R24" s="208" t="e">
        <f t="shared" si="4"/>
        <v>#VALUE!</v>
      </c>
      <c r="S24" s="207" t="e">
        <f t="shared" si="5"/>
        <v>#DIV/0!</v>
      </c>
      <c r="T24" s="70"/>
      <c r="U24" s="192" t="e">
        <f t="shared" si="6"/>
        <v>#VALUE!</v>
      </c>
      <c r="V24" s="206">
        <f t="shared" si="7"/>
        <v>0</v>
      </c>
      <c r="W24" s="70"/>
      <c r="X24" s="208" t="e">
        <f t="shared" si="8"/>
        <v>#VALUE!</v>
      </c>
      <c r="Y24" s="207" t="e">
        <f t="shared" si="9"/>
        <v>#DIV/0!</v>
      </c>
      <c r="Z24" s="70"/>
      <c r="AA24" s="192" t="e">
        <f t="shared" si="10"/>
        <v>#VALUE!</v>
      </c>
      <c r="AB24" s="206">
        <f t="shared" si="11"/>
        <v>0</v>
      </c>
      <c r="AC24" s="70"/>
      <c r="AD24" s="208" t="e">
        <f t="shared" si="12"/>
        <v>#VALUE!</v>
      </c>
      <c r="AE24" s="207" t="e">
        <f t="shared" si="13"/>
        <v>#DIV/0!</v>
      </c>
      <c r="AF24" s="70"/>
      <c r="AG24" s="192" t="e">
        <f t="shared" si="14"/>
        <v>#VALUE!</v>
      </c>
      <c r="AH24" s="206">
        <f t="shared" si="15"/>
        <v>0</v>
      </c>
      <c r="AI24" s="70"/>
      <c r="AJ24" s="208" t="e">
        <f t="shared" si="16"/>
        <v>#VALUE!</v>
      </c>
      <c r="AK24" s="207" t="e">
        <f t="shared" si="17"/>
        <v>#DIV/0!</v>
      </c>
      <c r="AL24" s="70"/>
      <c r="AM24" s="192" t="e">
        <f t="shared" si="18"/>
        <v>#VALUE!</v>
      </c>
      <c r="AN24" s="206">
        <f t="shared" si="19"/>
        <v>0</v>
      </c>
      <c r="AO24" s="70"/>
      <c r="AP24" s="208" t="e">
        <f t="shared" si="20"/>
        <v>#VALUE!</v>
      </c>
      <c r="AQ24" s="207" t="e">
        <f t="shared" si="21"/>
        <v>#DIV/0!</v>
      </c>
      <c r="AR24" s="70"/>
      <c r="AS24" s="192" t="e">
        <f t="shared" si="22"/>
        <v>#VALUE!</v>
      </c>
      <c r="AT24" s="206">
        <f t="shared" si="23"/>
        <v>0</v>
      </c>
      <c r="AU24" s="70"/>
      <c r="AV24" s="208" t="e">
        <f t="shared" si="24"/>
        <v>#VALUE!</v>
      </c>
      <c r="AW24" s="207" t="e">
        <f t="shared" si="25"/>
        <v>#DIV/0!</v>
      </c>
      <c r="AX24" s="70"/>
      <c r="AY24" s="192" t="e">
        <f t="shared" si="26"/>
        <v>#VALUE!</v>
      </c>
      <c r="AZ24" s="206">
        <f t="shared" si="27"/>
        <v>0</v>
      </c>
      <c r="BA24" s="70"/>
      <c r="BB24" s="208" t="e">
        <f t="shared" si="28"/>
        <v>#VALUE!</v>
      </c>
      <c r="BC24" s="207" t="e">
        <f t="shared" si="29"/>
        <v>#DIV/0!</v>
      </c>
      <c r="BD24" s="70"/>
      <c r="BE24" s="192" t="e">
        <f t="shared" si="30"/>
        <v>#VALUE!</v>
      </c>
      <c r="BF24" s="206">
        <f t="shared" si="31"/>
        <v>0</v>
      </c>
      <c r="BG24" s="70"/>
      <c r="BH24" s="208" t="e">
        <f t="shared" si="32"/>
        <v>#VALUE!</v>
      </c>
      <c r="BI24" s="207" t="e">
        <f t="shared" si="33"/>
        <v>#DIV/0!</v>
      </c>
      <c r="BJ24" s="70"/>
      <c r="BK24" s="192" t="e">
        <f t="shared" si="34"/>
        <v>#VALUE!</v>
      </c>
      <c r="BL24" s="206">
        <f t="shared" si="35"/>
        <v>0</v>
      </c>
      <c r="BM24" s="70"/>
      <c r="BN24" s="208" t="e">
        <f t="shared" si="36"/>
        <v>#VALUE!</v>
      </c>
      <c r="BO24" s="207" t="e">
        <f t="shared" si="37"/>
        <v>#DIV/0!</v>
      </c>
      <c r="BP24" s="70"/>
      <c r="BQ24" s="192" t="e">
        <f t="shared" si="38"/>
        <v>#VALUE!</v>
      </c>
      <c r="BR24" s="206">
        <f t="shared" si="39"/>
        <v>0</v>
      </c>
      <c r="BS24" s="70"/>
      <c r="BT24" s="208" t="e">
        <f t="shared" si="40"/>
        <v>#VALUE!</v>
      </c>
      <c r="BU24" s="207" t="e">
        <f t="shared" si="41"/>
        <v>#DIV/0!</v>
      </c>
      <c r="BV24" s="70"/>
      <c r="BW24" s="192" t="e">
        <f t="shared" si="42"/>
        <v>#VALUE!</v>
      </c>
      <c r="BX24" s="206">
        <f t="shared" si="43"/>
        <v>0</v>
      </c>
      <c r="BY24" s="70"/>
      <c r="BZ24" s="208" t="e">
        <f t="shared" si="44"/>
        <v>#VALUE!</v>
      </c>
      <c r="CA24" s="207" t="e">
        <f t="shared" si="45"/>
        <v>#DIV/0!</v>
      </c>
      <c r="CB24" s="70"/>
      <c r="CC24" s="192" t="e">
        <f t="shared" si="46"/>
        <v>#VALUE!</v>
      </c>
      <c r="CD24" s="206">
        <f t="shared" si="47"/>
        <v>0</v>
      </c>
      <c r="CE24" s="70"/>
      <c r="CF24" s="208" t="e">
        <f t="shared" si="48"/>
        <v>#VALUE!</v>
      </c>
      <c r="CG24" s="207" t="e">
        <f t="shared" si="49"/>
        <v>#DIV/0!</v>
      </c>
      <c r="CH24" s="70"/>
      <c r="CI24" s="192" t="e">
        <f t="shared" si="50"/>
        <v>#VALUE!</v>
      </c>
      <c r="CJ24" s="207">
        <f t="shared" si="51"/>
        <v>0</v>
      </c>
      <c r="CK24" s="70">
        <f t="shared" si="52"/>
        <v>0</v>
      </c>
      <c r="CL24" s="192" t="e">
        <f t="shared" si="53"/>
        <v>#VALUE!</v>
      </c>
      <c r="CM24" s="207" t="e">
        <f t="shared" si="54"/>
        <v>#DIV/0!</v>
      </c>
      <c r="CN24" s="70">
        <f t="shared" si="55"/>
        <v>0</v>
      </c>
      <c r="CO24" s="192" t="e">
        <f t="shared" si="56"/>
        <v>#VALUE!</v>
      </c>
      <c r="CP24" s="207">
        <f t="shared" si="57"/>
        <v>100</v>
      </c>
      <c r="CQ24" s="70">
        <f t="shared" si="58"/>
        <v>4</v>
      </c>
      <c r="CR24" s="192" t="e">
        <f t="shared" si="59"/>
        <v>#VALUE!</v>
      </c>
      <c r="CS24" s="207" t="e">
        <f t="shared" si="60"/>
        <v>#DIV/0!</v>
      </c>
      <c r="CT24" s="70">
        <f t="shared" si="61"/>
        <v>0</v>
      </c>
      <c r="CU24" s="192" t="e">
        <f t="shared" si="62"/>
        <v>#VALUE!</v>
      </c>
      <c r="CV24" s="202">
        <f t="shared" si="63"/>
        <v>0</v>
      </c>
      <c r="CW24" s="70">
        <f t="shared" si="64"/>
        <v>0</v>
      </c>
      <c r="CX24" s="192" t="e">
        <f t="shared" si="65"/>
        <v>#VALUE!</v>
      </c>
      <c r="CY24" s="202">
        <f t="shared" si="66"/>
        <v>1</v>
      </c>
      <c r="CZ24" s="70">
        <f t="shared" si="67"/>
        <v>4</v>
      </c>
      <c r="DA24" s="192" t="e">
        <f t="shared" si="68"/>
        <v>#VALUE!</v>
      </c>
      <c r="DB24" s="209"/>
    </row>
    <row r="25" spans="1:106" s="210" customFormat="1">
      <c r="A25" s="258" t="s">
        <v>854</v>
      </c>
      <c r="B25" s="459" t="s">
        <v>1008</v>
      </c>
      <c r="C25" s="308" t="s">
        <v>1009</v>
      </c>
      <c r="D25" s="309" t="s">
        <v>1010</v>
      </c>
      <c r="E25" s="315" t="s">
        <v>665</v>
      </c>
      <c r="F25" s="472">
        <v>52.38</v>
      </c>
      <c r="G25" s="473">
        <v>36</v>
      </c>
      <c r="H25" s="283">
        <f t="shared" si="0"/>
        <v>36</v>
      </c>
      <c r="I25" s="371">
        <f t="shared" si="0"/>
        <v>36</v>
      </c>
      <c r="J25" s="132">
        <f t="shared" si="69"/>
        <v>0</v>
      </c>
      <c r="K25" s="132">
        <f t="shared" si="70"/>
        <v>0</v>
      </c>
      <c r="L25" s="39" t="e">
        <f t="shared" si="1"/>
        <v>#VALUE!</v>
      </c>
      <c r="M25" s="40" t="e">
        <f t="shared" si="71"/>
        <v>#VALUE!</v>
      </c>
      <c r="N25" s="238" t="e">
        <f t="shared" si="72"/>
        <v>#VALUE!</v>
      </c>
      <c r="O25" s="238" t="e">
        <f t="shared" si="2"/>
        <v>#VALUE!</v>
      </c>
      <c r="P25" s="207">
        <f t="shared" si="3"/>
        <v>0</v>
      </c>
      <c r="Q25" s="70"/>
      <c r="R25" s="208" t="e">
        <f t="shared" si="4"/>
        <v>#VALUE!</v>
      </c>
      <c r="S25" s="207" t="e">
        <f t="shared" si="5"/>
        <v>#DIV/0!</v>
      </c>
      <c r="T25" s="70"/>
      <c r="U25" s="192" t="e">
        <f t="shared" si="6"/>
        <v>#VALUE!</v>
      </c>
      <c r="V25" s="206">
        <f t="shared" si="7"/>
        <v>0</v>
      </c>
      <c r="W25" s="70"/>
      <c r="X25" s="208" t="e">
        <f t="shared" si="8"/>
        <v>#VALUE!</v>
      </c>
      <c r="Y25" s="207" t="e">
        <f t="shared" si="9"/>
        <v>#DIV/0!</v>
      </c>
      <c r="Z25" s="70"/>
      <c r="AA25" s="192" t="e">
        <f t="shared" si="10"/>
        <v>#VALUE!</v>
      </c>
      <c r="AB25" s="206">
        <f t="shared" si="11"/>
        <v>0</v>
      </c>
      <c r="AC25" s="70"/>
      <c r="AD25" s="208" t="e">
        <f t="shared" si="12"/>
        <v>#VALUE!</v>
      </c>
      <c r="AE25" s="207" t="e">
        <f t="shared" si="13"/>
        <v>#DIV/0!</v>
      </c>
      <c r="AF25" s="70"/>
      <c r="AG25" s="192" t="e">
        <f t="shared" si="14"/>
        <v>#VALUE!</v>
      </c>
      <c r="AH25" s="206">
        <f t="shared" si="15"/>
        <v>0</v>
      </c>
      <c r="AI25" s="70"/>
      <c r="AJ25" s="208" t="e">
        <f t="shared" si="16"/>
        <v>#VALUE!</v>
      </c>
      <c r="AK25" s="207" t="e">
        <f t="shared" si="17"/>
        <v>#DIV/0!</v>
      </c>
      <c r="AL25" s="70"/>
      <c r="AM25" s="192" t="e">
        <f t="shared" si="18"/>
        <v>#VALUE!</v>
      </c>
      <c r="AN25" s="206">
        <f t="shared" si="19"/>
        <v>0</v>
      </c>
      <c r="AO25" s="70"/>
      <c r="AP25" s="208" t="e">
        <f t="shared" si="20"/>
        <v>#VALUE!</v>
      </c>
      <c r="AQ25" s="207" t="e">
        <f t="shared" si="21"/>
        <v>#DIV/0!</v>
      </c>
      <c r="AR25" s="70"/>
      <c r="AS25" s="192" t="e">
        <f t="shared" si="22"/>
        <v>#VALUE!</v>
      </c>
      <c r="AT25" s="206">
        <f t="shared" si="23"/>
        <v>0</v>
      </c>
      <c r="AU25" s="70"/>
      <c r="AV25" s="208" t="e">
        <f t="shared" si="24"/>
        <v>#VALUE!</v>
      </c>
      <c r="AW25" s="207" t="e">
        <f t="shared" si="25"/>
        <v>#DIV/0!</v>
      </c>
      <c r="AX25" s="70"/>
      <c r="AY25" s="192" t="e">
        <f t="shared" si="26"/>
        <v>#VALUE!</v>
      </c>
      <c r="AZ25" s="206">
        <f t="shared" si="27"/>
        <v>0</v>
      </c>
      <c r="BA25" s="70"/>
      <c r="BB25" s="208" t="e">
        <f t="shared" si="28"/>
        <v>#VALUE!</v>
      </c>
      <c r="BC25" s="207" t="e">
        <f t="shared" si="29"/>
        <v>#DIV/0!</v>
      </c>
      <c r="BD25" s="70"/>
      <c r="BE25" s="192" t="e">
        <f t="shared" si="30"/>
        <v>#VALUE!</v>
      </c>
      <c r="BF25" s="206">
        <f t="shared" si="31"/>
        <v>0</v>
      </c>
      <c r="BG25" s="70"/>
      <c r="BH25" s="208" t="e">
        <f t="shared" si="32"/>
        <v>#VALUE!</v>
      </c>
      <c r="BI25" s="207" t="e">
        <f t="shared" si="33"/>
        <v>#DIV/0!</v>
      </c>
      <c r="BJ25" s="70"/>
      <c r="BK25" s="192" t="e">
        <f t="shared" si="34"/>
        <v>#VALUE!</v>
      </c>
      <c r="BL25" s="206">
        <f t="shared" si="35"/>
        <v>0</v>
      </c>
      <c r="BM25" s="70"/>
      <c r="BN25" s="208" t="e">
        <f t="shared" si="36"/>
        <v>#VALUE!</v>
      </c>
      <c r="BO25" s="207" t="e">
        <f t="shared" si="37"/>
        <v>#DIV/0!</v>
      </c>
      <c r="BP25" s="70"/>
      <c r="BQ25" s="192" t="e">
        <f t="shared" si="38"/>
        <v>#VALUE!</v>
      </c>
      <c r="BR25" s="206">
        <f t="shared" si="39"/>
        <v>0</v>
      </c>
      <c r="BS25" s="70"/>
      <c r="BT25" s="208" t="e">
        <f t="shared" si="40"/>
        <v>#VALUE!</v>
      </c>
      <c r="BU25" s="207" t="e">
        <f t="shared" si="41"/>
        <v>#DIV/0!</v>
      </c>
      <c r="BV25" s="70"/>
      <c r="BW25" s="192" t="e">
        <f t="shared" si="42"/>
        <v>#VALUE!</v>
      </c>
      <c r="BX25" s="206">
        <f t="shared" si="43"/>
        <v>0</v>
      </c>
      <c r="BY25" s="70"/>
      <c r="BZ25" s="208" t="e">
        <f t="shared" si="44"/>
        <v>#VALUE!</v>
      </c>
      <c r="CA25" s="207" t="e">
        <f t="shared" si="45"/>
        <v>#DIV/0!</v>
      </c>
      <c r="CB25" s="70"/>
      <c r="CC25" s="192" t="e">
        <f t="shared" si="46"/>
        <v>#VALUE!</v>
      </c>
      <c r="CD25" s="206">
        <f t="shared" si="47"/>
        <v>0</v>
      </c>
      <c r="CE25" s="70"/>
      <c r="CF25" s="208" t="e">
        <f t="shared" si="48"/>
        <v>#VALUE!</v>
      </c>
      <c r="CG25" s="207" t="e">
        <f t="shared" si="49"/>
        <v>#DIV/0!</v>
      </c>
      <c r="CH25" s="70"/>
      <c r="CI25" s="192" t="e">
        <f t="shared" si="50"/>
        <v>#VALUE!</v>
      </c>
      <c r="CJ25" s="207">
        <f t="shared" si="51"/>
        <v>0</v>
      </c>
      <c r="CK25" s="70">
        <f t="shared" si="52"/>
        <v>0</v>
      </c>
      <c r="CL25" s="192" t="e">
        <f t="shared" si="53"/>
        <v>#VALUE!</v>
      </c>
      <c r="CM25" s="207" t="e">
        <f t="shared" si="54"/>
        <v>#DIV/0!</v>
      </c>
      <c r="CN25" s="70">
        <f t="shared" si="55"/>
        <v>0</v>
      </c>
      <c r="CO25" s="192" t="e">
        <f t="shared" si="56"/>
        <v>#VALUE!</v>
      </c>
      <c r="CP25" s="207">
        <f t="shared" si="57"/>
        <v>100</v>
      </c>
      <c r="CQ25" s="70">
        <f t="shared" si="58"/>
        <v>36</v>
      </c>
      <c r="CR25" s="192" t="e">
        <f t="shared" si="59"/>
        <v>#VALUE!</v>
      </c>
      <c r="CS25" s="207" t="e">
        <f t="shared" si="60"/>
        <v>#DIV/0!</v>
      </c>
      <c r="CT25" s="70">
        <f t="shared" si="61"/>
        <v>0</v>
      </c>
      <c r="CU25" s="192" t="e">
        <f t="shared" si="62"/>
        <v>#VALUE!</v>
      </c>
      <c r="CV25" s="202">
        <f t="shared" si="63"/>
        <v>0</v>
      </c>
      <c r="CW25" s="70">
        <f t="shared" si="64"/>
        <v>0</v>
      </c>
      <c r="CX25" s="192" t="e">
        <f t="shared" si="65"/>
        <v>#VALUE!</v>
      </c>
      <c r="CY25" s="202">
        <f t="shared" si="66"/>
        <v>1</v>
      </c>
      <c r="CZ25" s="70">
        <f t="shared" si="67"/>
        <v>36</v>
      </c>
      <c r="DA25" s="192" t="e">
        <f t="shared" si="68"/>
        <v>#VALUE!</v>
      </c>
      <c r="DB25" s="209"/>
    </row>
    <row r="26" spans="1:106" s="210" customFormat="1">
      <c r="A26" s="258" t="s">
        <v>855</v>
      </c>
      <c r="B26" s="459" t="s">
        <v>447</v>
      </c>
      <c r="C26" s="308" t="s">
        <v>450</v>
      </c>
      <c r="D26" s="309" t="s">
        <v>451</v>
      </c>
      <c r="E26" s="315" t="s">
        <v>665</v>
      </c>
      <c r="F26" s="472">
        <v>52.29</v>
      </c>
      <c r="G26" s="473">
        <v>4</v>
      </c>
      <c r="H26" s="283">
        <f t="shared" si="0"/>
        <v>4</v>
      </c>
      <c r="I26" s="371">
        <f t="shared" si="0"/>
        <v>4</v>
      </c>
      <c r="J26" s="132">
        <f t="shared" si="69"/>
        <v>0</v>
      </c>
      <c r="K26" s="132">
        <f t="shared" si="70"/>
        <v>0</v>
      </c>
      <c r="L26" s="39" t="e">
        <f t="shared" si="1"/>
        <v>#VALUE!</v>
      </c>
      <c r="M26" s="40" t="e">
        <f t="shared" si="71"/>
        <v>#VALUE!</v>
      </c>
      <c r="N26" s="238" t="e">
        <f t="shared" si="72"/>
        <v>#VALUE!</v>
      </c>
      <c r="O26" s="238" t="e">
        <f t="shared" si="2"/>
        <v>#VALUE!</v>
      </c>
      <c r="P26" s="207">
        <f t="shared" si="3"/>
        <v>0</v>
      </c>
      <c r="Q26" s="70"/>
      <c r="R26" s="208" t="e">
        <f t="shared" si="4"/>
        <v>#VALUE!</v>
      </c>
      <c r="S26" s="207" t="e">
        <f t="shared" si="5"/>
        <v>#DIV/0!</v>
      </c>
      <c r="T26" s="70"/>
      <c r="U26" s="192" t="e">
        <f t="shared" si="6"/>
        <v>#VALUE!</v>
      </c>
      <c r="V26" s="206">
        <f t="shared" si="7"/>
        <v>0</v>
      </c>
      <c r="W26" s="70"/>
      <c r="X26" s="208" t="e">
        <f t="shared" si="8"/>
        <v>#VALUE!</v>
      </c>
      <c r="Y26" s="207" t="e">
        <f t="shared" si="9"/>
        <v>#DIV/0!</v>
      </c>
      <c r="Z26" s="70"/>
      <c r="AA26" s="192" t="e">
        <f t="shared" si="10"/>
        <v>#VALUE!</v>
      </c>
      <c r="AB26" s="206">
        <f t="shared" si="11"/>
        <v>0</v>
      </c>
      <c r="AC26" s="70"/>
      <c r="AD26" s="208" t="e">
        <f t="shared" si="12"/>
        <v>#VALUE!</v>
      </c>
      <c r="AE26" s="207" t="e">
        <f t="shared" si="13"/>
        <v>#DIV/0!</v>
      </c>
      <c r="AF26" s="70"/>
      <c r="AG26" s="192" t="e">
        <f t="shared" si="14"/>
        <v>#VALUE!</v>
      </c>
      <c r="AH26" s="206">
        <f t="shared" si="15"/>
        <v>0</v>
      </c>
      <c r="AI26" s="70"/>
      <c r="AJ26" s="208" t="e">
        <f t="shared" si="16"/>
        <v>#VALUE!</v>
      </c>
      <c r="AK26" s="207" t="e">
        <f t="shared" si="17"/>
        <v>#DIV/0!</v>
      </c>
      <c r="AL26" s="70"/>
      <c r="AM26" s="192" t="e">
        <f t="shared" si="18"/>
        <v>#VALUE!</v>
      </c>
      <c r="AN26" s="206">
        <f t="shared" si="19"/>
        <v>0</v>
      </c>
      <c r="AO26" s="70"/>
      <c r="AP26" s="208" t="e">
        <f t="shared" si="20"/>
        <v>#VALUE!</v>
      </c>
      <c r="AQ26" s="207" t="e">
        <f t="shared" si="21"/>
        <v>#DIV/0!</v>
      </c>
      <c r="AR26" s="70"/>
      <c r="AS26" s="192" t="e">
        <f t="shared" si="22"/>
        <v>#VALUE!</v>
      </c>
      <c r="AT26" s="206">
        <f t="shared" si="23"/>
        <v>0</v>
      </c>
      <c r="AU26" s="70"/>
      <c r="AV26" s="208" t="e">
        <f t="shared" si="24"/>
        <v>#VALUE!</v>
      </c>
      <c r="AW26" s="207" t="e">
        <f t="shared" si="25"/>
        <v>#DIV/0!</v>
      </c>
      <c r="AX26" s="70"/>
      <c r="AY26" s="192" t="e">
        <f t="shared" si="26"/>
        <v>#VALUE!</v>
      </c>
      <c r="AZ26" s="206">
        <f t="shared" si="27"/>
        <v>0</v>
      </c>
      <c r="BA26" s="70"/>
      <c r="BB26" s="208" t="e">
        <f t="shared" si="28"/>
        <v>#VALUE!</v>
      </c>
      <c r="BC26" s="207" t="e">
        <f t="shared" si="29"/>
        <v>#DIV/0!</v>
      </c>
      <c r="BD26" s="70"/>
      <c r="BE26" s="192" t="e">
        <f t="shared" si="30"/>
        <v>#VALUE!</v>
      </c>
      <c r="BF26" s="206">
        <f t="shared" si="31"/>
        <v>0</v>
      </c>
      <c r="BG26" s="70"/>
      <c r="BH26" s="208" t="e">
        <f t="shared" si="32"/>
        <v>#VALUE!</v>
      </c>
      <c r="BI26" s="207" t="e">
        <f t="shared" si="33"/>
        <v>#DIV/0!</v>
      </c>
      <c r="BJ26" s="70"/>
      <c r="BK26" s="192" t="e">
        <f t="shared" si="34"/>
        <v>#VALUE!</v>
      </c>
      <c r="BL26" s="206">
        <f t="shared" si="35"/>
        <v>0</v>
      </c>
      <c r="BM26" s="70"/>
      <c r="BN26" s="208" t="e">
        <f t="shared" si="36"/>
        <v>#VALUE!</v>
      </c>
      <c r="BO26" s="207" t="e">
        <f t="shared" si="37"/>
        <v>#DIV/0!</v>
      </c>
      <c r="BP26" s="70"/>
      <c r="BQ26" s="192" t="e">
        <f t="shared" si="38"/>
        <v>#VALUE!</v>
      </c>
      <c r="BR26" s="206">
        <f t="shared" si="39"/>
        <v>0</v>
      </c>
      <c r="BS26" s="70"/>
      <c r="BT26" s="208" t="e">
        <f t="shared" si="40"/>
        <v>#VALUE!</v>
      </c>
      <c r="BU26" s="207" t="e">
        <f t="shared" si="41"/>
        <v>#DIV/0!</v>
      </c>
      <c r="BV26" s="70"/>
      <c r="BW26" s="192" t="e">
        <f t="shared" si="42"/>
        <v>#VALUE!</v>
      </c>
      <c r="BX26" s="206">
        <f t="shared" si="43"/>
        <v>0</v>
      </c>
      <c r="BY26" s="70"/>
      <c r="BZ26" s="208" t="e">
        <f t="shared" si="44"/>
        <v>#VALUE!</v>
      </c>
      <c r="CA26" s="207" t="e">
        <f t="shared" si="45"/>
        <v>#DIV/0!</v>
      </c>
      <c r="CB26" s="70"/>
      <c r="CC26" s="192" t="e">
        <f t="shared" si="46"/>
        <v>#VALUE!</v>
      </c>
      <c r="CD26" s="206">
        <f t="shared" si="47"/>
        <v>0</v>
      </c>
      <c r="CE26" s="70"/>
      <c r="CF26" s="208" t="e">
        <f t="shared" si="48"/>
        <v>#VALUE!</v>
      </c>
      <c r="CG26" s="207" t="e">
        <f t="shared" si="49"/>
        <v>#DIV/0!</v>
      </c>
      <c r="CH26" s="70"/>
      <c r="CI26" s="192" t="e">
        <f t="shared" si="50"/>
        <v>#VALUE!</v>
      </c>
      <c r="CJ26" s="207">
        <f t="shared" si="51"/>
        <v>0</v>
      </c>
      <c r="CK26" s="70">
        <f t="shared" si="52"/>
        <v>0</v>
      </c>
      <c r="CL26" s="192" t="e">
        <f t="shared" si="53"/>
        <v>#VALUE!</v>
      </c>
      <c r="CM26" s="207" t="e">
        <f t="shared" si="54"/>
        <v>#DIV/0!</v>
      </c>
      <c r="CN26" s="70">
        <f t="shared" si="55"/>
        <v>0</v>
      </c>
      <c r="CO26" s="192" t="e">
        <f t="shared" si="56"/>
        <v>#VALUE!</v>
      </c>
      <c r="CP26" s="207">
        <f t="shared" si="57"/>
        <v>100</v>
      </c>
      <c r="CQ26" s="70">
        <f t="shared" si="58"/>
        <v>4</v>
      </c>
      <c r="CR26" s="192" t="e">
        <f t="shared" si="59"/>
        <v>#VALUE!</v>
      </c>
      <c r="CS26" s="207" t="e">
        <f t="shared" si="60"/>
        <v>#DIV/0!</v>
      </c>
      <c r="CT26" s="70">
        <f t="shared" si="61"/>
        <v>0</v>
      </c>
      <c r="CU26" s="192" t="e">
        <f t="shared" si="62"/>
        <v>#VALUE!</v>
      </c>
      <c r="CV26" s="202">
        <f t="shared" si="63"/>
        <v>0</v>
      </c>
      <c r="CW26" s="70">
        <f t="shared" si="64"/>
        <v>0</v>
      </c>
      <c r="CX26" s="192" t="e">
        <f t="shared" si="65"/>
        <v>#VALUE!</v>
      </c>
      <c r="CY26" s="202">
        <f t="shared" si="66"/>
        <v>1</v>
      </c>
      <c r="CZ26" s="70">
        <f t="shared" si="67"/>
        <v>4</v>
      </c>
      <c r="DA26" s="192" t="e">
        <f t="shared" si="68"/>
        <v>#VALUE!</v>
      </c>
      <c r="DB26" s="209"/>
    </row>
    <row r="27" spans="1:106" s="210" customFormat="1">
      <c r="A27" s="258" t="s">
        <v>856</v>
      </c>
      <c r="B27" s="459" t="s">
        <v>1003</v>
      </c>
      <c r="C27" s="308" t="s">
        <v>1004</v>
      </c>
      <c r="D27" s="309" t="s">
        <v>452</v>
      </c>
      <c r="E27" s="315" t="s">
        <v>665</v>
      </c>
      <c r="F27" s="476">
        <v>15.36</v>
      </c>
      <c r="G27" s="473">
        <v>53</v>
      </c>
      <c r="H27" s="283">
        <f t="shared" si="0"/>
        <v>53</v>
      </c>
      <c r="I27" s="371">
        <f t="shared" si="0"/>
        <v>53</v>
      </c>
      <c r="J27" s="132">
        <f t="shared" si="69"/>
        <v>0</v>
      </c>
      <c r="K27" s="132">
        <f t="shared" si="70"/>
        <v>0</v>
      </c>
      <c r="L27" s="39" t="e">
        <f t="shared" si="1"/>
        <v>#VALUE!</v>
      </c>
      <c r="M27" s="40" t="e">
        <f t="shared" si="71"/>
        <v>#VALUE!</v>
      </c>
      <c r="N27" s="238" t="e">
        <f t="shared" si="72"/>
        <v>#VALUE!</v>
      </c>
      <c r="O27" s="238" t="e">
        <f t="shared" si="2"/>
        <v>#VALUE!</v>
      </c>
      <c r="P27" s="207">
        <f t="shared" si="3"/>
        <v>0</v>
      </c>
      <c r="Q27" s="70"/>
      <c r="R27" s="208" t="e">
        <f t="shared" si="4"/>
        <v>#VALUE!</v>
      </c>
      <c r="S27" s="207" t="e">
        <f t="shared" si="5"/>
        <v>#DIV/0!</v>
      </c>
      <c r="T27" s="70"/>
      <c r="U27" s="192" t="e">
        <f t="shared" si="6"/>
        <v>#VALUE!</v>
      </c>
      <c r="V27" s="206">
        <f t="shared" si="7"/>
        <v>0</v>
      </c>
      <c r="W27" s="70"/>
      <c r="X27" s="208" t="e">
        <f t="shared" si="8"/>
        <v>#VALUE!</v>
      </c>
      <c r="Y27" s="207" t="e">
        <f t="shared" si="9"/>
        <v>#DIV/0!</v>
      </c>
      <c r="Z27" s="70"/>
      <c r="AA27" s="192" t="e">
        <f t="shared" si="10"/>
        <v>#VALUE!</v>
      </c>
      <c r="AB27" s="206">
        <f t="shared" si="11"/>
        <v>0</v>
      </c>
      <c r="AC27" s="70"/>
      <c r="AD27" s="208" t="e">
        <f t="shared" si="12"/>
        <v>#VALUE!</v>
      </c>
      <c r="AE27" s="207" t="e">
        <f t="shared" si="13"/>
        <v>#DIV/0!</v>
      </c>
      <c r="AF27" s="70"/>
      <c r="AG27" s="192" t="e">
        <f t="shared" si="14"/>
        <v>#VALUE!</v>
      </c>
      <c r="AH27" s="206">
        <f t="shared" si="15"/>
        <v>0</v>
      </c>
      <c r="AI27" s="70"/>
      <c r="AJ27" s="208" t="e">
        <f t="shared" si="16"/>
        <v>#VALUE!</v>
      </c>
      <c r="AK27" s="207" t="e">
        <f t="shared" si="17"/>
        <v>#DIV/0!</v>
      </c>
      <c r="AL27" s="70"/>
      <c r="AM27" s="192" t="e">
        <f t="shared" si="18"/>
        <v>#VALUE!</v>
      </c>
      <c r="AN27" s="206">
        <f t="shared" si="19"/>
        <v>0</v>
      </c>
      <c r="AO27" s="70"/>
      <c r="AP27" s="208" t="e">
        <f t="shared" si="20"/>
        <v>#VALUE!</v>
      </c>
      <c r="AQ27" s="207" t="e">
        <f t="shared" si="21"/>
        <v>#DIV/0!</v>
      </c>
      <c r="AR27" s="70"/>
      <c r="AS27" s="192" t="e">
        <f t="shared" si="22"/>
        <v>#VALUE!</v>
      </c>
      <c r="AT27" s="206">
        <f t="shared" si="23"/>
        <v>0</v>
      </c>
      <c r="AU27" s="70"/>
      <c r="AV27" s="208" t="e">
        <f t="shared" si="24"/>
        <v>#VALUE!</v>
      </c>
      <c r="AW27" s="207" t="e">
        <f t="shared" si="25"/>
        <v>#DIV/0!</v>
      </c>
      <c r="AX27" s="70"/>
      <c r="AY27" s="192" t="e">
        <f t="shared" si="26"/>
        <v>#VALUE!</v>
      </c>
      <c r="AZ27" s="206">
        <f t="shared" si="27"/>
        <v>0</v>
      </c>
      <c r="BA27" s="70"/>
      <c r="BB27" s="208" t="e">
        <f t="shared" si="28"/>
        <v>#VALUE!</v>
      </c>
      <c r="BC27" s="207" t="e">
        <f t="shared" si="29"/>
        <v>#DIV/0!</v>
      </c>
      <c r="BD27" s="70"/>
      <c r="BE27" s="192" t="e">
        <f t="shared" si="30"/>
        <v>#VALUE!</v>
      </c>
      <c r="BF27" s="206">
        <f t="shared" si="31"/>
        <v>0</v>
      </c>
      <c r="BG27" s="70"/>
      <c r="BH27" s="208" t="e">
        <f t="shared" si="32"/>
        <v>#VALUE!</v>
      </c>
      <c r="BI27" s="207" t="e">
        <f t="shared" si="33"/>
        <v>#DIV/0!</v>
      </c>
      <c r="BJ27" s="70"/>
      <c r="BK27" s="192" t="e">
        <f t="shared" si="34"/>
        <v>#VALUE!</v>
      </c>
      <c r="BL27" s="206">
        <f t="shared" si="35"/>
        <v>0</v>
      </c>
      <c r="BM27" s="70"/>
      <c r="BN27" s="208" t="e">
        <f t="shared" si="36"/>
        <v>#VALUE!</v>
      </c>
      <c r="BO27" s="207" t="e">
        <f t="shared" si="37"/>
        <v>#DIV/0!</v>
      </c>
      <c r="BP27" s="70"/>
      <c r="BQ27" s="192" t="e">
        <f t="shared" si="38"/>
        <v>#VALUE!</v>
      </c>
      <c r="BR27" s="206">
        <f t="shared" si="39"/>
        <v>0</v>
      </c>
      <c r="BS27" s="70"/>
      <c r="BT27" s="208" t="e">
        <f t="shared" si="40"/>
        <v>#VALUE!</v>
      </c>
      <c r="BU27" s="207" t="e">
        <f t="shared" si="41"/>
        <v>#DIV/0!</v>
      </c>
      <c r="BV27" s="70"/>
      <c r="BW27" s="192" t="e">
        <f t="shared" si="42"/>
        <v>#VALUE!</v>
      </c>
      <c r="BX27" s="206">
        <f t="shared" si="43"/>
        <v>0</v>
      </c>
      <c r="BY27" s="70"/>
      <c r="BZ27" s="208" t="e">
        <f t="shared" si="44"/>
        <v>#VALUE!</v>
      </c>
      <c r="CA27" s="207" t="e">
        <f t="shared" si="45"/>
        <v>#DIV/0!</v>
      </c>
      <c r="CB27" s="70"/>
      <c r="CC27" s="192" t="e">
        <f t="shared" si="46"/>
        <v>#VALUE!</v>
      </c>
      <c r="CD27" s="206">
        <f t="shared" si="47"/>
        <v>0</v>
      </c>
      <c r="CE27" s="70"/>
      <c r="CF27" s="208" t="e">
        <f t="shared" si="48"/>
        <v>#VALUE!</v>
      </c>
      <c r="CG27" s="207" t="e">
        <f t="shared" si="49"/>
        <v>#DIV/0!</v>
      </c>
      <c r="CH27" s="70"/>
      <c r="CI27" s="192" t="e">
        <f t="shared" si="50"/>
        <v>#VALUE!</v>
      </c>
      <c r="CJ27" s="207">
        <f t="shared" si="51"/>
        <v>0</v>
      </c>
      <c r="CK27" s="70">
        <f t="shared" si="52"/>
        <v>0</v>
      </c>
      <c r="CL27" s="192" t="e">
        <f t="shared" si="53"/>
        <v>#VALUE!</v>
      </c>
      <c r="CM27" s="207" t="e">
        <f t="shared" si="54"/>
        <v>#DIV/0!</v>
      </c>
      <c r="CN27" s="70">
        <f t="shared" si="55"/>
        <v>0</v>
      </c>
      <c r="CO27" s="192" t="e">
        <f t="shared" si="56"/>
        <v>#VALUE!</v>
      </c>
      <c r="CP27" s="207">
        <f t="shared" si="57"/>
        <v>100</v>
      </c>
      <c r="CQ27" s="70">
        <f t="shared" si="58"/>
        <v>53</v>
      </c>
      <c r="CR27" s="192" t="e">
        <f t="shared" si="59"/>
        <v>#VALUE!</v>
      </c>
      <c r="CS27" s="207" t="e">
        <f t="shared" si="60"/>
        <v>#DIV/0!</v>
      </c>
      <c r="CT27" s="70">
        <f t="shared" si="61"/>
        <v>0</v>
      </c>
      <c r="CU27" s="192" t="e">
        <f t="shared" si="62"/>
        <v>#VALUE!</v>
      </c>
      <c r="CV27" s="202">
        <f t="shared" si="63"/>
        <v>0</v>
      </c>
      <c r="CW27" s="70">
        <f t="shared" si="64"/>
        <v>0</v>
      </c>
      <c r="CX27" s="192" t="e">
        <f t="shared" si="65"/>
        <v>#VALUE!</v>
      </c>
      <c r="CY27" s="202">
        <f t="shared" si="66"/>
        <v>1</v>
      </c>
      <c r="CZ27" s="70">
        <f t="shared" si="67"/>
        <v>53</v>
      </c>
      <c r="DA27" s="192" t="e">
        <f t="shared" si="68"/>
        <v>#VALUE!</v>
      </c>
      <c r="DB27" s="209"/>
    </row>
    <row r="28" spans="1:106" s="210" customFormat="1">
      <c r="A28" s="258" t="s">
        <v>874</v>
      </c>
      <c r="B28" s="459" t="s">
        <v>447</v>
      </c>
      <c r="C28" s="308" t="s">
        <v>453</v>
      </c>
      <c r="D28" s="309" t="s">
        <v>454</v>
      </c>
      <c r="E28" s="315" t="s">
        <v>665</v>
      </c>
      <c r="F28" s="472">
        <v>12.28</v>
      </c>
      <c r="G28" s="473">
        <v>10</v>
      </c>
      <c r="H28" s="283">
        <f t="shared" si="0"/>
        <v>10</v>
      </c>
      <c r="I28" s="371">
        <f t="shared" si="0"/>
        <v>10</v>
      </c>
      <c r="J28" s="132">
        <f t="shared" si="69"/>
        <v>0</v>
      </c>
      <c r="K28" s="132">
        <f t="shared" si="70"/>
        <v>0</v>
      </c>
      <c r="L28" s="39" t="e">
        <f t="shared" si="1"/>
        <v>#VALUE!</v>
      </c>
      <c r="M28" s="40" t="e">
        <f t="shared" si="71"/>
        <v>#VALUE!</v>
      </c>
      <c r="N28" s="238" t="e">
        <f t="shared" si="72"/>
        <v>#VALUE!</v>
      </c>
      <c r="O28" s="238" t="e">
        <f t="shared" si="2"/>
        <v>#VALUE!</v>
      </c>
      <c r="P28" s="207">
        <f t="shared" si="3"/>
        <v>0</v>
      </c>
      <c r="Q28" s="70"/>
      <c r="R28" s="208" t="e">
        <f t="shared" si="4"/>
        <v>#VALUE!</v>
      </c>
      <c r="S28" s="207" t="e">
        <f t="shared" si="5"/>
        <v>#DIV/0!</v>
      </c>
      <c r="T28" s="70"/>
      <c r="U28" s="192" t="e">
        <f t="shared" si="6"/>
        <v>#VALUE!</v>
      </c>
      <c r="V28" s="206">
        <f t="shared" si="7"/>
        <v>0</v>
      </c>
      <c r="W28" s="70"/>
      <c r="X28" s="208" t="e">
        <f t="shared" si="8"/>
        <v>#VALUE!</v>
      </c>
      <c r="Y28" s="207" t="e">
        <f t="shared" si="9"/>
        <v>#DIV/0!</v>
      </c>
      <c r="Z28" s="70"/>
      <c r="AA28" s="192" t="e">
        <f t="shared" si="10"/>
        <v>#VALUE!</v>
      </c>
      <c r="AB28" s="206">
        <f t="shared" si="11"/>
        <v>0</v>
      </c>
      <c r="AC28" s="70"/>
      <c r="AD28" s="208" t="e">
        <f t="shared" si="12"/>
        <v>#VALUE!</v>
      </c>
      <c r="AE28" s="207" t="e">
        <f t="shared" si="13"/>
        <v>#DIV/0!</v>
      </c>
      <c r="AF28" s="70"/>
      <c r="AG28" s="192" t="e">
        <f t="shared" si="14"/>
        <v>#VALUE!</v>
      </c>
      <c r="AH28" s="206">
        <f t="shared" si="15"/>
        <v>0</v>
      </c>
      <c r="AI28" s="70"/>
      <c r="AJ28" s="208" t="e">
        <f t="shared" si="16"/>
        <v>#VALUE!</v>
      </c>
      <c r="AK28" s="207" t="e">
        <f t="shared" si="17"/>
        <v>#DIV/0!</v>
      </c>
      <c r="AL28" s="70"/>
      <c r="AM28" s="192" t="e">
        <f t="shared" si="18"/>
        <v>#VALUE!</v>
      </c>
      <c r="AN28" s="206">
        <f t="shared" si="19"/>
        <v>0</v>
      </c>
      <c r="AO28" s="70"/>
      <c r="AP28" s="208" t="e">
        <f t="shared" si="20"/>
        <v>#VALUE!</v>
      </c>
      <c r="AQ28" s="207" t="e">
        <f t="shared" si="21"/>
        <v>#DIV/0!</v>
      </c>
      <c r="AR28" s="70"/>
      <c r="AS28" s="192" t="e">
        <f t="shared" si="22"/>
        <v>#VALUE!</v>
      </c>
      <c r="AT28" s="206">
        <f t="shared" si="23"/>
        <v>0</v>
      </c>
      <c r="AU28" s="70"/>
      <c r="AV28" s="208" t="e">
        <f t="shared" si="24"/>
        <v>#VALUE!</v>
      </c>
      <c r="AW28" s="207" t="e">
        <f t="shared" si="25"/>
        <v>#DIV/0!</v>
      </c>
      <c r="AX28" s="70"/>
      <c r="AY28" s="192" t="e">
        <f t="shared" si="26"/>
        <v>#VALUE!</v>
      </c>
      <c r="AZ28" s="206">
        <f t="shared" si="27"/>
        <v>0</v>
      </c>
      <c r="BA28" s="70"/>
      <c r="BB28" s="208" t="e">
        <f t="shared" si="28"/>
        <v>#VALUE!</v>
      </c>
      <c r="BC28" s="207" t="e">
        <f t="shared" si="29"/>
        <v>#DIV/0!</v>
      </c>
      <c r="BD28" s="70"/>
      <c r="BE28" s="192" t="e">
        <f t="shared" si="30"/>
        <v>#VALUE!</v>
      </c>
      <c r="BF28" s="206">
        <f t="shared" si="31"/>
        <v>0</v>
      </c>
      <c r="BG28" s="70"/>
      <c r="BH28" s="208" t="e">
        <f t="shared" si="32"/>
        <v>#VALUE!</v>
      </c>
      <c r="BI28" s="207" t="e">
        <f t="shared" si="33"/>
        <v>#DIV/0!</v>
      </c>
      <c r="BJ28" s="70"/>
      <c r="BK28" s="192" t="e">
        <f t="shared" si="34"/>
        <v>#VALUE!</v>
      </c>
      <c r="BL28" s="206">
        <f t="shared" si="35"/>
        <v>0</v>
      </c>
      <c r="BM28" s="70"/>
      <c r="BN28" s="208" t="e">
        <f t="shared" si="36"/>
        <v>#VALUE!</v>
      </c>
      <c r="BO28" s="207" t="e">
        <f t="shared" si="37"/>
        <v>#DIV/0!</v>
      </c>
      <c r="BP28" s="70"/>
      <c r="BQ28" s="192" t="e">
        <f t="shared" si="38"/>
        <v>#VALUE!</v>
      </c>
      <c r="BR28" s="206">
        <f t="shared" si="39"/>
        <v>0</v>
      </c>
      <c r="BS28" s="70"/>
      <c r="BT28" s="208" t="e">
        <f t="shared" si="40"/>
        <v>#VALUE!</v>
      </c>
      <c r="BU28" s="207" t="e">
        <f t="shared" si="41"/>
        <v>#DIV/0!</v>
      </c>
      <c r="BV28" s="70"/>
      <c r="BW28" s="192" t="e">
        <f t="shared" si="42"/>
        <v>#VALUE!</v>
      </c>
      <c r="BX28" s="206">
        <f t="shared" si="43"/>
        <v>0</v>
      </c>
      <c r="BY28" s="70"/>
      <c r="BZ28" s="208" t="e">
        <f t="shared" si="44"/>
        <v>#VALUE!</v>
      </c>
      <c r="CA28" s="207" t="e">
        <f t="shared" si="45"/>
        <v>#DIV/0!</v>
      </c>
      <c r="CB28" s="70"/>
      <c r="CC28" s="192" t="e">
        <f t="shared" si="46"/>
        <v>#VALUE!</v>
      </c>
      <c r="CD28" s="206">
        <f t="shared" si="47"/>
        <v>0</v>
      </c>
      <c r="CE28" s="70"/>
      <c r="CF28" s="208" t="e">
        <f t="shared" si="48"/>
        <v>#VALUE!</v>
      </c>
      <c r="CG28" s="207" t="e">
        <f t="shared" si="49"/>
        <v>#DIV/0!</v>
      </c>
      <c r="CH28" s="70"/>
      <c r="CI28" s="192" t="e">
        <f t="shared" si="50"/>
        <v>#VALUE!</v>
      </c>
      <c r="CJ28" s="207">
        <f t="shared" si="51"/>
        <v>0</v>
      </c>
      <c r="CK28" s="70">
        <f t="shared" si="52"/>
        <v>0</v>
      </c>
      <c r="CL28" s="192" t="e">
        <f t="shared" si="53"/>
        <v>#VALUE!</v>
      </c>
      <c r="CM28" s="207" t="e">
        <f t="shared" si="54"/>
        <v>#DIV/0!</v>
      </c>
      <c r="CN28" s="70">
        <f t="shared" si="55"/>
        <v>0</v>
      </c>
      <c r="CO28" s="192" t="e">
        <f t="shared" si="56"/>
        <v>#VALUE!</v>
      </c>
      <c r="CP28" s="207">
        <f t="shared" si="57"/>
        <v>100</v>
      </c>
      <c r="CQ28" s="70">
        <f t="shared" si="58"/>
        <v>10</v>
      </c>
      <c r="CR28" s="192" t="e">
        <f t="shared" si="59"/>
        <v>#VALUE!</v>
      </c>
      <c r="CS28" s="207" t="e">
        <f t="shared" si="60"/>
        <v>#DIV/0!</v>
      </c>
      <c r="CT28" s="70">
        <f t="shared" si="61"/>
        <v>0</v>
      </c>
      <c r="CU28" s="192" t="e">
        <f t="shared" si="62"/>
        <v>#VALUE!</v>
      </c>
      <c r="CV28" s="202">
        <f t="shared" si="63"/>
        <v>0</v>
      </c>
      <c r="CW28" s="70">
        <f t="shared" si="64"/>
        <v>0</v>
      </c>
      <c r="CX28" s="192" t="e">
        <f t="shared" si="65"/>
        <v>#VALUE!</v>
      </c>
      <c r="CY28" s="202">
        <f t="shared" si="66"/>
        <v>1</v>
      </c>
      <c r="CZ28" s="70">
        <f t="shared" si="67"/>
        <v>10</v>
      </c>
      <c r="DA28" s="192" t="e">
        <f t="shared" si="68"/>
        <v>#VALUE!</v>
      </c>
      <c r="DB28" s="209"/>
    </row>
    <row r="29" spans="1:106" s="210" customFormat="1" ht="28.5" customHeight="1">
      <c r="A29" s="258" t="s">
        <v>857</v>
      </c>
      <c r="B29" s="459" t="s">
        <v>52</v>
      </c>
      <c r="C29" s="308" t="s">
        <v>53</v>
      </c>
      <c r="D29" s="309" t="s">
        <v>455</v>
      </c>
      <c r="E29" s="315" t="s">
        <v>665</v>
      </c>
      <c r="F29" s="476">
        <v>77.510000000000005</v>
      </c>
      <c r="G29" s="473">
        <v>4</v>
      </c>
      <c r="H29" s="283">
        <f t="shared" si="0"/>
        <v>4</v>
      </c>
      <c r="I29" s="371">
        <f t="shared" si="0"/>
        <v>4</v>
      </c>
      <c r="J29" s="132">
        <f t="shared" si="69"/>
        <v>0</v>
      </c>
      <c r="K29" s="132">
        <f t="shared" si="70"/>
        <v>0</v>
      </c>
      <c r="L29" s="39" t="e">
        <f t="shared" si="1"/>
        <v>#VALUE!</v>
      </c>
      <c r="M29" s="40" t="e">
        <f t="shared" si="71"/>
        <v>#VALUE!</v>
      </c>
      <c r="N29" s="238" t="e">
        <f t="shared" si="72"/>
        <v>#VALUE!</v>
      </c>
      <c r="O29" s="238" t="e">
        <f t="shared" si="2"/>
        <v>#VALUE!</v>
      </c>
      <c r="P29" s="207">
        <f t="shared" si="3"/>
        <v>0</v>
      </c>
      <c r="Q29" s="70"/>
      <c r="R29" s="208" t="e">
        <f t="shared" si="4"/>
        <v>#VALUE!</v>
      </c>
      <c r="S29" s="207" t="e">
        <f t="shared" si="5"/>
        <v>#DIV/0!</v>
      </c>
      <c r="T29" s="70"/>
      <c r="U29" s="192" t="e">
        <f t="shared" si="6"/>
        <v>#VALUE!</v>
      </c>
      <c r="V29" s="206">
        <f t="shared" si="7"/>
        <v>0</v>
      </c>
      <c r="W29" s="70"/>
      <c r="X29" s="208" t="e">
        <f t="shared" si="8"/>
        <v>#VALUE!</v>
      </c>
      <c r="Y29" s="207" t="e">
        <f t="shared" si="9"/>
        <v>#DIV/0!</v>
      </c>
      <c r="Z29" s="70"/>
      <c r="AA29" s="192" t="e">
        <f t="shared" si="10"/>
        <v>#VALUE!</v>
      </c>
      <c r="AB29" s="206">
        <f t="shared" si="11"/>
        <v>0</v>
      </c>
      <c r="AC29" s="70"/>
      <c r="AD29" s="208" t="e">
        <f t="shared" si="12"/>
        <v>#VALUE!</v>
      </c>
      <c r="AE29" s="207" t="e">
        <f t="shared" si="13"/>
        <v>#DIV/0!</v>
      </c>
      <c r="AF29" s="70"/>
      <c r="AG29" s="192" t="e">
        <f t="shared" si="14"/>
        <v>#VALUE!</v>
      </c>
      <c r="AH29" s="206">
        <f t="shared" si="15"/>
        <v>0</v>
      </c>
      <c r="AI29" s="70"/>
      <c r="AJ29" s="208" t="e">
        <f t="shared" si="16"/>
        <v>#VALUE!</v>
      </c>
      <c r="AK29" s="207" t="e">
        <f t="shared" si="17"/>
        <v>#DIV/0!</v>
      </c>
      <c r="AL29" s="70"/>
      <c r="AM29" s="192" t="e">
        <f t="shared" si="18"/>
        <v>#VALUE!</v>
      </c>
      <c r="AN29" s="206">
        <f t="shared" si="19"/>
        <v>0</v>
      </c>
      <c r="AO29" s="70"/>
      <c r="AP29" s="208" t="e">
        <f t="shared" si="20"/>
        <v>#VALUE!</v>
      </c>
      <c r="AQ29" s="207" t="e">
        <f t="shared" si="21"/>
        <v>#DIV/0!</v>
      </c>
      <c r="AR29" s="70"/>
      <c r="AS29" s="192" t="e">
        <f t="shared" si="22"/>
        <v>#VALUE!</v>
      </c>
      <c r="AT29" s="206">
        <f t="shared" si="23"/>
        <v>0</v>
      </c>
      <c r="AU29" s="70"/>
      <c r="AV29" s="208" t="e">
        <f t="shared" si="24"/>
        <v>#VALUE!</v>
      </c>
      <c r="AW29" s="207" t="e">
        <f t="shared" si="25"/>
        <v>#DIV/0!</v>
      </c>
      <c r="AX29" s="70"/>
      <c r="AY29" s="192" t="e">
        <f t="shared" si="26"/>
        <v>#VALUE!</v>
      </c>
      <c r="AZ29" s="206">
        <f t="shared" si="27"/>
        <v>0</v>
      </c>
      <c r="BA29" s="70"/>
      <c r="BB29" s="208" t="e">
        <f t="shared" si="28"/>
        <v>#VALUE!</v>
      </c>
      <c r="BC29" s="207" t="e">
        <f t="shared" si="29"/>
        <v>#DIV/0!</v>
      </c>
      <c r="BD29" s="70"/>
      <c r="BE29" s="192" t="e">
        <f t="shared" si="30"/>
        <v>#VALUE!</v>
      </c>
      <c r="BF29" s="206">
        <f t="shared" si="31"/>
        <v>0</v>
      </c>
      <c r="BG29" s="70"/>
      <c r="BH29" s="208" t="e">
        <f t="shared" si="32"/>
        <v>#VALUE!</v>
      </c>
      <c r="BI29" s="207" t="e">
        <f t="shared" si="33"/>
        <v>#DIV/0!</v>
      </c>
      <c r="BJ29" s="70"/>
      <c r="BK29" s="192" t="e">
        <f t="shared" si="34"/>
        <v>#VALUE!</v>
      </c>
      <c r="BL29" s="206">
        <f t="shared" si="35"/>
        <v>0</v>
      </c>
      <c r="BM29" s="70"/>
      <c r="BN29" s="208" t="e">
        <f t="shared" si="36"/>
        <v>#VALUE!</v>
      </c>
      <c r="BO29" s="207" t="e">
        <f t="shared" si="37"/>
        <v>#DIV/0!</v>
      </c>
      <c r="BP29" s="70"/>
      <c r="BQ29" s="192" t="e">
        <f t="shared" si="38"/>
        <v>#VALUE!</v>
      </c>
      <c r="BR29" s="206">
        <f t="shared" si="39"/>
        <v>0</v>
      </c>
      <c r="BS29" s="70"/>
      <c r="BT29" s="208" t="e">
        <f t="shared" si="40"/>
        <v>#VALUE!</v>
      </c>
      <c r="BU29" s="207" t="e">
        <f t="shared" si="41"/>
        <v>#DIV/0!</v>
      </c>
      <c r="BV29" s="70"/>
      <c r="BW29" s="192" t="e">
        <f t="shared" si="42"/>
        <v>#VALUE!</v>
      </c>
      <c r="BX29" s="206">
        <f t="shared" si="43"/>
        <v>0</v>
      </c>
      <c r="BY29" s="70"/>
      <c r="BZ29" s="208" t="e">
        <f t="shared" si="44"/>
        <v>#VALUE!</v>
      </c>
      <c r="CA29" s="207" t="e">
        <f t="shared" si="45"/>
        <v>#DIV/0!</v>
      </c>
      <c r="CB29" s="70"/>
      <c r="CC29" s="192" t="e">
        <f t="shared" si="46"/>
        <v>#VALUE!</v>
      </c>
      <c r="CD29" s="206">
        <f t="shared" si="47"/>
        <v>0</v>
      </c>
      <c r="CE29" s="70"/>
      <c r="CF29" s="208" t="e">
        <f t="shared" si="48"/>
        <v>#VALUE!</v>
      </c>
      <c r="CG29" s="207" t="e">
        <f t="shared" si="49"/>
        <v>#DIV/0!</v>
      </c>
      <c r="CH29" s="70"/>
      <c r="CI29" s="192" t="e">
        <f t="shared" si="50"/>
        <v>#VALUE!</v>
      </c>
      <c r="CJ29" s="207">
        <f t="shared" si="51"/>
        <v>0</v>
      </c>
      <c r="CK29" s="70">
        <f t="shared" si="52"/>
        <v>0</v>
      </c>
      <c r="CL29" s="192" t="e">
        <f t="shared" si="53"/>
        <v>#VALUE!</v>
      </c>
      <c r="CM29" s="207" t="e">
        <f t="shared" si="54"/>
        <v>#DIV/0!</v>
      </c>
      <c r="CN29" s="70">
        <f t="shared" si="55"/>
        <v>0</v>
      </c>
      <c r="CO29" s="192" t="e">
        <f t="shared" si="56"/>
        <v>#VALUE!</v>
      </c>
      <c r="CP29" s="207">
        <f t="shared" si="57"/>
        <v>100</v>
      </c>
      <c r="CQ29" s="70">
        <f t="shared" si="58"/>
        <v>4</v>
      </c>
      <c r="CR29" s="192" t="e">
        <f t="shared" si="59"/>
        <v>#VALUE!</v>
      </c>
      <c r="CS29" s="207" t="e">
        <f t="shared" si="60"/>
        <v>#DIV/0!</v>
      </c>
      <c r="CT29" s="70">
        <f t="shared" si="61"/>
        <v>0</v>
      </c>
      <c r="CU29" s="192" t="e">
        <f t="shared" si="62"/>
        <v>#VALUE!</v>
      </c>
      <c r="CV29" s="202">
        <f t="shared" si="63"/>
        <v>0</v>
      </c>
      <c r="CW29" s="70">
        <f t="shared" si="64"/>
        <v>0</v>
      </c>
      <c r="CX29" s="192" t="e">
        <f t="shared" si="65"/>
        <v>#VALUE!</v>
      </c>
      <c r="CY29" s="202">
        <f t="shared" si="66"/>
        <v>1</v>
      </c>
      <c r="CZ29" s="70">
        <f t="shared" si="67"/>
        <v>4</v>
      </c>
      <c r="DA29" s="192" t="e">
        <f t="shared" si="68"/>
        <v>#VALUE!</v>
      </c>
      <c r="DB29" s="209"/>
    </row>
    <row r="30" spans="1:106" s="210" customFormat="1">
      <c r="A30" s="258" t="s">
        <v>766</v>
      </c>
      <c r="B30" s="459" t="s">
        <v>456</v>
      </c>
      <c r="C30" s="308" t="s">
        <v>457</v>
      </c>
      <c r="D30" s="309" t="s">
        <v>458</v>
      </c>
      <c r="E30" s="315" t="s">
        <v>665</v>
      </c>
      <c r="F30" s="476">
        <v>77.53</v>
      </c>
      <c r="G30" s="473">
        <v>4</v>
      </c>
      <c r="H30" s="283">
        <f t="shared" si="0"/>
        <v>4</v>
      </c>
      <c r="I30" s="371">
        <f t="shared" si="0"/>
        <v>4</v>
      </c>
      <c r="J30" s="132">
        <f t="shared" si="69"/>
        <v>0</v>
      </c>
      <c r="K30" s="132">
        <f t="shared" si="70"/>
        <v>0</v>
      </c>
      <c r="L30" s="39" t="e">
        <f t="shared" si="1"/>
        <v>#VALUE!</v>
      </c>
      <c r="M30" s="40" t="e">
        <f t="shared" si="71"/>
        <v>#VALUE!</v>
      </c>
      <c r="N30" s="238" t="e">
        <f t="shared" si="72"/>
        <v>#VALUE!</v>
      </c>
      <c r="O30" s="238" t="e">
        <f t="shared" si="2"/>
        <v>#VALUE!</v>
      </c>
      <c r="P30" s="207">
        <f t="shared" si="3"/>
        <v>0</v>
      </c>
      <c r="Q30" s="70"/>
      <c r="R30" s="208" t="e">
        <f t="shared" si="4"/>
        <v>#VALUE!</v>
      </c>
      <c r="S30" s="207" t="e">
        <f t="shared" si="5"/>
        <v>#DIV/0!</v>
      </c>
      <c r="T30" s="70"/>
      <c r="U30" s="192" t="e">
        <f t="shared" si="6"/>
        <v>#VALUE!</v>
      </c>
      <c r="V30" s="206">
        <f t="shared" si="7"/>
        <v>0</v>
      </c>
      <c r="W30" s="70"/>
      <c r="X30" s="208" t="e">
        <f t="shared" si="8"/>
        <v>#VALUE!</v>
      </c>
      <c r="Y30" s="207" t="e">
        <f t="shared" si="9"/>
        <v>#DIV/0!</v>
      </c>
      <c r="Z30" s="70"/>
      <c r="AA30" s="192" t="e">
        <f t="shared" si="10"/>
        <v>#VALUE!</v>
      </c>
      <c r="AB30" s="206">
        <f t="shared" si="11"/>
        <v>0</v>
      </c>
      <c r="AC30" s="70"/>
      <c r="AD30" s="208" t="e">
        <f t="shared" si="12"/>
        <v>#VALUE!</v>
      </c>
      <c r="AE30" s="207" t="e">
        <f t="shared" si="13"/>
        <v>#DIV/0!</v>
      </c>
      <c r="AF30" s="70"/>
      <c r="AG30" s="192" t="e">
        <f t="shared" si="14"/>
        <v>#VALUE!</v>
      </c>
      <c r="AH30" s="206">
        <f t="shared" si="15"/>
        <v>0</v>
      </c>
      <c r="AI30" s="70"/>
      <c r="AJ30" s="208" t="e">
        <f t="shared" si="16"/>
        <v>#VALUE!</v>
      </c>
      <c r="AK30" s="207" t="e">
        <f t="shared" si="17"/>
        <v>#DIV/0!</v>
      </c>
      <c r="AL30" s="70"/>
      <c r="AM30" s="192" t="e">
        <f t="shared" si="18"/>
        <v>#VALUE!</v>
      </c>
      <c r="AN30" s="206">
        <f t="shared" si="19"/>
        <v>0</v>
      </c>
      <c r="AO30" s="70"/>
      <c r="AP30" s="208" t="e">
        <f t="shared" si="20"/>
        <v>#VALUE!</v>
      </c>
      <c r="AQ30" s="207" t="e">
        <f t="shared" si="21"/>
        <v>#DIV/0!</v>
      </c>
      <c r="AR30" s="70"/>
      <c r="AS30" s="192" t="e">
        <f t="shared" si="22"/>
        <v>#VALUE!</v>
      </c>
      <c r="AT30" s="206">
        <f t="shared" si="23"/>
        <v>0</v>
      </c>
      <c r="AU30" s="70"/>
      <c r="AV30" s="208" t="e">
        <f t="shared" si="24"/>
        <v>#VALUE!</v>
      </c>
      <c r="AW30" s="207" t="e">
        <f t="shared" si="25"/>
        <v>#DIV/0!</v>
      </c>
      <c r="AX30" s="70"/>
      <c r="AY30" s="192" t="e">
        <f t="shared" si="26"/>
        <v>#VALUE!</v>
      </c>
      <c r="AZ30" s="206">
        <f t="shared" si="27"/>
        <v>0</v>
      </c>
      <c r="BA30" s="70"/>
      <c r="BB30" s="208" t="e">
        <f t="shared" si="28"/>
        <v>#VALUE!</v>
      </c>
      <c r="BC30" s="207" t="e">
        <f t="shared" si="29"/>
        <v>#DIV/0!</v>
      </c>
      <c r="BD30" s="70"/>
      <c r="BE30" s="192" t="e">
        <f t="shared" si="30"/>
        <v>#VALUE!</v>
      </c>
      <c r="BF30" s="206">
        <f t="shared" si="31"/>
        <v>0</v>
      </c>
      <c r="BG30" s="70"/>
      <c r="BH30" s="208" t="e">
        <f t="shared" si="32"/>
        <v>#VALUE!</v>
      </c>
      <c r="BI30" s="207" t="e">
        <f t="shared" si="33"/>
        <v>#DIV/0!</v>
      </c>
      <c r="BJ30" s="70"/>
      <c r="BK30" s="192" t="e">
        <f t="shared" si="34"/>
        <v>#VALUE!</v>
      </c>
      <c r="BL30" s="206">
        <f t="shared" si="35"/>
        <v>0</v>
      </c>
      <c r="BM30" s="70"/>
      <c r="BN30" s="208" t="e">
        <f t="shared" si="36"/>
        <v>#VALUE!</v>
      </c>
      <c r="BO30" s="207" t="e">
        <f t="shared" si="37"/>
        <v>#DIV/0!</v>
      </c>
      <c r="BP30" s="70"/>
      <c r="BQ30" s="192" t="e">
        <f t="shared" si="38"/>
        <v>#VALUE!</v>
      </c>
      <c r="BR30" s="206">
        <f t="shared" si="39"/>
        <v>0</v>
      </c>
      <c r="BS30" s="70"/>
      <c r="BT30" s="208" t="e">
        <f t="shared" si="40"/>
        <v>#VALUE!</v>
      </c>
      <c r="BU30" s="207" t="e">
        <f t="shared" si="41"/>
        <v>#DIV/0!</v>
      </c>
      <c r="BV30" s="70"/>
      <c r="BW30" s="192" t="e">
        <f t="shared" si="42"/>
        <v>#VALUE!</v>
      </c>
      <c r="BX30" s="206">
        <f t="shared" si="43"/>
        <v>0</v>
      </c>
      <c r="BY30" s="70"/>
      <c r="BZ30" s="208" t="e">
        <f t="shared" si="44"/>
        <v>#VALUE!</v>
      </c>
      <c r="CA30" s="207" t="e">
        <f t="shared" si="45"/>
        <v>#DIV/0!</v>
      </c>
      <c r="CB30" s="70"/>
      <c r="CC30" s="192" t="e">
        <f t="shared" si="46"/>
        <v>#VALUE!</v>
      </c>
      <c r="CD30" s="206">
        <f t="shared" si="47"/>
        <v>0</v>
      </c>
      <c r="CE30" s="70"/>
      <c r="CF30" s="208" t="e">
        <f t="shared" si="48"/>
        <v>#VALUE!</v>
      </c>
      <c r="CG30" s="207" t="e">
        <f t="shared" si="49"/>
        <v>#DIV/0!</v>
      </c>
      <c r="CH30" s="70"/>
      <c r="CI30" s="192" t="e">
        <f t="shared" si="50"/>
        <v>#VALUE!</v>
      </c>
      <c r="CJ30" s="207">
        <f t="shared" si="51"/>
        <v>0</v>
      </c>
      <c r="CK30" s="70">
        <f t="shared" si="52"/>
        <v>0</v>
      </c>
      <c r="CL30" s="192" t="e">
        <f t="shared" si="53"/>
        <v>#VALUE!</v>
      </c>
      <c r="CM30" s="207" t="e">
        <f t="shared" si="54"/>
        <v>#DIV/0!</v>
      </c>
      <c r="CN30" s="70">
        <f t="shared" si="55"/>
        <v>0</v>
      </c>
      <c r="CO30" s="192" t="e">
        <f t="shared" si="56"/>
        <v>#VALUE!</v>
      </c>
      <c r="CP30" s="207">
        <f t="shared" si="57"/>
        <v>100</v>
      </c>
      <c r="CQ30" s="70">
        <f t="shared" si="58"/>
        <v>4</v>
      </c>
      <c r="CR30" s="192" t="e">
        <f t="shared" si="59"/>
        <v>#VALUE!</v>
      </c>
      <c r="CS30" s="207" t="e">
        <f t="shared" si="60"/>
        <v>#DIV/0!</v>
      </c>
      <c r="CT30" s="70">
        <f t="shared" si="61"/>
        <v>0</v>
      </c>
      <c r="CU30" s="192" t="e">
        <f t="shared" si="62"/>
        <v>#VALUE!</v>
      </c>
      <c r="CV30" s="202">
        <f t="shared" si="63"/>
        <v>0</v>
      </c>
      <c r="CW30" s="70">
        <f t="shared" si="64"/>
        <v>0</v>
      </c>
      <c r="CX30" s="192" t="e">
        <f t="shared" si="65"/>
        <v>#VALUE!</v>
      </c>
      <c r="CY30" s="202">
        <f t="shared" si="66"/>
        <v>1</v>
      </c>
      <c r="CZ30" s="70">
        <f t="shared" si="67"/>
        <v>4</v>
      </c>
      <c r="DA30" s="192" t="e">
        <f t="shared" si="68"/>
        <v>#VALUE!</v>
      </c>
      <c r="DB30" s="209"/>
    </row>
    <row r="31" spans="1:106" s="210" customFormat="1">
      <c r="A31" s="258" t="s">
        <v>858</v>
      </c>
      <c r="B31" s="459" t="s">
        <v>447</v>
      </c>
      <c r="C31" s="308" t="s">
        <v>459</v>
      </c>
      <c r="D31" s="309" t="s">
        <v>460</v>
      </c>
      <c r="E31" s="315" t="s">
        <v>665</v>
      </c>
      <c r="F31" s="472">
        <v>82.81</v>
      </c>
      <c r="G31" s="473">
        <v>2</v>
      </c>
      <c r="H31" s="283">
        <f t="shared" si="0"/>
        <v>2</v>
      </c>
      <c r="I31" s="371">
        <f t="shared" si="0"/>
        <v>2</v>
      </c>
      <c r="J31" s="132">
        <f t="shared" si="69"/>
        <v>0</v>
      </c>
      <c r="K31" s="132">
        <f t="shared" si="70"/>
        <v>0</v>
      </c>
      <c r="L31" s="39" t="e">
        <f t="shared" si="1"/>
        <v>#VALUE!</v>
      </c>
      <c r="M31" s="40" t="e">
        <f>TRUNC(L31*G31,2)</f>
        <v>#VALUE!</v>
      </c>
      <c r="N31" s="238" t="e">
        <f t="shared" si="72"/>
        <v>#VALUE!</v>
      </c>
      <c r="O31" s="238" t="e">
        <f t="shared" si="2"/>
        <v>#VALUE!</v>
      </c>
      <c r="P31" s="207">
        <f t="shared" si="3"/>
        <v>0</v>
      </c>
      <c r="Q31" s="70"/>
      <c r="R31" s="208" t="e">
        <f t="shared" si="4"/>
        <v>#VALUE!</v>
      </c>
      <c r="S31" s="207" t="e">
        <f t="shared" si="5"/>
        <v>#DIV/0!</v>
      </c>
      <c r="T31" s="70"/>
      <c r="U31" s="192" t="e">
        <f t="shared" si="6"/>
        <v>#VALUE!</v>
      </c>
      <c r="V31" s="206">
        <f t="shared" si="7"/>
        <v>0</v>
      </c>
      <c r="W31" s="70"/>
      <c r="X31" s="208" t="e">
        <f t="shared" si="8"/>
        <v>#VALUE!</v>
      </c>
      <c r="Y31" s="207" t="e">
        <f t="shared" si="9"/>
        <v>#DIV/0!</v>
      </c>
      <c r="Z31" s="70"/>
      <c r="AA31" s="192" t="e">
        <f t="shared" si="10"/>
        <v>#VALUE!</v>
      </c>
      <c r="AB31" s="206">
        <f t="shared" si="11"/>
        <v>0</v>
      </c>
      <c r="AC31" s="70"/>
      <c r="AD31" s="208" t="e">
        <f t="shared" si="12"/>
        <v>#VALUE!</v>
      </c>
      <c r="AE31" s="207" t="e">
        <f t="shared" si="13"/>
        <v>#DIV/0!</v>
      </c>
      <c r="AF31" s="70"/>
      <c r="AG31" s="192" t="e">
        <f t="shared" si="14"/>
        <v>#VALUE!</v>
      </c>
      <c r="AH31" s="206">
        <f t="shared" si="15"/>
        <v>0</v>
      </c>
      <c r="AI31" s="70"/>
      <c r="AJ31" s="208" t="e">
        <f t="shared" si="16"/>
        <v>#VALUE!</v>
      </c>
      <c r="AK31" s="207" t="e">
        <f t="shared" si="17"/>
        <v>#DIV/0!</v>
      </c>
      <c r="AL31" s="70"/>
      <c r="AM31" s="192" t="e">
        <f t="shared" si="18"/>
        <v>#VALUE!</v>
      </c>
      <c r="AN31" s="206">
        <f t="shared" si="19"/>
        <v>0</v>
      </c>
      <c r="AO31" s="70"/>
      <c r="AP31" s="208" t="e">
        <f t="shared" si="20"/>
        <v>#VALUE!</v>
      </c>
      <c r="AQ31" s="207" t="e">
        <f t="shared" si="21"/>
        <v>#DIV/0!</v>
      </c>
      <c r="AR31" s="70"/>
      <c r="AS31" s="192" t="e">
        <f t="shared" si="22"/>
        <v>#VALUE!</v>
      </c>
      <c r="AT31" s="206">
        <f t="shared" si="23"/>
        <v>0</v>
      </c>
      <c r="AU31" s="70"/>
      <c r="AV31" s="208" t="e">
        <f t="shared" si="24"/>
        <v>#VALUE!</v>
      </c>
      <c r="AW31" s="207" t="e">
        <f t="shared" si="25"/>
        <v>#DIV/0!</v>
      </c>
      <c r="AX31" s="70"/>
      <c r="AY31" s="192" t="e">
        <f t="shared" si="26"/>
        <v>#VALUE!</v>
      </c>
      <c r="AZ31" s="206">
        <f t="shared" si="27"/>
        <v>0</v>
      </c>
      <c r="BA31" s="70"/>
      <c r="BB31" s="208" t="e">
        <f t="shared" si="28"/>
        <v>#VALUE!</v>
      </c>
      <c r="BC31" s="207" t="e">
        <f t="shared" si="29"/>
        <v>#DIV/0!</v>
      </c>
      <c r="BD31" s="70"/>
      <c r="BE31" s="192" t="e">
        <f t="shared" si="30"/>
        <v>#VALUE!</v>
      </c>
      <c r="BF31" s="206">
        <f t="shared" si="31"/>
        <v>0</v>
      </c>
      <c r="BG31" s="70"/>
      <c r="BH31" s="208" t="e">
        <f t="shared" si="32"/>
        <v>#VALUE!</v>
      </c>
      <c r="BI31" s="207" t="e">
        <f t="shared" si="33"/>
        <v>#DIV/0!</v>
      </c>
      <c r="BJ31" s="70"/>
      <c r="BK31" s="192" t="e">
        <f t="shared" si="34"/>
        <v>#VALUE!</v>
      </c>
      <c r="BL31" s="206">
        <f t="shared" si="35"/>
        <v>0</v>
      </c>
      <c r="BM31" s="70"/>
      <c r="BN31" s="208" t="e">
        <f t="shared" si="36"/>
        <v>#VALUE!</v>
      </c>
      <c r="BO31" s="207" t="e">
        <f t="shared" si="37"/>
        <v>#DIV/0!</v>
      </c>
      <c r="BP31" s="70"/>
      <c r="BQ31" s="192" t="e">
        <f t="shared" si="38"/>
        <v>#VALUE!</v>
      </c>
      <c r="BR31" s="206">
        <f t="shared" si="39"/>
        <v>0</v>
      </c>
      <c r="BS31" s="70"/>
      <c r="BT31" s="208" t="e">
        <f t="shared" si="40"/>
        <v>#VALUE!</v>
      </c>
      <c r="BU31" s="207" t="e">
        <f t="shared" si="41"/>
        <v>#DIV/0!</v>
      </c>
      <c r="BV31" s="70"/>
      <c r="BW31" s="192" t="e">
        <f t="shared" si="42"/>
        <v>#VALUE!</v>
      </c>
      <c r="BX31" s="206">
        <f t="shared" si="43"/>
        <v>0</v>
      </c>
      <c r="BY31" s="70"/>
      <c r="BZ31" s="208" t="e">
        <f t="shared" si="44"/>
        <v>#VALUE!</v>
      </c>
      <c r="CA31" s="207" t="e">
        <f t="shared" si="45"/>
        <v>#DIV/0!</v>
      </c>
      <c r="CB31" s="70"/>
      <c r="CC31" s="192" t="e">
        <f t="shared" si="46"/>
        <v>#VALUE!</v>
      </c>
      <c r="CD31" s="206">
        <f t="shared" si="47"/>
        <v>0</v>
      </c>
      <c r="CE31" s="70"/>
      <c r="CF31" s="208" t="e">
        <f t="shared" si="48"/>
        <v>#VALUE!</v>
      </c>
      <c r="CG31" s="207" t="e">
        <f t="shared" si="49"/>
        <v>#DIV/0!</v>
      </c>
      <c r="CH31" s="70"/>
      <c r="CI31" s="192" t="e">
        <f t="shared" si="50"/>
        <v>#VALUE!</v>
      </c>
      <c r="CJ31" s="207">
        <f t="shared" si="51"/>
        <v>0</v>
      </c>
      <c r="CK31" s="70">
        <f t="shared" si="52"/>
        <v>0</v>
      </c>
      <c r="CL31" s="192" t="e">
        <f t="shared" si="53"/>
        <v>#VALUE!</v>
      </c>
      <c r="CM31" s="207" t="e">
        <f t="shared" si="54"/>
        <v>#DIV/0!</v>
      </c>
      <c r="CN31" s="70">
        <f t="shared" si="55"/>
        <v>0</v>
      </c>
      <c r="CO31" s="192" t="e">
        <f t="shared" si="56"/>
        <v>#VALUE!</v>
      </c>
      <c r="CP31" s="207">
        <f t="shared" si="57"/>
        <v>100</v>
      </c>
      <c r="CQ31" s="70">
        <f t="shared" si="58"/>
        <v>2</v>
      </c>
      <c r="CR31" s="192" t="e">
        <f t="shared" si="59"/>
        <v>#VALUE!</v>
      </c>
      <c r="CS31" s="207" t="e">
        <f t="shared" si="60"/>
        <v>#DIV/0!</v>
      </c>
      <c r="CT31" s="70">
        <f t="shared" si="61"/>
        <v>0</v>
      </c>
      <c r="CU31" s="192" t="e">
        <f t="shared" si="62"/>
        <v>#VALUE!</v>
      </c>
      <c r="CV31" s="202">
        <f t="shared" si="63"/>
        <v>0</v>
      </c>
      <c r="CW31" s="70">
        <f t="shared" si="64"/>
        <v>0</v>
      </c>
      <c r="CX31" s="192" t="e">
        <f t="shared" si="65"/>
        <v>#VALUE!</v>
      </c>
      <c r="CY31" s="202">
        <f t="shared" si="66"/>
        <v>1</v>
      </c>
      <c r="CZ31" s="70">
        <f t="shared" si="67"/>
        <v>2</v>
      </c>
      <c r="DA31" s="192" t="e">
        <f t="shared" si="68"/>
        <v>#VALUE!</v>
      </c>
      <c r="DB31" s="209"/>
    </row>
    <row r="32" spans="1:106" s="210" customFormat="1">
      <c r="A32" s="258" t="s">
        <v>859</v>
      </c>
      <c r="B32" s="459" t="s">
        <v>447</v>
      </c>
      <c r="C32" s="315" t="s">
        <v>461</v>
      </c>
      <c r="D32" s="462" t="s">
        <v>462</v>
      </c>
      <c r="E32" s="315" t="s">
        <v>665</v>
      </c>
      <c r="F32" s="475">
        <v>84.77</v>
      </c>
      <c r="G32" s="473">
        <v>2</v>
      </c>
      <c r="H32" s="283">
        <f t="shared" si="0"/>
        <v>2</v>
      </c>
      <c r="I32" s="371">
        <f t="shared" si="0"/>
        <v>2</v>
      </c>
      <c r="J32" s="132">
        <f t="shared" si="69"/>
        <v>0</v>
      </c>
      <c r="K32" s="132">
        <f t="shared" si="70"/>
        <v>0</v>
      </c>
      <c r="L32" s="39" t="e">
        <f t="shared" si="1"/>
        <v>#VALUE!</v>
      </c>
      <c r="M32" s="40" t="e">
        <f t="shared" si="71"/>
        <v>#VALUE!</v>
      </c>
      <c r="N32" s="238" t="e">
        <f t="shared" si="72"/>
        <v>#VALUE!</v>
      </c>
      <c r="O32" s="238" t="e">
        <f t="shared" si="2"/>
        <v>#VALUE!</v>
      </c>
      <c r="P32" s="207">
        <f t="shared" si="3"/>
        <v>0</v>
      </c>
      <c r="Q32" s="70"/>
      <c r="R32" s="208" t="e">
        <f t="shared" si="4"/>
        <v>#VALUE!</v>
      </c>
      <c r="S32" s="207" t="e">
        <f t="shared" si="5"/>
        <v>#DIV/0!</v>
      </c>
      <c r="T32" s="70"/>
      <c r="U32" s="192" t="e">
        <f t="shared" si="6"/>
        <v>#VALUE!</v>
      </c>
      <c r="V32" s="206">
        <f t="shared" si="7"/>
        <v>0</v>
      </c>
      <c r="W32" s="70"/>
      <c r="X32" s="208" t="e">
        <f t="shared" si="8"/>
        <v>#VALUE!</v>
      </c>
      <c r="Y32" s="207" t="e">
        <f t="shared" si="9"/>
        <v>#DIV/0!</v>
      </c>
      <c r="Z32" s="70"/>
      <c r="AA32" s="192" t="e">
        <f t="shared" si="10"/>
        <v>#VALUE!</v>
      </c>
      <c r="AB32" s="206">
        <f t="shared" si="11"/>
        <v>0</v>
      </c>
      <c r="AC32" s="70"/>
      <c r="AD32" s="208" t="e">
        <f t="shared" si="12"/>
        <v>#VALUE!</v>
      </c>
      <c r="AE32" s="207" t="e">
        <f t="shared" si="13"/>
        <v>#DIV/0!</v>
      </c>
      <c r="AF32" s="70"/>
      <c r="AG32" s="192" t="e">
        <f t="shared" si="14"/>
        <v>#VALUE!</v>
      </c>
      <c r="AH32" s="206">
        <f t="shared" si="15"/>
        <v>0</v>
      </c>
      <c r="AI32" s="70"/>
      <c r="AJ32" s="208" t="e">
        <f t="shared" si="16"/>
        <v>#VALUE!</v>
      </c>
      <c r="AK32" s="207" t="e">
        <f t="shared" si="17"/>
        <v>#DIV/0!</v>
      </c>
      <c r="AL32" s="70"/>
      <c r="AM32" s="192" t="e">
        <f t="shared" si="18"/>
        <v>#VALUE!</v>
      </c>
      <c r="AN32" s="206">
        <f t="shared" si="19"/>
        <v>0</v>
      </c>
      <c r="AO32" s="70"/>
      <c r="AP32" s="208" t="e">
        <f t="shared" si="20"/>
        <v>#VALUE!</v>
      </c>
      <c r="AQ32" s="207" t="e">
        <f t="shared" si="21"/>
        <v>#DIV/0!</v>
      </c>
      <c r="AR32" s="70"/>
      <c r="AS32" s="192" t="e">
        <f t="shared" si="22"/>
        <v>#VALUE!</v>
      </c>
      <c r="AT32" s="206">
        <f t="shared" si="23"/>
        <v>0</v>
      </c>
      <c r="AU32" s="70"/>
      <c r="AV32" s="208" t="e">
        <f t="shared" si="24"/>
        <v>#VALUE!</v>
      </c>
      <c r="AW32" s="207" t="e">
        <f t="shared" si="25"/>
        <v>#DIV/0!</v>
      </c>
      <c r="AX32" s="70"/>
      <c r="AY32" s="192" t="e">
        <f t="shared" si="26"/>
        <v>#VALUE!</v>
      </c>
      <c r="AZ32" s="206">
        <f t="shared" si="27"/>
        <v>0</v>
      </c>
      <c r="BA32" s="70"/>
      <c r="BB32" s="208" t="e">
        <f t="shared" si="28"/>
        <v>#VALUE!</v>
      </c>
      <c r="BC32" s="207" t="e">
        <f t="shared" si="29"/>
        <v>#DIV/0!</v>
      </c>
      <c r="BD32" s="70"/>
      <c r="BE32" s="192" t="e">
        <f t="shared" si="30"/>
        <v>#VALUE!</v>
      </c>
      <c r="BF32" s="206">
        <f t="shared" si="31"/>
        <v>0</v>
      </c>
      <c r="BG32" s="70"/>
      <c r="BH32" s="208" t="e">
        <f t="shared" si="32"/>
        <v>#VALUE!</v>
      </c>
      <c r="BI32" s="207" t="e">
        <f t="shared" si="33"/>
        <v>#DIV/0!</v>
      </c>
      <c r="BJ32" s="70"/>
      <c r="BK32" s="192" t="e">
        <f t="shared" si="34"/>
        <v>#VALUE!</v>
      </c>
      <c r="BL32" s="206">
        <f t="shared" si="35"/>
        <v>0</v>
      </c>
      <c r="BM32" s="70"/>
      <c r="BN32" s="208" t="e">
        <f t="shared" si="36"/>
        <v>#VALUE!</v>
      </c>
      <c r="BO32" s="207" t="e">
        <f t="shared" si="37"/>
        <v>#DIV/0!</v>
      </c>
      <c r="BP32" s="70"/>
      <c r="BQ32" s="192" t="e">
        <f t="shared" si="38"/>
        <v>#VALUE!</v>
      </c>
      <c r="BR32" s="206">
        <f t="shared" si="39"/>
        <v>0</v>
      </c>
      <c r="BS32" s="70"/>
      <c r="BT32" s="208" t="e">
        <f t="shared" si="40"/>
        <v>#VALUE!</v>
      </c>
      <c r="BU32" s="207" t="e">
        <f t="shared" si="41"/>
        <v>#DIV/0!</v>
      </c>
      <c r="BV32" s="70"/>
      <c r="BW32" s="192" t="e">
        <f t="shared" si="42"/>
        <v>#VALUE!</v>
      </c>
      <c r="BX32" s="206">
        <f t="shared" si="43"/>
        <v>0</v>
      </c>
      <c r="BY32" s="70"/>
      <c r="BZ32" s="208" t="e">
        <f t="shared" si="44"/>
        <v>#VALUE!</v>
      </c>
      <c r="CA32" s="207" t="e">
        <f t="shared" si="45"/>
        <v>#DIV/0!</v>
      </c>
      <c r="CB32" s="70"/>
      <c r="CC32" s="192" t="e">
        <f t="shared" si="46"/>
        <v>#VALUE!</v>
      </c>
      <c r="CD32" s="206">
        <f t="shared" si="47"/>
        <v>0</v>
      </c>
      <c r="CE32" s="70"/>
      <c r="CF32" s="208" t="e">
        <f t="shared" si="48"/>
        <v>#VALUE!</v>
      </c>
      <c r="CG32" s="207" t="e">
        <f t="shared" si="49"/>
        <v>#DIV/0!</v>
      </c>
      <c r="CH32" s="70"/>
      <c r="CI32" s="192" t="e">
        <f t="shared" si="50"/>
        <v>#VALUE!</v>
      </c>
      <c r="CJ32" s="207">
        <f t="shared" si="51"/>
        <v>0</v>
      </c>
      <c r="CK32" s="70">
        <f t="shared" si="52"/>
        <v>0</v>
      </c>
      <c r="CL32" s="192" t="e">
        <f t="shared" si="53"/>
        <v>#VALUE!</v>
      </c>
      <c r="CM32" s="207" t="e">
        <f t="shared" si="54"/>
        <v>#DIV/0!</v>
      </c>
      <c r="CN32" s="70">
        <f t="shared" si="55"/>
        <v>0</v>
      </c>
      <c r="CO32" s="192" t="e">
        <f t="shared" si="56"/>
        <v>#VALUE!</v>
      </c>
      <c r="CP32" s="207">
        <f t="shared" si="57"/>
        <v>100</v>
      </c>
      <c r="CQ32" s="70">
        <f t="shared" si="58"/>
        <v>2</v>
      </c>
      <c r="CR32" s="192" t="e">
        <f t="shared" si="59"/>
        <v>#VALUE!</v>
      </c>
      <c r="CS32" s="207" t="e">
        <f t="shared" si="60"/>
        <v>#DIV/0!</v>
      </c>
      <c r="CT32" s="70">
        <f t="shared" si="61"/>
        <v>0</v>
      </c>
      <c r="CU32" s="192" t="e">
        <f t="shared" si="62"/>
        <v>#VALUE!</v>
      </c>
      <c r="CV32" s="202">
        <f t="shared" si="63"/>
        <v>0</v>
      </c>
      <c r="CW32" s="70">
        <f t="shared" si="64"/>
        <v>0</v>
      </c>
      <c r="CX32" s="192" t="e">
        <f t="shared" si="65"/>
        <v>#VALUE!</v>
      </c>
      <c r="CY32" s="202">
        <f t="shared" si="66"/>
        <v>1</v>
      </c>
      <c r="CZ32" s="70">
        <f t="shared" si="67"/>
        <v>2</v>
      </c>
      <c r="DA32" s="192" t="e">
        <f t="shared" si="68"/>
        <v>#VALUE!</v>
      </c>
      <c r="DB32" s="209"/>
    </row>
    <row r="33" spans="1:106" s="210" customFormat="1">
      <c r="A33" s="258" t="s">
        <v>767</v>
      </c>
      <c r="B33" s="459" t="s">
        <v>447</v>
      </c>
      <c r="C33" s="315" t="s">
        <v>463</v>
      </c>
      <c r="D33" s="462" t="s">
        <v>464</v>
      </c>
      <c r="E33" s="315" t="s">
        <v>665</v>
      </c>
      <c r="F33" s="475">
        <v>198.27</v>
      </c>
      <c r="G33" s="473">
        <v>6</v>
      </c>
      <c r="H33" s="283">
        <f t="shared" ref="H33:I52" si="73">G33</f>
        <v>6</v>
      </c>
      <c r="I33" s="371">
        <f t="shared" si="73"/>
        <v>6</v>
      </c>
      <c r="J33" s="132">
        <f t="shared" si="69"/>
        <v>0</v>
      </c>
      <c r="K33" s="132">
        <f t="shared" si="70"/>
        <v>0</v>
      </c>
      <c r="L33" s="39" t="e">
        <f t="shared" si="1"/>
        <v>#VALUE!</v>
      </c>
      <c r="M33" s="40" t="e">
        <f>TRUNC(L33*G33,2)</f>
        <v>#VALUE!</v>
      </c>
      <c r="N33" s="238" t="e">
        <f t="shared" si="72"/>
        <v>#VALUE!</v>
      </c>
      <c r="O33" s="238" t="e">
        <f t="shared" si="2"/>
        <v>#VALUE!</v>
      </c>
      <c r="P33" s="207">
        <f t="shared" si="3"/>
        <v>0</v>
      </c>
      <c r="Q33" s="70"/>
      <c r="R33" s="208" t="e">
        <f t="shared" si="4"/>
        <v>#VALUE!</v>
      </c>
      <c r="S33" s="207" t="e">
        <f t="shared" si="5"/>
        <v>#DIV/0!</v>
      </c>
      <c r="T33" s="70"/>
      <c r="U33" s="192" t="e">
        <f t="shared" si="6"/>
        <v>#VALUE!</v>
      </c>
      <c r="V33" s="206">
        <f t="shared" si="7"/>
        <v>0</v>
      </c>
      <c r="W33" s="70"/>
      <c r="X33" s="208" t="e">
        <f t="shared" si="8"/>
        <v>#VALUE!</v>
      </c>
      <c r="Y33" s="207" t="e">
        <f t="shared" si="9"/>
        <v>#DIV/0!</v>
      </c>
      <c r="Z33" s="70"/>
      <c r="AA33" s="192" t="e">
        <f t="shared" si="10"/>
        <v>#VALUE!</v>
      </c>
      <c r="AB33" s="206">
        <f t="shared" si="11"/>
        <v>0</v>
      </c>
      <c r="AC33" s="70"/>
      <c r="AD33" s="208" t="e">
        <f t="shared" si="12"/>
        <v>#VALUE!</v>
      </c>
      <c r="AE33" s="207" t="e">
        <f t="shared" si="13"/>
        <v>#DIV/0!</v>
      </c>
      <c r="AF33" s="70"/>
      <c r="AG33" s="192" t="e">
        <f t="shared" si="14"/>
        <v>#VALUE!</v>
      </c>
      <c r="AH33" s="206">
        <f t="shared" si="15"/>
        <v>0</v>
      </c>
      <c r="AI33" s="70"/>
      <c r="AJ33" s="208" t="e">
        <f t="shared" si="16"/>
        <v>#VALUE!</v>
      </c>
      <c r="AK33" s="207" t="e">
        <f t="shared" si="17"/>
        <v>#DIV/0!</v>
      </c>
      <c r="AL33" s="70"/>
      <c r="AM33" s="192" t="e">
        <f t="shared" si="18"/>
        <v>#VALUE!</v>
      </c>
      <c r="AN33" s="206">
        <f t="shared" si="19"/>
        <v>0</v>
      </c>
      <c r="AO33" s="70"/>
      <c r="AP33" s="208" t="e">
        <f t="shared" si="20"/>
        <v>#VALUE!</v>
      </c>
      <c r="AQ33" s="207" t="e">
        <f t="shared" si="21"/>
        <v>#DIV/0!</v>
      </c>
      <c r="AR33" s="70"/>
      <c r="AS33" s="192" t="e">
        <f t="shared" si="22"/>
        <v>#VALUE!</v>
      </c>
      <c r="AT33" s="206">
        <f t="shared" si="23"/>
        <v>0</v>
      </c>
      <c r="AU33" s="70"/>
      <c r="AV33" s="208" t="e">
        <f t="shared" si="24"/>
        <v>#VALUE!</v>
      </c>
      <c r="AW33" s="207" t="e">
        <f t="shared" si="25"/>
        <v>#DIV/0!</v>
      </c>
      <c r="AX33" s="70"/>
      <c r="AY33" s="192" t="e">
        <f t="shared" si="26"/>
        <v>#VALUE!</v>
      </c>
      <c r="AZ33" s="206">
        <f t="shared" si="27"/>
        <v>0</v>
      </c>
      <c r="BA33" s="70"/>
      <c r="BB33" s="208" t="e">
        <f t="shared" si="28"/>
        <v>#VALUE!</v>
      </c>
      <c r="BC33" s="207" t="e">
        <f t="shared" si="29"/>
        <v>#DIV/0!</v>
      </c>
      <c r="BD33" s="70"/>
      <c r="BE33" s="192" t="e">
        <f t="shared" si="30"/>
        <v>#VALUE!</v>
      </c>
      <c r="BF33" s="206">
        <f t="shared" si="31"/>
        <v>0</v>
      </c>
      <c r="BG33" s="70"/>
      <c r="BH33" s="208" t="e">
        <f t="shared" si="32"/>
        <v>#VALUE!</v>
      </c>
      <c r="BI33" s="207" t="e">
        <f t="shared" si="33"/>
        <v>#DIV/0!</v>
      </c>
      <c r="BJ33" s="70"/>
      <c r="BK33" s="192" t="e">
        <f t="shared" si="34"/>
        <v>#VALUE!</v>
      </c>
      <c r="BL33" s="206">
        <f t="shared" si="35"/>
        <v>0</v>
      </c>
      <c r="BM33" s="70"/>
      <c r="BN33" s="208" t="e">
        <f t="shared" si="36"/>
        <v>#VALUE!</v>
      </c>
      <c r="BO33" s="207" t="e">
        <f t="shared" si="37"/>
        <v>#DIV/0!</v>
      </c>
      <c r="BP33" s="70"/>
      <c r="BQ33" s="192" t="e">
        <f t="shared" si="38"/>
        <v>#VALUE!</v>
      </c>
      <c r="BR33" s="206">
        <f t="shared" si="39"/>
        <v>0</v>
      </c>
      <c r="BS33" s="70"/>
      <c r="BT33" s="208" t="e">
        <f t="shared" si="40"/>
        <v>#VALUE!</v>
      </c>
      <c r="BU33" s="207" t="e">
        <f t="shared" si="41"/>
        <v>#DIV/0!</v>
      </c>
      <c r="BV33" s="70"/>
      <c r="BW33" s="192" t="e">
        <f t="shared" si="42"/>
        <v>#VALUE!</v>
      </c>
      <c r="BX33" s="206">
        <f t="shared" si="43"/>
        <v>0</v>
      </c>
      <c r="BY33" s="70"/>
      <c r="BZ33" s="208" t="e">
        <f t="shared" si="44"/>
        <v>#VALUE!</v>
      </c>
      <c r="CA33" s="207" t="e">
        <f t="shared" si="45"/>
        <v>#DIV/0!</v>
      </c>
      <c r="CB33" s="70"/>
      <c r="CC33" s="192" t="e">
        <f t="shared" si="46"/>
        <v>#VALUE!</v>
      </c>
      <c r="CD33" s="206">
        <f t="shared" si="47"/>
        <v>0</v>
      </c>
      <c r="CE33" s="70"/>
      <c r="CF33" s="208" t="e">
        <f t="shared" si="48"/>
        <v>#VALUE!</v>
      </c>
      <c r="CG33" s="207" t="e">
        <f t="shared" si="49"/>
        <v>#DIV/0!</v>
      </c>
      <c r="CH33" s="70"/>
      <c r="CI33" s="192" t="e">
        <f t="shared" si="50"/>
        <v>#VALUE!</v>
      </c>
      <c r="CJ33" s="207">
        <f t="shared" si="51"/>
        <v>0</v>
      </c>
      <c r="CK33" s="70">
        <f t="shared" si="52"/>
        <v>0</v>
      </c>
      <c r="CL33" s="192" t="e">
        <f t="shared" si="53"/>
        <v>#VALUE!</v>
      </c>
      <c r="CM33" s="207" t="e">
        <f t="shared" si="54"/>
        <v>#DIV/0!</v>
      </c>
      <c r="CN33" s="70">
        <f t="shared" si="55"/>
        <v>0</v>
      </c>
      <c r="CO33" s="192" t="e">
        <f t="shared" si="56"/>
        <v>#VALUE!</v>
      </c>
      <c r="CP33" s="207">
        <f t="shared" si="57"/>
        <v>100</v>
      </c>
      <c r="CQ33" s="70">
        <f t="shared" si="58"/>
        <v>6</v>
      </c>
      <c r="CR33" s="192" t="e">
        <f t="shared" si="59"/>
        <v>#VALUE!</v>
      </c>
      <c r="CS33" s="207" t="e">
        <f t="shared" si="60"/>
        <v>#DIV/0!</v>
      </c>
      <c r="CT33" s="70">
        <f t="shared" si="61"/>
        <v>0</v>
      </c>
      <c r="CU33" s="192" t="e">
        <f t="shared" si="62"/>
        <v>#VALUE!</v>
      </c>
      <c r="CV33" s="202">
        <f t="shared" si="63"/>
        <v>0</v>
      </c>
      <c r="CW33" s="70">
        <f t="shared" si="64"/>
        <v>0</v>
      </c>
      <c r="CX33" s="192" t="e">
        <f t="shared" si="65"/>
        <v>#VALUE!</v>
      </c>
      <c r="CY33" s="202">
        <f t="shared" si="66"/>
        <v>1</v>
      </c>
      <c r="CZ33" s="70">
        <f t="shared" si="67"/>
        <v>6</v>
      </c>
      <c r="DA33" s="192" t="e">
        <f t="shared" si="68"/>
        <v>#VALUE!</v>
      </c>
      <c r="DB33" s="209"/>
    </row>
    <row r="34" spans="1:106" s="210" customFormat="1">
      <c r="A34" s="258" t="s">
        <v>860</v>
      </c>
      <c r="B34" s="459" t="s">
        <v>465</v>
      </c>
      <c r="C34" s="308" t="s">
        <v>466</v>
      </c>
      <c r="D34" s="309" t="s">
        <v>467</v>
      </c>
      <c r="E34" s="308" t="s">
        <v>669</v>
      </c>
      <c r="F34" s="472">
        <v>4.21</v>
      </c>
      <c r="G34" s="473">
        <v>1320</v>
      </c>
      <c r="H34" s="283">
        <f t="shared" si="73"/>
        <v>1320</v>
      </c>
      <c r="I34" s="371">
        <f t="shared" si="73"/>
        <v>1320</v>
      </c>
      <c r="J34" s="132">
        <f t="shared" si="69"/>
        <v>0</v>
      </c>
      <c r="K34" s="132">
        <f t="shared" si="70"/>
        <v>0</v>
      </c>
      <c r="L34" s="39" t="e">
        <f t="shared" si="1"/>
        <v>#VALUE!</v>
      </c>
      <c r="M34" s="40" t="e">
        <f t="shared" si="71"/>
        <v>#VALUE!</v>
      </c>
      <c r="N34" s="238" t="e">
        <f t="shared" si="72"/>
        <v>#VALUE!</v>
      </c>
      <c r="O34" s="238" t="e">
        <f t="shared" si="2"/>
        <v>#VALUE!</v>
      </c>
      <c r="P34" s="207">
        <f t="shared" si="3"/>
        <v>0</v>
      </c>
      <c r="Q34" s="70"/>
      <c r="R34" s="208" t="e">
        <f t="shared" si="4"/>
        <v>#VALUE!</v>
      </c>
      <c r="S34" s="207" t="e">
        <f t="shared" si="5"/>
        <v>#DIV/0!</v>
      </c>
      <c r="T34" s="70"/>
      <c r="U34" s="192" t="e">
        <f t="shared" si="6"/>
        <v>#VALUE!</v>
      </c>
      <c r="V34" s="206">
        <f t="shared" si="7"/>
        <v>0</v>
      </c>
      <c r="W34" s="70"/>
      <c r="X34" s="208" t="e">
        <f t="shared" si="8"/>
        <v>#VALUE!</v>
      </c>
      <c r="Y34" s="207" t="e">
        <f t="shared" si="9"/>
        <v>#DIV/0!</v>
      </c>
      <c r="Z34" s="70"/>
      <c r="AA34" s="192" t="e">
        <f t="shared" si="10"/>
        <v>#VALUE!</v>
      </c>
      <c r="AB34" s="206">
        <f t="shared" si="11"/>
        <v>0</v>
      </c>
      <c r="AC34" s="70"/>
      <c r="AD34" s="208" t="e">
        <f t="shared" si="12"/>
        <v>#VALUE!</v>
      </c>
      <c r="AE34" s="207" t="e">
        <f t="shared" si="13"/>
        <v>#DIV/0!</v>
      </c>
      <c r="AF34" s="70"/>
      <c r="AG34" s="192" t="e">
        <f t="shared" si="14"/>
        <v>#VALUE!</v>
      </c>
      <c r="AH34" s="206">
        <f t="shared" si="15"/>
        <v>0</v>
      </c>
      <c r="AI34" s="70"/>
      <c r="AJ34" s="208" t="e">
        <f t="shared" si="16"/>
        <v>#VALUE!</v>
      </c>
      <c r="AK34" s="207" t="e">
        <f t="shared" si="17"/>
        <v>#DIV/0!</v>
      </c>
      <c r="AL34" s="70"/>
      <c r="AM34" s="192" t="e">
        <f t="shared" si="18"/>
        <v>#VALUE!</v>
      </c>
      <c r="AN34" s="206">
        <f t="shared" si="19"/>
        <v>0</v>
      </c>
      <c r="AO34" s="70"/>
      <c r="AP34" s="208" t="e">
        <f t="shared" si="20"/>
        <v>#VALUE!</v>
      </c>
      <c r="AQ34" s="207" t="e">
        <f t="shared" si="21"/>
        <v>#DIV/0!</v>
      </c>
      <c r="AR34" s="70"/>
      <c r="AS34" s="192" t="e">
        <f t="shared" si="22"/>
        <v>#VALUE!</v>
      </c>
      <c r="AT34" s="206">
        <f t="shared" si="23"/>
        <v>0</v>
      </c>
      <c r="AU34" s="70"/>
      <c r="AV34" s="208" t="e">
        <f t="shared" si="24"/>
        <v>#VALUE!</v>
      </c>
      <c r="AW34" s="207" t="e">
        <f t="shared" si="25"/>
        <v>#DIV/0!</v>
      </c>
      <c r="AX34" s="70"/>
      <c r="AY34" s="192" t="e">
        <f t="shared" si="26"/>
        <v>#VALUE!</v>
      </c>
      <c r="AZ34" s="206">
        <f t="shared" si="27"/>
        <v>0</v>
      </c>
      <c r="BA34" s="70"/>
      <c r="BB34" s="208" t="e">
        <f t="shared" si="28"/>
        <v>#VALUE!</v>
      </c>
      <c r="BC34" s="207" t="e">
        <f t="shared" si="29"/>
        <v>#DIV/0!</v>
      </c>
      <c r="BD34" s="70"/>
      <c r="BE34" s="192" t="e">
        <f t="shared" si="30"/>
        <v>#VALUE!</v>
      </c>
      <c r="BF34" s="206">
        <f t="shared" si="31"/>
        <v>0</v>
      </c>
      <c r="BG34" s="70"/>
      <c r="BH34" s="208" t="e">
        <f t="shared" si="32"/>
        <v>#VALUE!</v>
      </c>
      <c r="BI34" s="207" t="e">
        <f t="shared" si="33"/>
        <v>#DIV/0!</v>
      </c>
      <c r="BJ34" s="70"/>
      <c r="BK34" s="192" t="e">
        <f t="shared" si="34"/>
        <v>#VALUE!</v>
      </c>
      <c r="BL34" s="206">
        <f t="shared" si="35"/>
        <v>0</v>
      </c>
      <c r="BM34" s="70"/>
      <c r="BN34" s="208" t="e">
        <f t="shared" si="36"/>
        <v>#VALUE!</v>
      </c>
      <c r="BO34" s="207" t="e">
        <f t="shared" si="37"/>
        <v>#DIV/0!</v>
      </c>
      <c r="BP34" s="70"/>
      <c r="BQ34" s="192" t="e">
        <f t="shared" si="38"/>
        <v>#VALUE!</v>
      </c>
      <c r="BR34" s="206">
        <f t="shared" si="39"/>
        <v>0</v>
      </c>
      <c r="BS34" s="70"/>
      <c r="BT34" s="208" t="e">
        <f t="shared" si="40"/>
        <v>#VALUE!</v>
      </c>
      <c r="BU34" s="207" t="e">
        <f t="shared" si="41"/>
        <v>#DIV/0!</v>
      </c>
      <c r="BV34" s="70"/>
      <c r="BW34" s="192" t="e">
        <f t="shared" si="42"/>
        <v>#VALUE!</v>
      </c>
      <c r="BX34" s="206">
        <f t="shared" si="43"/>
        <v>0</v>
      </c>
      <c r="BY34" s="70"/>
      <c r="BZ34" s="208" t="e">
        <f t="shared" si="44"/>
        <v>#VALUE!</v>
      </c>
      <c r="CA34" s="207" t="e">
        <f t="shared" si="45"/>
        <v>#DIV/0!</v>
      </c>
      <c r="CB34" s="70"/>
      <c r="CC34" s="192" t="e">
        <f t="shared" si="46"/>
        <v>#VALUE!</v>
      </c>
      <c r="CD34" s="206">
        <f t="shared" si="47"/>
        <v>0</v>
      </c>
      <c r="CE34" s="70"/>
      <c r="CF34" s="208" t="e">
        <f t="shared" si="48"/>
        <v>#VALUE!</v>
      </c>
      <c r="CG34" s="207" t="e">
        <f t="shared" si="49"/>
        <v>#DIV/0!</v>
      </c>
      <c r="CH34" s="70"/>
      <c r="CI34" s="192" t="e">
        <f t="shared" si="50"/>
        <v>#VALUE!</v>
      </c>
      <c r="CJ34" s="207">
        <f t="shared" si="51"/>
        <v>0</v>
      </c>
      <c r="CK34" s="70">
        <f t="shared" si="52"/>
        <v>0</v>
      </c>
      <c r="CL34" s="192" t="e">
        <f t="shared" si="53"/>
        <v>#VALUE!</v>
      </c>
      <c r="CM34" s="207" t="e">
        <f t="shared" si="54"/>
        <v>#DIV/0!</v>
      </c>
      <c r="CN34" s="70">
        <f t="shared" si="55"/>
        <v>0</v>
      </c>
      <c r="CO34" s="192" t="e">
        <f t="shared" si="56"/>
        <v>#VALUE!</v>
      </c>
      <c r="CP34" s="207">
        <f t="shared" si="57"/>
        <v>100</v>
      </c>
      <c r="CQ34" s="70">
        <f t="shared" si="58"/>
        <v>1320</v>
      </c>
      <c r="CR34" s="192" t="e">
        <f t="shared" si="59"/>
        <v>#VALUE!</v>
      </c>
      <c r="CS34" s="207" t="e">
        <f t="shared" si="60"/>
        <v>#DIV/0!</v>
      </c>
      <c r="CT34" s="70">
        <f t="shared" si="61"/>
        <v>0</v>
      </c>
      <c r="CU34" s="192" t="e">
        <f t="shared" si="62"/>
        <v>#VALUE!</v>
      </c>
      <c r="CV34" s="202">
        <f t="shared" si="63"/>
        <v>0</v>
      </c>
      <c r="CW34" s="70">
        <f t="shared" si="64"/>
        <v>0</v>
      </c>
      <c r="CX34" s="192" t="e">
        <f t="shared" si="65"/>
        <v>#VALUE!</v>
      </c>
      <c r="CY34" s="202">
        <f t="shared" si="66"/>
        <v>1</v>
      </c>
      <c r="CZ34" s="70">
        <f t="shared" si="67"/>
        <v>1320</v>
      </c>
      <c r="DA34" s="192" t="e">
        <f t="shared" si="68"/>
        <v>#VALUE!</v>
      </c>
      <c r="DB34" s="209"/>
    </row>
    <row r="35" spans="1:106" s="210" customFormat="1">
      <c r="A35" s="258" t="s">
        <v>861</v>
      </c>
      <c r="B35" s="459" t="s">
        <v>468</v>
      </c>
      <c r="C35" s="308" t="s">
        <v>469</v>
      </c>
      <c r="D35" s="309" t="s">
        <v>470</v>
      </c>
      <c r="E35" s="308" t="s">
        <v>669</v>
      </c>
      <c r="F35" s="472">
        <v>5.03</v>
      </c>
      <c r="G35" s="473">
        <v>480</v>
      </c>
      <c r="H35" s="283">
        <f t="shared" si="73"/>
        <v>480</v>
      </c>
      <c r="I35" s="371">
        <f t="shared" si="73"/>
        <v>480</v>
      </c>
      <c r="J35" s="132">
        <f t="shared" si="69"/>
        <v>0</v>
      </c>
      <c r="K35" s="132">
        <f t="shared" si="70"/>
        <v>0</v>
      </c>
      <c r="L35" s="39" t="e">
        <f t="shared" si="1"/>
        <v>#VALUE!</v>
      </c>
      <c r="M35" s="40" t="e">
        <f t="shared" si="71"/>
        <v>#VALUE!</v>
      </c>
      <c r="N35" s="238" t="e">
        <f t="shared" si="72"/>
        <v>#VALUE!</v>
      </c>
      <c r="O35" s="238" t="e">
        <f t="shared" si="2"/>
        <v>#VALUE!</v>
      </c>
      <c r="P35" s="207">
        <f t="shared" si="3"/>
        <v>0</v>
      </c>
      <c r="Q35" s="70"/>
      <c r="R35" s="208" t="e">
        <f t="shared" si="4"/>
        <v>#VALUE!</v>
      </c>
      <c r="S35" s="207" t="e">
        <f t="shared" si="5"/>
        <v>#DIV/0!</v>
      </c>
      <c r="T35" s="70"/>
      <c r="U35" s="192" t="e">
        <f t="shared" si="6"/>
        <v>#VALUE!</v>
      </c>
      <c r="V35" s="206">
        <f t="shared" si="7"/>
        <v>0</v>
      </c>
      <c r="W35" s="70"/>
      <c r="X35" s="208" t="e">
        <f t="shared" si="8"/>
        <v>#VALUE!</v>
      </c>
      <c r="Y35" s="207" t="e">
        <f t="shared" si="9"/>
        <v>#DIV/0!</v>
      </c>
      <c r="Z35" s="70"/>
      <c r="AA35" s="192" t="e">
        <f t="shared" si="10"/>
        <v>#VALUE!</v>
      </c>
      <c r="AB35" s="206">
        <f t="shared" si="11"/>
        <v>0</v>
      </c>
      <c r="AC35" s="70"/>
      <c r="AD35" s="208" t="e">
        <f t="shared" si="12"/>
        <v>#VALUE!</v>
      </c>
      <c r="AE35" s="207" t="e">
        <f t="shared" si="13"/>
        <v>#DIV/0!</v>
      </c>
      <c r="AF35" s="70"/>
      <c r="AG35" s="192" t="e">
        <f t="shared" si="14"/>
        <v>#VALUE!</v>
      </c>
      <c r="AH35" s="206">
        <f t="shared" si="15"/>
        <v>0</v>
      </c>
      <c r="AI35" s="70"/>
      <c r="AJ35" s="208" t="e">
        <f t="shared" si="16"/>
        <v>#VALUE!</v>
      </c>
      <c r="AK35" s="207" t="e">
        <f t="shared" si="17"/>
        <v>#DIV/0!</v>
      </c>
      <c r="AL35" s="70"/>
      <c r="AM35" s="192" t="e">
        <f t="shared" si="18"/>
        <v>#VALUE!</v>
      </c>
      <c r="AN35" s="206">
        <f t="shared" si="19"/>
        <v>0</v>
      </c>
      <c r="AO35" s="70"/>
      <c r="AP35" s="208" t="e">
        <f t="shared" si="20"/>
        <v>#VALUE!</v>
      </c>
      <c r="AQ35" s="207" t="e">
        <f t="shared" si="21"/>
        <v>#DIV/0!</v>
      </c>
      <c r="AR35" s="70"/>
      <c r="AS35" s="192" t="e">
        <f t="shared" si="22"/>
        <v>#VALUE!</v>
      </c>
      <c r="AT35" s="206">
        <f t="shared" si="23"/>
        <v>0</v>
      </c>
      <c r="AU35" s="70"/>
      <c r="AV35" s="208" t="e">
        <f t="shared" si="24"/>
        <v>#VALUE!</v>
      </c>
      <c r="AW35" s="207" t="e">
        <f t="shared" si="25"/>
        <v>#DIV/0!</v>
      </c>
      <c r="AX35" s="70"/>
      <c r="AY35" s="192" t="e">
        <f t="shared" si="26"/>
        <v>#VALUE!</v>
      </c>
      <c r="AZ35" s="206">
        <f t="shared" si="27"/>
        <v>0</v>
      </c>
      <c r="BA35" s="70"/>
      <c r="BB35" s="208" t="e">
        <f t="shared" si="28"/>
        <v>#VALUE!</v>
      </c>
      <c r="BC35" s="207" t="e">
        <f t="shared" si="29"/>
        <v>#DIV/0!</v>
      </c>
      <c r="BD35" s="70"/>
      <c r="BE35" s="192" t="e">
        <f t="shared" si="30"/>
        <v>#VALUE!</v>
      </c>
      <c r="BF35" s="206">
        <f t="shared" si="31"/>
        <v>0</v>
      </c>
      <c r="BG35" s="70"/>
      <c r="BH35" s="208" t="e">
        <f t="shared" si="32"/>
        <v>#VALUE!</v>
      </c>
      <c r="BI35" s="207" t="e">
        <f t="shared" si="33"/>
        <v>#DIV/0!</v>
      </c>
      <c r="BJ35" s="70"/>
      <c r="BK35" s="192" t="e">
        <f t="shared" si="34"/>
        <v>#VALUE!</v>
      </c>
      <c r="BL35" s="206">
        <f t="shared" si="35"/>
        <v>0</v>
      </c>
      <c r="BM35" s="70"/>
      <c r="BN35" s="208" t="e">
        <f t="shared" si="36"/>
        <v>#VALUE!</v>
      </c>
      <c r="BO35" s="207" t="e">
        <f t="shared" si="37"/>
        <v>#DIV/0!</v>
      </c>
      <c r="BP35" s="70"/>
      <c r="BQ35" s="192" t="e">
        <f t="shared" si="38"/>
        <v>#VALUE!</v>
      </c>
      <c r="BR35" s="206">
        <f t="shared" si="39"/>
        <v>0</v>
      </c>
      <c r="BS35" s="70"/>
      <c r="BT35" s="208" t="e">
        <f t="shared" si="40"/>
        <v>#VALUE!</v>
      </c>
      <c r="BU35" s="207" t="e">
        <f t="shared" si="41"/>
        <v>#DIV/0!</v>
      </c>
      <c r="BV35" s="70"/>
      <c r="BW35" s="192" t="e">
        <f t="shared" si="42"/>
        <v>#VALUE!</v>
      </c>
      <c r="BX35" s="206">
        <f t="shared" si="43"/>
        <v>0</v>
      </c>
      <c r="BY35" s="70"/>
      <c r="BZ35" s="208" t="e">
        <f t="shared" si="44"/>
        <v>#VALUE!</v>
      </c>
      <c r="CA35" s="207" t="e">
        <f t="shared" si="45"/>
        <v>#DIV/0!</v>
      </c>
      <c r="CB35" s="70"/>
      <c r="CC35" s="192" t="e">
        <f t="shared" si="46"/>
        <v>#VALUE!</v>
      </c>
      <c r="CD35" s="206">
        <f t="shared" si="47"/>
        <v>0</v>
      </c>
      <c r="CE35" s="70"/>
      <c r="CF35" s="208" t="e">
        <f t="shared" si="48"/>
        <v>#VALUE!</v>
      </c>
      <c r="CG35" s="207" t="e">
        <f t="shared" si="49"/>
        <v>#DIV/0!</v>
      </c>
      <c r="CH35" s="70"/>
      <c r="CI35" s="192" t="e">
        <f t="shared" si="50"/>
        <v>#VALUE!</v>
      </c>
      <c r="CJ35" s="207">
        <f t="shared" si="51"/>
        <v>0</v>
      </c>
      <c r="CK35" s="70">
        <f t="shared" si="52"/>
        <v>0</v>
      </c>
      <c r="CL35" s="192" t="e">
        <f t="shared" si="53"/>
        <v>#VALUE!</v>
      </c>
      <c r="CM35" s="207" t="e">
        <f t="shared" si="54"/>
        <v>#DIV/0!</v>
      </c>
      <c r="CN35" s="70">
        <f t="shared" si="55"/>
        <v>0</v>
      </c>
      <c r="CO35" s="192" t="e">
        <f t="shared" si="56"/>
        <v>#VALUE!</v>
      </c>
      <c r="CP35" s="207">
        <f t="shared" si="57"/>
        <v>100</v>
      </c>
      <c r="CQ35" s="70">
        <f t="shared" si="58"/>
        <v>480</v>
      </c>
      <c r="CR35" s="192" t="e">
        <f t="shared" si="59"/>
        <v>#VALUE!</v>
      </c>
      <c r="CS35" s="207" t="e">
        <f t="shared" si="60"/>
        <v>#DIV/0!</v>
      </c>
      <c r="CT35" s="70">
        <f t="shared" si="61"/>
        <v>0</v>
      </c>
      <c r="CU35" s="192" t="e">
        <f t="shared" si="62"/>
        <v>#VALUE!</v>
      </c>
      <c r="CV35" s="202">
        <f t="shared" si="63"/>
        <v>0</v>
      </c>
      <c r="CW35" s="70">
        <f t="shared" si="64"/>
        <v>0</v>
      </c>
      <c r="CX35" s="192" t="e">
        <f t="shared" si="65"/>
        <v>#VALUE!</v>
      </c>
      <c r="CY35" s="202">
        <f t="shared" si="66"/>
        <v>1</v>
      </c>
      <c r="CZ35" s="70">
        <f t="shared" si="67"/>
        <v>480</v>
      </c>
      <c r="DA35" s="192" t="e">
        <f t="shared" si="68"/>
        <v>#VALUE!</v>
      </c>
      <c r="DB35" s="209"/>
    </row>
    <row r="36" spans="1:106" s="210" customFormat="1">
      <c r="A36" s="258" t="s">
        <v>862</v>
      </c>
      <c r="B36" s="459" t="s">
        <v>447</v>
      </c>
      <c r="C36" s="308" t="s">
        <v>471</v>
      </c>
      <c r="D36" s="309" t="s">
        <v>472</v>
      </c>
      <c r="E36" s="308" t="s">
        <v>669</v>
      </c>
      <c r="F36" s="476">
        <v>9.19</v>
      </c>
      <c r="G36" s="473">
        <v>280</v>
      </c>
      <c r="H36" s="283">
        <f t="shared" si="73"/>
        <v>280</v>
      </c>
      <c r="I36" s="371">
        <f t="shared" si="73"/>
        <v>280</v>
      </c>
      <c r="J36" s="132">
        <f t="shared" si="69"/>
        <v>0</v>
      </c>
      <c r="K36" s="132">
        <f t="shared" si="70"/>
        <v>0</v>
      </c>
      <c r="L36" s="39" t="e">
        <f t="shared" ref="L36:L55" si="74">ROUND((F36*(1+$M$8))*(1+$G$8),2)</f>
        <v>#VALUE!</v>
      </c>
      <c r="M36" s="40" t="e">
        <f t="shared" si="71"/>
        <v>#VALUE!</v>
      </c>
      <c r="N36" s="238" t="e">
        <f t="shared" si="72"/>
        <v>#VALUE!</v>
      </c>
      <c r="O36" s="238" t="e">
        <f t="shared" si="2"/>
        <v>#VALUE!</v>
      </c>
      <c r="P36" s="207">
        <f t="shared" si="3"/>
        <v>0</v>
      </c>
      <c r="Q36" s="70"/>
      <c r="R36" s="208" t="e">
        <f t="shared" si="4"/>
        <v>#VALUE!</v>
      </c>
      <c r="S36" s="207" t="e">
        <f t="shared" si="5"/>
        <v>#DIV/0!</v>
      </c>
      <c r="T36" s="70"/>
      <c r="U36" s="192" t="e">
        <f t="shared" si="6"/>
        <v>#VALUE!</v>
      </c>
      <c r="V36" s="206">
        <f t="shared" si="7"/>
        <v>0</v>
      </c>
      <c r="W36" s="70"/>
      <c r="X36" s="208" t="e">
        <f t="shared" si="8"/>
        <v>#VALUE!</v>
      </c>
      <c r="Y36" s="207" t="e">
        <f t="shared" si="9"/>
        <v>#DIV/0!</v>
      </c>
      <c r="Z36" s="70"/>
      <c r="AA36" s="192" t="e">
        <f t="shared" si="10"/>
        <v>#VALUE!</v>
      </c>
      <c r="AB36" s="206">
        <f t="shared" si="11"/>
        <v>0</v>
      </c>
      <c r="AC36" s="70"/>
      <c r="AD36" s="208" t="e">
        <f t="shared" si="12"/>
        <v>#VALUE!</v>
      </c>
      <c r="AE36" s="207" t="e">
        <f t="shared" si="13"/>
        <v>#DIV/0!</v>
      </c>
      <c r="AF36" s="70"/>
      <c r="AG36" s="192" t="e">
        <f t="shared" si="14"/>
        <v>#VALUE!</v>
      </c>
      <c r="AH36" s="206">
        <f t="shared" si="15"/>
        <v>0</v>
      </c>
      <c r="AI36" s="70"/>
      <c r="AJ36" s="208" t="e">
        <f t="shared" si="16"/>
        <v>#VALUE!</v>
      </c>
      <c r="AK36" s="207" t="e">
        <f t="shared" si="17"/>
        <v>#DIV/0!</v>
      </c>
      <c r="AL36" s="70"/>
      <c r="AM36" s="192" t="e">
        <f t="shared" si="18"/>
        <v>#VALUE!</v>
      </c>
      <c r="AN36" s="206">
        <f t="shared" si="19"/>
        <v>0</v>
      </c>
      <c r="AO36" s="70"/>
      <c r="AP36" s="208" t="e">
        <f t="shared" si="20"/>
        <v>#VALUE!</v>
      </c>
      <c r="AQ36" s="207" t="e">
        <f t="shared" si="21"/>
        <v>#DIV/0!</v>
      </c>
      <c r="AR36" s="70"/>
      <c r="AS36" s="192" t="e">
        <f t="shared" si="22"/>
        <v>#VALUE!</v>
      </c>
      <c r="AT36" s="206">
        <f t="shared" si="23"/>
        <v>0</v>
      </c>
      <c r="AU36" s="70"/>
      <c r="AV36" s="208" t="e">
        <f t="shared" si="24"/>
        <v>#VALUE!</v>
      </c>
      <c r="AW36" s="207" t="e">
        <f t="shared" si="25"/>
        <v>#DIV/0!</v>
      </c>
      <c r="AX36" s="70"/>
      <c r="AY36" s="192" t="e">
        <f t="shared" si="26"/>
        <v>#VALUE!</v>
      </c>
      <c r="AZ36" s="206">
        <f t="shared" si="27"/>
        <v>0</v>
      </c>
      <c r="BA36" s="70"/>
      <c r="BB36" s="208" t="e">
        <f t="shared" si="28"/>
        <v>#VALUE!</v>
      </c>
      <c r="BC36" s="207" t="e">
        <f t="shared" si="29"/>
        <v>#DIV/0!</v>
      </c>
      <c r="BD36" s="70"/>
      <c r="BE36" s="192" t="e">
        <f t="shared" si="30"/>
        <v>#VALUE!</v>
      </c>
      <c r="BF36" s="206">
        <f t="shared" si="31"/>
        <v>0</v>
      </c>
      <c r="BG36" s="70"/>
      <c r="BH36" s="208" t="e">
        <f t="shared" si="32"/>
        <v>#VALUE!</v>
      </c>
      <c r="BI36" s="207" t="e">
        <f t="shared" si="33"/>
        <v>#DIV/0!</v>
      </c>
      <c r="BJ36" s="70"/>
      <c r="BK36" s="192" t="e">
        <f t="shared" si="34"/>
        <v>#VALUE!</v>
      </c>
      <c r="BL36" s="206">
        <f t="shared" si="35"/>
        <v>0</v>
      </c>
      <c r="BM36" s="70"/>
      <c r="BN36" s="208" t="e">
        <f t="shared" si="36"/>
        <v>#VALUE!</v>
      </c>
      <c r="BO36" s="207" t="e">
        <f t="shared" si="37"/>
        <v>#DIV/0!</v>
      </c>
      <c r="BP36" s="70"/>
      <c r="BQ36" s="192" t="e">
        <f t="shared" si="38"/>
        <v>#VALUE!</v>
      </c>
      <c r="BR36" s="206">
        <f t="shared" si="39"/>
        <v>0</v>
      </c>
      <c r="BS36" s="70"/>
      <c r="BT36" s="208" t="e">
        <f t="shared" si="40"/>
        <v>#VALUE!</v>
      </c>
      <c r="BU36" s="207" t="e">
        <f t="shared" si="41"/>
        <v>#DIV/0!</v>
      </c>
      <c r="BV36" s="70"/>
      <c r="BW36" s="192" t="e">
        <f t="shared" si="42"/>
        <v>#VALUE!</v>
      </c>
      <c r="BX36" s="206">
        <f t="shared" si="43"/>
        <v>0</v>
      </c>
      <c r="BY36" s="70"/>
      <c r="BZ36" s="208" t="e">
        <f t="shared" si="44"/>
        <v>#VALUE!</v>
      </c>
      <c r="CA36" s="207" t="e">
        <f t="shared" si="45"/>
        <v>#DIV/0!</v>
      </c>
      <c r="CB36" s="70"/>
      <c r="CC36" s="192" t="e">
        <f t="shared" si="46"/>
        <v>#VALUE!</v>
      </c>
      <c r="CD36" s="206">
        <f t="shared" si="47"/>
        <v>0</v>
      </c>
      <c r="CE36" s="70"/>
      <c r="CF36" s="208" t="e">
        <f t="shared" si="48"/>
        <v>#VALUE!</v>
      </c>
      <c r="CG36" s="207" t="e">
        <f t="shared" si="49"/>
        <v>#DIV/0!</v>
      </c>
      <c r="CH36" s="70"/>
      <c r="CI36" s="192" t="e">
        <f t="shared" si="50"/>
        <v>#VALUE!</v>
      </c>
      <c r="CJ36" s="207">
        <f t="shared" si="51"/>
        <v>0</v>
      </c>
      <c r="CK36" s="70">
        <f t="shared" si="52"/>
        <v>0</v>
      </c>
      <c r="CL36" s="192" t="e">
        <f t="shared" si="53"/>
        <v>#VALUE!</v>
      </c>
      <c r="CM36" s="207" t="e">
        <f t="shared" si="54"/>
        <v>#DIV/0!</v>
      </c>
      <c r="CN36" s="70">
        <f t="shared" si="55"/>
        <v>0</v>
      </c>
      <c r="CO36" s="192" t="e">
        <f t="shared" si="56"/>
        <v>#VALUE!</v>
      </c>
      <c r="CP36" s="207">
        <f t="shared" si="57"/>
        <v>100</v>
      </c>
      <c r="CQ36" s="70">
        <f t="shared" si="58"/>
        <v>280</v>
      </c>
      <c r="CR36" s="192" t="e">
        <f t="shared" si="59"/>
        <v>#VALUE!</v>
      </c>
      <c r="CS36" s="207" t="e">
        <f t="shared" si="60"/>
        <v>#DIV/0!</v>
      </c>
      <c r="CT36" s="70">
        <f t="shared" si="61"/>
        <v>0</v>
      </c>
      <c r="CU36" s="192" t="e">
        <f t="shared" si="62"/>
        <v>#VALUE!</v>
      </c>
      <c r="CV36" s="202">
        <f t="shared" si="63"/>
        <v>0</v>
      </c>
      <c r="CW36" s="70">
        <f t="shared" si="64"/>
        <v>0</v>
      </c>
      <c r="CX36" s="192" t="e">
        <f t="shared" si="65"/>
        <v>#VALUE!</v>
      </c>
      <c r="CY36" s="202">
        <f t="shared" si="66"/>
        <v>1</v>
      </c>
      <c r="CZ36" s="70">
        <f t="shared" si="67"/>
        <v>280</v>
      </c>
      <c r="DA36" s="192" t="e">
        <f t="shared" si="68"/>
        <v>#VALUE!</v>
      </c>
      <c r="DB36" s="209"/>
    </row>
    <row r="37" spans="1:106" s="210" customFormat="1">
      <c r="A37" s="258" t="s">
        <v>768</v>
      </c>
      <c r="B37" s="459" t="s">
        <v>447</v>
      </c>
      <c r="C37" s="308" t="s">
        <v>473</v>
      </c>
      <c r="D37" s="309" t="s">
        <v>474</v>
      </c>
      <c r="E37" s="308" t="s">
        <v>669</v>
      </c>
      <c r="F37" s="472">
        <v>8.81</v>
      </c>
      <c r="G37" s="473">
        <v>70</v>
      </c>
      <c r="H37" s="283">
        <f t="shared" si="73"/>
        <v>70</v>
      </c>
      <c r="I37" s="371">
        <f t="shared" si="73"/>
        <v>70</v>
      </c>
      <c r="J37" s="132">
        <f t="shared" si="69"/>
        <v>0</v>
      </c>
      <c r="K37" s="132">
        <f t="shared" si="70"/>
        <v>0</v>
      </c>
      <c r="L37" s="39" t="e">
        <f t="shared" si="74"/>
        <v>#VALUE!</v>
      </c>
      <c r="M37" s="40" t="e">
        <f t="shared" si="71"/>
        <v>#VALUE!</v>
      </c>
      <c r="N37" s="238" t="e">
        <f t="shared" si="72"/>
        <v>#VALUE!</v>
      </c>
      <c r="O37" s="238" t="e">
        <f t="shared" si="2"/>
        <v>#VALUE!</v>
      </c>
      <c r="P37" s="207">
        <f t="shared" si="3"/>
        <v>0</v>
      </c>
      <c r="Q37" s="70"/>
      <c r="R37" s="208" t="e">
        <f t="shared" si="4"/>
        <v>#VALUE!</v>
      </c>
      <c r="S37" s="207" t="e">
        <f t="shared" si="5"/>
        <v>#DIV/0!</v>
      </c>
      <c r="T37" s="70"/>
      <c r="U37" s="192" t="e">
        <f t="shared" si="6"/>
        <v>#VALUE!</v>
      </c>
      <c r="V37" s="206">
        <f t="shared" si="7"/>
        <v>0</v>
      </c>
      <c r="W37" s="70"/>
      <c r="X37" s="208" t="e">
        <f t="shared" si="8"/>
        <v>#VALUE!</v>
      </c>
      <c r="Y37" s="207" t="e">
        <f t="shared" si="9"/>
        <v>#DIV/0!</v>
      </c>
      <c r="Z37" s="70"/>
      <c r="AA37" s="192" t="e">
        <f t="shared" si="10"/>
        <v>#VALUE!</v>
      </c>
      <c r="AB37" s="206">
        <f t="shared" si="11"/>
        <v>0</v>
      </c>
      <c r="AC37" s="70"/>
      <c r="AD37" s="208" t="e">
        <f t="shared" si="12"/>
        <v>#VALUE!</v>
      </c>
      <c r="AE37" s="207" t="e">
        <f t="shared" si="13"/>
        <v>#DIV/0!</v>
      </c>
      <c r="AF37" s="70"/>
      <c r="AG37" s="192" t="e">
        <f t="shared" si="14"/>
        <v>#VALUE!</v>
      </c>
      <c r="AH37" s="206">
        <f t="shared" si="15"/>
        <v>0</v>
      </c>
      <c r="AI37" s="70"/>
      <c r="AJ37" s="208" t="e">
        <f t="shared" si="16"/>
        <v>#VALUE!</v>
      </c>
      <c r="AK37" s="207" t="e">
        <f t="shared" si="17"/>
        <v>#DIV/0!</v>
      </c>
      <c r="AL37" s="70"/>
      <c r="AM37" s="192" t="e">
        <f t="shared" si="18"/>
        <v>#VALUE!</v>
      </c>
      <c r="AN37" s="206">
        <f t="shared" si="19"/>
        <v>0</v>
      </c>
      <c r="AO37" s="70"/>
      <c r="AP37" s="208" t="e">
        <f t="shared" si="20"/>
        <v>#VALUE!</v>
      </c>
      <c r="AQ37" s="207" t="e">
        <f t="shared" si="21"/>
        <v>#DIV/0!</v>
      </c>
      <c r="AR37" s="70"/>
      <c r="AS37" s="192" t="e">
        <f t="shared" si="22"/>
        <v>#VALUE!</v>
      </c>
      <c r="AT37" s="206">
        <f t="shared" si="23"/>
        <v>0</v>
      </c>
      <c r="AU37" s="70"/>
      <c r="AV37" s="208" t="e">
        <f t="shared" si="24"/>
        <v>#VALUE!</v>
      </c>
      <c r="AW37" s="207" t="e">
        <f t="shared" si="25"/>
        <v>#DIV/0!</v>
      </c>
      <c r="AX37" s="70"/>
      <c r="AY37" s="192" t="e">
        <f t="shared" si="26"/>
        <v>#VALUE!</v>
      </c>
      <c r="AZ37" s="206">
        <f t="shared" si="27"/>
        <v>0</v>
      </c>
      <c r="BA37" s="70"/>
      <c r="BB37" s="208" t="e">
        <f t="shared" si="28"/>
        <v>#VALUE!</v>
      </c>
      <c r="BC37" s="207" t="e">
        <f t="shared" si="29"/>
        <v>#DIV/0!</v>
      </c>
      <c r="BD37" s="70"/>
      <c r="BE37" s="192" t="e">
        <f t="shared" si="30"/>
        <v>#VALUE!</v>
      </c>
      <c r="BF37" s="206">
        <f t="shared" si="31"/>
        <v>0</v>
      </c>
      <c r="BG37" s="70"/>
      <c r="BH37" s="208" t="e">
        <f t="shared" si="32"/>
        <v>#VALUE!</v>
      </c>
      <c r="BI37" s="207" t="e">
        <f t="shared" si="33"/>
        <v>#DIV/0!</v>
      </c>
      <c r="BJ37" s="70"/>
      <c r="BK37" s="192" t="e">
        <f t="shared" si="34"/>
        <v>#VALUE!</v>
      </c>
      <c r="BL37" s="206">
        <f t="shared" si="35"/>
        <v>0</v>
      </c>
      <c r="BM37" s="70"/>
      <c r="BN37" s="208" t="e">
        <f t="shared" si="36"/>
        <v>#VALUE!</v>
      </c>
      <c r="BO37" s="207" t="e">
        <f t="shared" si="37"/>
        <v>#DIV/0!</v>
      </c>
      <c r="BP37" s="70"/>
      <c r="BQ37" s="192" t="e">
        <f t="shared" si="38"/>
        <v>#VALUE!</v>
      </c>
      <c r="BR37" s="206">
        <f t="shared" si="39"/>
        <v>0</v>
      </c>
      <c r="BS37" s="70"/>
      <c r="BT37" s="208" t="e">
        <f t="shared" si="40"/>
        <v>#VALUE!</v>
      </c>
      <c r="BU37" s="207" t="e">
        <f t="shared" si="41"/>
        <v>#DIV/0!</v>
      </c>
      <c r="BV37" s="70"/>
      <c r="BW37" s="192" t="e">
        <f t="shared" si="42"/>
        <v>#VALUE!</v>
      </c>
      <c r="BX37" s="206">
        <f t="shared" si="43"/>
        <v>0</v>
      </c>
      <c r="BY37" s="70"/>
      <c r="BZ37" s="208" t="e">
        <f t="shared" si="44"/>
        <v>#VALUE!</v>
      </c>
      <c r="CA37" s="207" t="e">
        <f t="shared" si="45"/>
        <v>#DIV/0!</v>
      </c>
      <c r="CB37" s="70"/>
      <c r="CC37" s="192" t="e">
        <f t="shared" si="46"/>
        <v>#VALUE!</v>
      </c>
      <c r="CD37" s="206">
        <f t="shared" si="47"/>
        <v>0</v>
      </c>
      <c r="CE37" s="70"/>
      <c r="CF37" s="208" t="e">
        <f t="shared" si="48"/>
        <v>#VALUE!</v>
      </c>
      <c r="CG37" s="207" t="e">
        <f t="shared" si="49"/>
        <v>#DIV/0!</v>
      </c>
      <c r="CH37" s="70"/>
      <c r="CI37" s="192" t="e">
        <f t="shared" si="50"/>
        <v>#VALUE!</v>
      </c>
      <c r="CJ37" s="207">
        <f t="shared" si="51"/>
        <v>0</v>
      </c>
      <c r="CK37" s="70">
        <f t="shared" si="52"/>
        <v>0</v>
      </c>
      <c r="CL37" s="192" t="e">
        <f t="shared" si="53"/>
        <v>#VALUE!</v>
      </c>
      <c r="CM37" s="207" t="e">
        <f t="shared" si="54"/>
        <v>#DIV/0!</v>
      </c>
      <c r="CN37" s="70">
        <f t="shared" si="55"/>
        <v>0</v>
      </c>
      <c r="CO37" s="192" t="e">
        <f t="shared" si="56"/>
        <v>#VALUE!</v>
      </c>
      <c r="CP37" s="207">
        <f t="shared" si="57"/>
        <v>100</v>
      </c>
      <c r="CQ37" s="70">
        <f t="shared" si="58"/>
        <v>70</v>
      </c>
      <c r="CR37" s="192" t="e">
        <f t="shared" si="59"/>
        <v>#VALUE!</v>
      </c>
      <c r="CS37" s="207" t="e">
        <f t="shared" si="60"/>
        <v>#DIV/0!</v>
      </c>
      <c r="CT37" s="70">
        <f t="shared" si="61"/>
        <v>0</v>
      </c>
      <c r="CU37" s="192" t="e">
        <f t="shared" si="62"/>
        <v>#VALUE!</v>
      </c>
      <c r="CV37" s="202">
        <f t="shared" si="63"/>
        <v>0</v>
      </c>
      <c r="CW37" s="70">
        <f t="shared" si="64"/>
        <v>0</v>
      </c>
      <c r="CX37" s="192" t="e">
        <f t="shared" si="65"/>
        <v>#VALUE!</v>
      </c>
      <c r="CY37" s="202">
        <f t="shared" si="66"/>
        <v>1</v>
      </c>
      <c r="CZ37" s="70">
        <f t="shared" si="67"/>
        <v>70</v>
      </c>
      <c r="DA37" s="192" t="e">
        <f t="shared" si="68"/>
        <v>#VALUE!</v>
      </c>
      <c r="DB37" s="209"/>
    </row>
    <row r="38" spans="1:106" s="210" customFormat="1">
      <c r="A38" s="258" t="s">
        <v>863</v>
      </c>
      <c r="B38" s="459" t="s">
        <v>447</v>
      </c>
      <c r="C38" s="308" t="s">
        <v>54</v>
      </c>
      <c r="D38" s="309" t="s">
        <v>475</v>
      </c>
      <c r="E38" s="308" t="s">
        <v>669</v>
      </c>
      <c r="F38" s="472">
        <v>17.7</v>
      </c>
      <c r="G38" s="473">
        <v>130</v>
      </c>
      <c r="H38" s="283">
        <f t="shared" si="73"/>
        <v>130</v>
      </c>
      <c r="I38" s="371">
        <f t="shared" si="73"/>
        <v>130</v>
      </c>
      <c r="J38" s="132">
        <f t="shared" si="69"/>
        <v>0</v>
      </c>
      <c r="K38" s="132">
        <f t="shared" si="70"/>
        <v>0</v>
      </c>
      <c r="L38" s="39" t="e">
        <f t="shared" si="74"/>
        <v>#VALUE!</v>
      </c>
      <c r="M38" s="40" t="e">
        <f t="shared" si="71"/>
        <v>#VALUE!</v>
      </c>
      <c r="N38" s="238" t="e">
        <f t="shared" si="72"/>
        <v>#VALUE!</v>
      </c>
      <c r="O38" s="238" t="e">
        <f t="shared" si="2"/>
        <v>#VALUE!</v>
      </c>
      <c r="P38" s="207">
        <f t="shared" si="3"/>
        <v>0</v>
      </c>
      <c r="Q38" s="70"/>
      <c r="R38" s="208" t="e">
        <f t="shared" si="4"/>
        <v>#VALUE!</v>
      </c>
      <c r="S38" s="207" t="e">
        <f t="shared" si="5"/>
        <v>#DIV/0!</v>
      </c>
      <c r="T38" s="70"/>
      <c r="U38" s="192" t="e">
        <f t="shared" si="6"/>
        <v>#VALUE!</v>
      </c>
      <c r="V38" s="206">
        <f t="shared" si="7"/>
        <v>0</v>
      </c>
      <c r="W38" s="70"/>
      <c r="X38" s="208" t="e">
        <f t="shared" si="8"/>
        <v>#VALUE!</v>
      </c>
      <c r="Y38" s="207" t="e">
        <f t="shared" si="9"/>
        <v>#DIV/0!</v>
      </c>
      <c r="Z38" s="70"/>
      <c r="AA38" s="192" t="e">
        <f t="shared" si="10"/>
        <v>#VALUE!</v>
      </c>
      <c r="AB38" s="206">
        <f t="shared" si="11"/>
        <v>0</v>
      </c>
      <c r="AC38" s="70"/>
      <c r="AD38" s="208" t="e">
        <f t="shared" si="12"/>
        <v>#VALUE!</v>
      </c>
      <c r="AE38" s="207" t="e">
        <f t="shared" si="13"/>
        <v>#DIV/0!</v>
      </c>
      <c r="AF38" s="70"/>
      <c r="AG38" s="192" t="e">
        <f t="shared" si="14"/>
        <v>#VALUE!</v>
      </c>
      <c r="AH38" s="206">
        <f t="shared" si="15"/>
        <v>0</v>
      </c>
      <c r="AI38" s="70"/>
      <c r="AJ38" s="208" t="e">
        <f t="shared" si="16"/>
        <v>#VALUE!</v>
      </c>
      <c r="AK38" s="207" t="e">
        <f t="shared" si="17"/>
        <v>#DIV/0!</v>
      </c>
      <c r="AL38" s="70"/>
      <c r="AM38" s="192" t="e">
        <f t="shared" si="18"/>
        <v>#VALUE!</v>
      </c>
      <c r="AN38" s="206">
        <f t="shared" si="19"/>
        <v>0</v>
      </c>
      <c r="AO38" s="70"/>
      <c r="AP38" s="208" t="e">
        <f t="shared" si="20"/>
        <v>#VALUE!</v>
      </c>
      <c r="AQ38" s="207" t="e">
        <f t="shared" si="21"/>
        <v>#DIV/0!</v>
      </c>
      <c r="AR38" s="70"/>
      <c r="AS38" s="192" t="e">
        <f t="shared" si="22"/>
        <v>#VALUE!</v>
      </c>
      <c r="AT38" s="206">
        <f t="shared" si="23"/>
        <v>0</v>
      </c>
      <c r="AU38" s="70"/>
      <c r="AV38" s="208" t="e">
        <f t="shared" si="24"/>
        <v>#VALUE!</v>
      </c>
      <c r="AW38" s="207" t="e">
        <f t="shared" si="25"/>
        <v>#DIV/0!</v>
      </c>
      <c r="AX38" s="70"/>
      <c r="AY38" s="192" t="e">
        <f t="shared" si="26"/>
        <v>#VALUE!</v>
      </c>
      <c r="AZ38" s="206">
        <f t="shared" si="27"/>
        <v>0</v>
      </c>
      <c r="BA38" s="70"/>
      <c r="BB38" s="208" t="e">
        <f t="shared" si="28"/>
        <v>#VALUE!</v>
      </c>
      <c r="BC38" s="207" t="e">
        <f t="shared" si="29"/>
        <v>#DIV/0!</v>
      </c>
      <c r="BD38" s="70"/>
      <c r="BE38" s="192" t="e">
        <f t="shared" si="30"/>
        <v>#VALUE!</v>
      </c>
      <c r="BF38" s="206">
        <f t="shared" si="31"/>
        <v>0</v>
      </c>
      <c r="BG38" s="70"/>
      <c r="BH38" s="208" t="e">
        <f t="shared" si="32"/>
        <v>#VALUE!</v>
      </c>
      <c r="BI38" s="207" t="e">
        <f t="shared" si="33"/>
        <v>#DIV/0!</v>
      </c>
      <c r="BJ38" s="70"/>
      <c r="BK38" s="192" t="e">
        <f t="shared" si="34"/>
        <v>#VALUE!</v>
      </c>
      <c r="BL38" s="206">
        <f t="shared" si="35"/>
        <v>0</v>
      </c>
      <c r="BM38" s="70"/>
      <c r="BN38" s="208" t="e">
        <f t="shared" si="36"/>
        <v>#VALUE!</v>
      </c>
      <c r="BO38" s="207" t="e">
        <f t="shared" si="37"/>
        <v>#DIV/0!</v>
      </c>
      <c r="BP38" s="70"/>
      <c r="BQ38" s="192" t="e">
        <f t="shared" si="38"/>
        <v>#VALUE!</v>
      </c>
      <c r="BR38" s="206">
        <f t="shared" si="39"/>
        <v>0</v>
      </c>
      <c r="BS38" s="70"/>
      <c r="BT38" s="208" t="e">
        <f t="shared" si="40"/>
        <v>#VALUE!</v>
      </c>
      <c r="BU38" s="207" t="e">
        <f t="shared" si="41"/>
        <v>#DIV/0!</v>
      </c>
      <c r="BV38" s="70"/>
      <c r="BW38" s="192" t="e">
        <f t="shared" si="42"/>
        <v>#VALUE!</v>
      </c>
      <c r="BX38" s="206">
        <f t="shared" si="43"/>
        <v>0</v>
      </c>
      <c r="BY38" s="70"/>
      <c r="BZ38" s="208" t="e">
        <f t="shared" si="44"/>
        <v>#VALUE!</v>
      </c>
      <c r="CA38" s="207" t="e">
        <f t="shared" si="45"/>
        <v>#DIV/0!</v>
      </c>
      <c r="CB38" s="70"/>
      <c r="CC38" s="192" t="e">
        <f t="shared" si="46"/>
        <v>#VALUE!</v>
      </c>
      <c r="CD38" s="206">
        <f t="shared" si="47"/>
        <v>0</v>
      </c>
      <c r="CE38" s="70"/>
      <c r="CF38" s="208" t="e">
        <f t="shared" si="48"/>
        <v>#VALUE!</v>
      </c>
      <c r="CG38" s="207" t="e">
        <f t="shared" si="49"/>
        <v>#DIV/0!</v>
      </c>
      <c r="CH38" s="70"/>
      <c r="CI38" s="192" t="e">
        <f t="shared" si="50"/>
        <v>#VALUE!</v>
      </c>
      <c r="CJ38" s="207">
        <f t="shared" si="51"/>
        <v>0</v>
      </c>
      <c r="CK38" s="70">
        <f t="shared" si="52"/>
        <v>0</v>
      </c>
      <c r="CL38" s="192" t="e">
        <f t="shared" si="53"/>
        <v>#VALUE!</v>
      </c>
      <c r="CM38" s="207" t="e">
        <f t="shared" si="54"/>
        <v>#DIV/0!</v>
      </c>
      <c r="CN38" s="70">
        <f t="shared" si="55"/>
        <v>0</v>
      </c>
      <c r="CO38" s="192" t="e">
        <f t="shared" si="56"/>
        <v>#VALUE!</v>
      </c>
      <c r="CP38" s="207">
        <f t="shared" si="57"/>
        <v>100</v>
      </c>
      <c r="CQ38" s="70">
        <f t="shared" si="58"/>
        <v>130</v>
      </c>
      <c r="CR38" s="192" t="e">
        <f t="shared" si="59"/>
        <v>#VALUE!</v>
      </c>
      <c r="CS38" s="207" t="e">
        <f t="shared" si="60"/>
        <v>#DIV/0!</v>
      </c>
      <c r="CT38" s="70">
        <f t="shared" si="61"/>
        <v>0</v>
      </c>
      <c r="CU38" s="192" t="e">
        <f t="shared" si="62"/>
        <v>#VALUE!</v>
      </c>
      <c r="CV38" s="202">
        <f t="shared" si="63"/>
        <v>0</v>
      </c>
      <c r="CW38" s="70">
        <f t="shared" si="64"/>
        <v>0</v>
      </c>
      <c r="CX38" s="192" t="e">
        <f t="shared" si="65"/>
        <v>#VALUE!</v>
      </c>
      <c r="CY38" s="202">
        <f t="shared" si="66"/>
        <v>1</v>
      </c>
      <c r="CZ38" s="70">
        <f t="shared" si="67"/>
        <v>130</v>
      </c>
      <c r="DA38" s="192" t="e">
        <f t="shared" si="68"/>
        <v>#VALUE!</v>
      </c>
      <c r="DB38" s="209"/>
    </row>
    <row r="39" spans="1:106" s="210" customFormat="1">
      <c r="A39" s="258" t="s">
        <v>864</v>
      </c>
      <c r="B39" s="459" t="s">
        <v>1001</v>
      </c>
      <c r="C39" s="308" t="s">
        <v>1002</v>
      </c>
      <c r="D39" s="309" t="s">
        <v>476</v>
      </c>
      <c r="E39" s="315" t="s">
        <v>665</v>
      </c>
      <c r="F39" s="472">
        <v>100.75</v>
      </c>
      <c r="G39" s="477">
        <v>216</v>
      </c>
      <c r="H39" s="283">
        <f t="shared" si="73"/>
        <v>216</v>
      </c>
      <c r="I39" s="371">
        <f t="shared" si="73"/>
        <v>216</v>
      </c>
      <c r="J39" s="132">
        <f t="shared" si="69"/>
        <v>0</v>
      </c>
      <c r="K39" s="132">
        <f t="shared" si="70"/>
        <v>0</v>
      </c>
      <c r="L39" s="39" t="e">
        <f t="shared" si="74"/>
        <v>#VALUE!</v>
      </c>
      <c r="M39" s="40" t="e">
        <f t="shared" si="71"/>
        <v>#VALUE!</v>
      </c>
      <c r="N39" s="238" t="e">
        <f t="shared" si="72"/>
        <v>#VALUE!</v>
      </c>
      <c r="O39" s="238" t="e">
        <f t="shared" si="2"/>
        <v>#VALUE!</v>
      </c>
      <c r="P39" s="207">
        <f t="shared" si="3"/>
        <v>0</v>
      </c>
      <c r="Q39" s="70"/>
      <c r="R39" s="208" t="e">
        <f t="shared" si="4"/>
        <v>#VALUE!</v>
      </c>
      <c r="S39" s="207" t="e">
        <f t="shared" si="5"/>
        <v>#DIV/0!</v>
      </c>
      <c r="T39" s="70"/>
      <c r="U39" s="192" t="e">
        <f t="shared" si="6"/>
        <v>#VALUE!</v>
      </c>
      <c r="V39" s="206">
        <f t="shared" si="7"/>
        <v>0</v>
      </c>
      <c r="W39" s="70"/>
      <c r="X39" s="208" t="e">
        <f t="shared" si="8"/>
        <v>#VALUE!</v>
      </c>
      <c r="Y39" s="207" t="e">
        <f t="shared" si="9"/>
        <v>#DIV/0!</v>
      </c>
      <c r="Z39" s="70"/>
      <c r="AA39" s="192" t="e">
        <f t="shared" si="10"/>
        <v>#VALUE!</v>
      </c>
      <c r="AB39" s="206">
        <f t="shared" si="11"/>
        <v>0</v>
      </c>
      <c r="AC39" s="70"/>
      <c r="AD39" s="208" t="e">
        <f t="shared" si="12"/>
        <v>#VALUE!</v>
      </c>
      <c r="AE39" s="207" t="e">
        <f t="shared" si="13"/>
        <v>#DIV/0!</v>
      </c>
      <c r="AF39" s="70"/>
      <c r="AG39" s="192" t="e">
        <f t="shared" si="14"/>
        <v>#VALUE!</v>
      </c>
      <c r="AH39" s="206">
        <f t="shared" si="15"/>
        <v>0</v>
      </c>
      <c r="AI39" s="70"/>
      <c r="AJ39" s="208" t="e">
        <f t="shared" si="16"/>
        <v>#VALUE!</v>
      </c>
      <c r="AK39" s="207" t="e">
        <f t="shared" si="17"/>
        <v>#DIV/0!</v>
      </c>
      <c r="AL39" s="70"/>
      <c r="AM39" s="192" t="e">
        <f t="shared" si="18"/>
        <v>#VALUE!</v>
      </c>
      <c r="AN39" s="206">
        <f t="shared" si="19"/>
        <v>0</v>
      </c>
      <c r="AO39" s="70"/>
      <c r="AP39" s="208" t="e">
        <f t="shared" si="20"/>
        <v>#VALUE!</v>
      </c>
      <c r="AQ39" s="207" t="e">
        <f t="shared" si="21"/>
        <v>#DIV/0!</v>
      </c>
      <c r="AR39" s="70"/>
      <c r="AS39" s="192" t="e">
        <f t="shared" si="22"/>
        <v>#VALUE!</v>
      </c>
      <c r="AT39" s="206">
        <f t="shared" si="23"/>
        <v>0</v>
      </c>
      <c r="AU39" s="70"/>
      <c r="AV39" s="208" t="e">
        <f t="shared" si="24"/>
        <v>#VALUE!</v>
      </c>
      <c r="AW39" s="207" t="e">
        <f t="shared" si="25"/>
        <v>#DIV/0!</v>
      </c>
      <c r="AX39" s="70"/>
      <c r="AY39" s="192" t="e">
        <f t="shared" si="26"/>
        <v>#VALUE!</v>
      </c>
      <c r="AZ39" s="206">
        <f t="shared" si="27"/>
        <v>0</v>
      </c>
      <c r="BA39" s="70"/>
      <c r="BB39" s="208" t="e">
        <f t="shared" si="28"/>
        <v>#VALUE!</v>
      </c>
      <c r="BC39" s="207" t="e">
        <f t="shared" si="29"/>
        <v>#DIV/0!</v>
      </c>
      <c r="BD39" s="70"/>
      <c r="BE39" s="192" t="e">
        <f t="shared" si="30"/>
        <v>#VALUE!</v>
      </c>
      <c r="BF39" s="206">
        <f t="shared" si="31"/>
        <v>0</v>
      </c>
      <c r="BG39" s="70"/>
      <c r="BH39" s="208" t="e">
        <f t="shared" si="32"/>
        <v>#VALUE!</v>
      </c>
      <c r="BI39" s="207" t="e">
        <f t="shared" si="33"/>
        <v>#DIV/0!</v>
      </c>
      <c r="BJ39" s="70"/>
      <c r="BK39" s="192" t="e">
        <f t="shared" si="34"/>
        <v>#VALUE!</v>
      </c>
      <c r="BL39" s="206">
        <f t="shared" si="35"/>
        <v>0</v>
      </c>
      <c r="BM39" s="70"/>
      <c r="BN39" s="208" t="e">
        <f t="shared" si="36"/>
        <v>#VALUE!</v>
      </c>
      <c r="BO39" s="207" t="e">
        <f t="shared" si="37"/>
        <v>#DIV/0!</v>
      </c>
      <c r="BP39" s="70"/>
      <c r="BQ39" s="192" t="e">
        <f t="shared" si="38"/>
        <v>#VALUE!</v>
      </c>
      <c r="BR39" s="206">
        <f t="shared" si="39"/>
        <v>0</v>
      </c>
      <c r="BS39" s="70"/>
      <c r="BT39" s="208" t="e">
        <f t="shared" si="40"/>
        <v>#VALUE!</v>
      </c>
      <c r="BU39" s="207" t="e">
        <f t="shared" si="41"/>
        <v>#DIV/0!</v>
      </c>
      <c r="BV39" s="70"/>
      <c r="BW39" s="192" t="e">
        <f t="shared" si="42"/>
        <v>#VALUE!</v>
      </c>
      <c r="BX39" s="206">
        <f t="shared" si="43"/>
        <v>0</v>
      </c>
      <c r="BY39" s="70"/>
      <c r="BZ39" s="208" t="e">
        <f t="shared" si="44"/>
        <v>#VALUE!</v>
      </c>
      <c r="CA39" s="207" t="e">
        <f t="shared" si="45"/>
        <v>#DIV/0!</v>
      </c>
      <c r="CB39" s="70"/>
      <c r="CC39" s="192" t="e">
        <f t="shared" si="46"/>
        <v>#VALUE!</v>
      </c>
      <c r="CD39" s="206">
        <f t="shared" si="47"/>
        <v>0</v>
      </c>
      <c r="CE39" s="70"/>
      <c r="CF39" s="208" t="e">
        <f t="shared" si="48"/>
        <v>#VALUE!</v>
      </c>
      <c r="CG39" s="207" t="e">
        <f t="shared" si="49"/>
        <v>#DIV/0!</v>
      </c>
      <c r="CH39" s="70"/>
      <c r="CI39" s="192" t="e">
        <f t="shared" si="50"/>
        <v>#VALUE!</v>
      </c>
      <c r="CJ39" s="207">
        <f t="shared" si="51"/>
        <v>0</v>
      </c>
      <c r="CK39" s="70">
        <f t="shared" si="52"/>
        <v>0</v>
      </c>
      <c r="CL39" s="192" t="e">
        <f t="shared" si="53"/>
        <v>#VALUE!</v>
      </c>
      <c r="CM39" s="207" t="e">
        <f t="shared" si="54"/>
        <v>#DIV/0!</v>
      </c>
      <c r="CN39" s="70">
        <f t="shared" si="55"/>
        <v>0</v>
      </c>
      <c r="CO39" s="192" t="e">
        <f t="shared" si="56"/>
        <v>#VALUE!</v>
      </c>
      <c r="CP39" s="207">
        <f t="shared" si="57"/>
        <v>100</v>
      </c>
      <c r="CQ39" s="70">
        <f t="shared" si="58"/>
        <v>216</v>
      </c>
      <c r="CR39" s="192" t="e">
        <f t="shared" si="59"/>
        <v>#VALUE!</v>
      </c>
      <c r="CS39" s="207" t="e">
        <f t="shared" si="60"/>
        <v>#DIV/0!</v>
      </c>
      <c r="CT39" s="70">
        <f t="shared" si="61"/>
        <v>0</v>
      </c>
      <c r="CU39" s="192" t="e">
        <f t="shared" si="62"/>
        <v>#VALUE!</v>
      </c>
      <c r="CV39" s="202">
        <f t="shared" si="63"/>
        <v>0</v>
      </c>
      <c r="CW39" s="70">
        <f t="shared" si="64"/>
        <v>0</v>
      </c>
      <c r="CX39" s="192" t="e">
        <f t="shared" si="65"/>
        <v>#VALUE!</v>
      </c>
      <c r="CY39" s="202">
        <f t="shared" si="66"/>
        <v>1</v>
      </c>
      <c r="CZ39" s="70">
        <f t="shared" si="67"/>
        <v>216</v>
      </c>
      <c r="DA39" s="192" t="e">
        <f t="shared" si="68"/>
        <v>#VALUE!</v>
      </c>
      <c r="DB39" s="209"/>
    </row>
    <row r="40" spans="1:106" s="210" customFormat="1">
      <c r="A40" s="258" t="s">
        <v>865</v>
      </c>
      <c r="B40" s="315" t="s">
        <v>692</v>
      </c>
      <c r="C40" s="315" t="s">
        <v>477</v>
      </c>
      <c r="D40" s="312" t="s">
        <v>478</v>
      </c>
      <c r="E40" s="315" t="s">
        <v>665</v>
      </c>
      <c r="F40" s="478">
        <v>53.67</v>
      </c>
      <c r="G40" s="477">
        <v>10</v>
      </c>
      <c r="H40" s="283">
        <f t="shared" si="73"/>
        <v>10</v>
      </c>
      <c r="I40" s="371">
        <f t="shared" si="73"/>
        <v>10</v>
      </c>
      <c r="J40" s="132">
        <f t="shared" si="69"/>
        <v>0</v>
      </c>
      <c r="K40" s="132">
        <f t="shared" si="70"/>
        <v>0</v>
      </c>
      <c r="L40" s="39" t="e">
        <f t="shared" si="74"/>
        <v>#VALUE!</v>
      </c>
      <c r="M40" s="40" t="e">
        <f>TRUNC(L40*G40,2)</f>
        <v>#VALUE!</v>
      </c>
      <c r="N40" s="238" t="e">
        <f t="shared" si="72"/>
        <v>#VALUE!</v>
      </c>
      <c r="O40" s="238" t="e">
        <f t="shared" si="2"/>
        <v>#VALUE!</v>
      </c>
      <c r="P40" s="207">
        <f t="shared" si="3"/>
        <v>0</v>
      </c>
      <c r="Q40" s="70"/>
      <c r="R40" s="208" t="e">
        <f t="shared" si="4"/>
        <v>#VALUE!</v>
      </c>
      <c r="S40" s="207" t="e">
        <f t="shared" si="5"/>
        <v>#DIV/0!</v>
      </c>
      <c r="T40" s="70"/>
      <c r="U40" s="192" t="e">
        <f t="shared" si="6"/>
        <v>#VALUE!</v>
      </c>
      <c r="V40" s="206">
        <f t="shared" si="7"/>
        <v>0</v>
      </c>
      <c r="W40" s="70"/>
      <c r="X40" s="208" t="e">
        <f t="shared" si="8"/>
        <v>#VALUE!</v>
      </c>
      <c r="Y40" s="207" t="e">
        <f t="shared" si="9"/>
        <v>#DIV/0!</v>
      </c>
      <c r="Z40" s="70"/>
      <c r="AA40" s="192" t="e">
        <f t="shared" si="10"/>
        <v>#VALUE!</v>
      </c>
      <c r="AB40" s="206">
        <f t="shared" si="11"/>
        <v>0</v>
      </c>
      <c r="AC40" s="70"/>
      <c r="AD40" s="208" t="e">
        <f t="shared" si="12"/>
        <v>#VALUE!</v>
      </c>
      <c r="AE40" s="207" t="e">
        <f t="shared" si="13"/>
        <v>#DIV/0!</v>
      </c>
      <c r="AF40" s="70"/>
      <c r="AG40" s="192" t="e">
        <f t="shared" si="14"/>
        <v>#VALUE!</v>
      </c>
      <c r="AH40" s="206">
        <f t="shared" si="15"/>
        <v>0</v>
      </c>
      <c r="AI40" s="70"/>
      <c r="AJ40" s="208" t="e">
        <f t="shared" si="16"/>
        <v>#VALUE!</v>
      </c>
      <c r="AK40" s="207" t="e">
        <f t="shared" si="17"/>
        <v>#DIV/0!</v>
      </c>
      <c r="AL40" s="70"/>
      <c r="AM40" s="192" t="e">
        <f t="shared" si="18"/>
        <v>#VALUE!</v>
      </c>
      <c r="AN40" s="206">
        <f t="shared" si="19"/>
        <v>0</v>
      </c>
      <c r="AO40" s="70"/>
      <c r="AP40" s="208" t="e">
        <f t="shared" si="20"/>
        <v>#VALUE!</v>
      </c>
      <c r="AQ40" s="207" t="e">
        <f t="shared" si="21"/>
        <v>#DIV/0!</v>
      </c>
      <c r="AR40" s="70"/>
      <c r="AS40" s="192" t="e">
        <f t="shared" si="22"/>
        <v>#VALUE!</v>
      </c>
      <c r="AT40" s="206">
        <f t="shared" si="23"/>
        <v>0</v>
      </c>
      <c r="AU40" s="70"/>
      <c r="AV40" s="208" t="e">
        <f t="shared" si="24"/>
        <v>#VALUE!</v>
      </c>
      <c r="AW40" s="207" t="e">
        <f t="shared" si="25"/>
        <v>#DIV/0!</v>
      </c>
      <c r="AX40" s="70"/>
      <c r="AY40" s="192" t="e">
        <f t="shared" si="26"/>
        <v>#VALUE!</v>
      </c>
      <c r="AZ40" s="206">
        <f t="shared" si="27"/>
        <v>0</v>
      </c>
      <c r="BA40" s="70"/>
      <c r="BB40" s="208" t="e">
        <f t="shared" si="28"/>
        <v>#VALUE!</v>
      </c>
      <c r="BC40" s="207" t="e">
        <f t="shared" si="29"/>
        <v>#DIV/0!</v>
      </c>
      <c r="BD40" s="70"/>
      <c r="BE40" s="192" t="e">
        <f t="shared" si="30"/>
        <v>#VALUE!</v>
      </c>
      <c r="BF40" s="206">
        <f t="shared" si="31"/>
        <v>0</v>
      </c>
      <c r="BG40" s="70"/>
      <c r="BH40" s="208" t="e">
        <f t="shared" si="32"/>
        <v>#VALUE!</v>
      </c>
      <c r="BI40" s="207" t="e">
        <f t="shared" si="33"/>
        <v>#DIV/0!</v>
      </c>
      <c r="BJ40" s="70"/>
      <c r="BK40" s="192" t="e">
        <f t="shared" si="34"/>
        <v>#VALUE!</v>
      </c>
      <c r="BL40" s="206">
        <f t="shared" si="35"/>
        <v>0</v>
      </c>
      <c r="BM40" s="70"/>
      <c r="BN40" s="208" t="e">
        <f t="shared" si="36"/>
        <v>#VALUE!</v>
      </c>
      <c r="BO40" s="207" t="e">
        <f t="shared" si="37"/>
        <v>#DIV/0!</v>
      </c>
      <c r="BP40" s="70"/>
      <c r="BQ40" s="192" t="e">
        <f t="shared" si="38"/>
        <v>#VALUE!</v>
      </c>
      <c r="BR40" s="206">
        <f t="shared" si="39"/>
        <v>0</v>
      </c>
      <c r="BS40" s="70"/>
      <c r="BT40" s="208" t="e">
        <f t="shared" si="40"/>
        <v>#VALUE!</v>
      </c>
      <c r="BU40" s="207" t="e">
        <f t="shared" si="41"/>
        <v>#DIV/0!</v>
      </c>
      <c r="BV40" s="70"/>
      <c r="BW40" s="192" t="e">
        <f t="shared" si="42"/>
        <v>#VALUE!</v>
      </c>
      <c r="BX40" s="206">
        <f t="shared" si="43"/>
        <v>0</v>
      </c>
      <c r="BY40" s="70"/>
      <c r="BZ40" s="208" t="e">
        <f t="shared" si="44"/>
        <v>#VALUE!</v>
      </c>
      <c r="CA40" s="207" t="e">
        <f t="shared" si="45"/>
        <v>#DIV/0!</v>
      </c>
      <c r="CB40" s="70"/>
      <c r="CC40" s="192" t="e">
        <f t="shared" si="46"/>
        <v>#VALUE!</v>
      </c>
      <c r="CD40" s="206">
        <f t="shared" si="47"/>
        <v>0</v>
      </c>
      <c r="CE40" s="70"/>
      <c r="CF40" s="208" t="e">
        <f t="shared" si="48"/>
        <v>#VALUE!</v>
      </c>
      <c r="CG40" s="207" t="e">
        <f t="shared" si="49"/>
        <v>#DIV/0!</v>
      </c>
      <c r="CH40" s="70"/>
      <c r="CI40" s="192" t="e">
        <f t="shared" si="50"/>
        <v>#VALUE!</v>
      </c>
      <c r="CJ40" s="207">
        <f t="shared" si="51"/>
        <v>0</v>
      </c>
      <c r="CK40" s="70">
        <f t="shared" si="52"/>
        <v>0</v>
      </c>
      <c r="CL40" s="192" t="e">
        <f t="shared" si="53"/>
        <v>#VALUE!</v>
      </c>
      <c r="CM40" s="207" t="e">
        <f t="shared" si="54"/>
        <v>#DIV/0!</v>
      </c>
      <c r="CN40" s="70">
        <f t="shared" si="55"/>
        <v>0</v>
      </c>
      <c r="CO40" s="192" t="e">
        <f t="shared" si="56"/>
        <v>#VALUE!</v>
      </c>
      <c r="CP40" s="207">
        <f t="shared" si="57"/>
        <v>100</v>
      </c>
      <c r="CQ40" s="70">
        <f t="shared" si="58"/>
        <v>10</v>
      </c>
      <c r="CR40" s="192" t="e">
        <f t="shared" si="59"/>
        <v>#VALUE!</v>
      </c>
      <c r="CS40" s="207" t="e">
        <f t="shared" si="60"/>
        <v>#DIV/0!</v>
      </c>
      <c r="CT40" s="70">
        <f t="shared" si="61"/>
        <v>0</v>
      </c>
      <c r="CU40" s="192" t="e">
        <f t="shared" si="62"/>
        <v>#VALUE!</v>
      </c>
      <c r="CV40" s="202">
        <f t="shared" si="63"/>
        <v>0</v>
      </c>
      <c r="CW40" s="70">
        <f t="shared" si="64"/>
        <v>0</v>
      </c>
      <c r="CX40" s="192" t="e">
        <f t="shared" si="65"/>
        <v>#VALUE!</v>
      </c>
      <c r="CY40" s="202">
        <f t="shared" si="66"/>
        <v>1</v>
      </c>
      <c r="CZ40" s="70">
        <f t="shared" si="67"/>
        <v>10</v>
      </c>
      <c r="DA40" s="192" t="e">
        <f t="shared" si="68"/>
        <v>#VALUE!</v>
      </c>
      <c r="DB40" s="209"/>
    </row>
    <row r="41" spans="1:106" s="210" customFormat="1">
      <c r="A41" s="258" t="s">
        <v>769</v>
      </c>
      <c r="B41" s="315" t="s">
        <v>692</v>
      </c>
      <c r="C41" s="308" t="s">
        <v>1019</v>
      </c>
      <c r="D41" s="479" t="s">
        <v>479</v>
      </c>
      <c r="E41" s="315" t="s">
        <v>665</v>
      </c>
      <c r="F41" s="472">
        <v>410.16</v>
      </c>
      <c r="G41" s="477">
        <v>9</v>
      </c>
      <c r="H41" s="283">
        <f t="shared" si="73"/>
        <v>9</v>
      </c>
      <c r="I41" s="371">
        <f t="shared" si="73"/>
        <v>9</v>
      </c>
      <c r="J41" s="132">
        <f t="shared" si="69"/>
        <v>0</v>
      </c>
      <c r="K41" s="132">
        <f t="shared" si="70"/>
        <v>0</v>
      </c>
      <c r="L41" s="39" t="e">
        <f t="shared" si="74"/>
        <v>#VALUE!</v>
      </c>
      <c r="M41" s="40" t="e">
        <f t="shared" si="71"/>
        <v>#VALUE!</v>
      </c>
      <c r="N41" s="238" t="e">
        <f t="shared" si="72"/>
        <v>#VALUE!</v>
      </c>
      <c r="O41" s="238" t="e">
        <f t="shared" si="2"/>
        <v>#VALUE!</v>
      </c>
      <c r="P41" s="207">
        <f t="shared" si="3"/>
        <v>0</v>
      </c>
      <c r="Q41" s="70"/>
      <c r="R41" s="208" t="e">
        <f t="shared" si="4"/>
        <v>#VALUE!</v>
      </c>
      <c r="S41" s="207" t="e">
        <f t="shared" si="5"/>
        <v>#DIV/0!</v>
      </c>
      <c r="T41" s="70"/>
      <c r="U41" s="192" t="e">
        <f t="shared" si="6"/>
        <v>#VALUE!</v>
      </c>
      <c r="V41" s="206">
        <f t="shared" si="7"/>
        <v>0</v>
      </c>
      <c r="W41" s="70"/>
      <c r="X41" s="208" t="e">
        <f t="shared" si="8"/>
        <v>#VALUE!</v>
      </c>
      <c r="Y41" s="207" t="e">
        <f t="shared" si="9"/>
        <v>#DIV/0!</v>
      </c>
      <c r="Z41" s="70"/>
      <c r="AA41" s="192" t="e">
        <f t="shared" si="10"/>
        <v>#VALUE!</v>
      </c>
      <c r="AB41" s="206">
        <f t="shared" si="11"/>
        <v>0</v>
      </c>
      <c r="AC41" s="70"/>
      <c r="AD41" s="208" t="e">
        <f t="shared" si="12"/>
        <v>#VALUE!</v>
      </c>
      <c r="AE41" s="207" t="e">
        <f t="shared" si="13"/>
        <v>#DIV/0!</v>
      </c>
      <c r="AF41" s="70"/>
      <c r="AG41" s="192" t="e">
        <f t="shared" si="14"/>
        <v>#VALUE!</v>
      </c>
      <c r="AH41" s="206">
        <f t="shared" si="15"/>
        <v>0</v>
      </c>
      <c r="AI41" s="70"/>
      <c r="AJ41" s="208" t="e">
        <f t="shared" si="16"/>
        <v>#VALUE!</v>
      </c>
      <c r="AK41" s="207" t="e">
        <f t="shared" si="17"/>
        <v>#DIV/0!</v>
      </c>
      <c r="AL41" s="70"/>
      <c r="AM41" s="192" t="e">
        <f t="shared" si="18"/>
        <v>#VALUE!</v>
      </c>
      <c r="AN41" s="206">
        <f t="shared" si="19"/>
        <v>0</v>
      </c>
      <c r="AO41" s="70"/>
      <c r="AP41" s="208" t="e">
        <f t="shared" si="20"/>
        <v>#VALUE!</v>
      </c>
      <c r="AQ41" s="207" t="e">
        <f t="shared" si="21"/>
        <v>#DIV/0!</v>
      </c>
      <c r="AR41" s="70"/>
      <c r="AS41" s="192" t="e">
        <f t="shared" si="22"/>
        <v>#VALUE!</v>
      </c>
      <c r="AT41" s="206">
        <f t="shared" si="23"/>
        <v>0</v>
      </c>
      <c r="AU41" s="70"/>
      <c r="AV41" s="208" t="e">
        <f t="shared" si="24"/>
        <v>#VALUE!</v>
      </c>
      <c r="AW41" s="207" t="e">
        <f t="shared" si="25"/>
        <v>#DIV/0!</v>
      </c>
      <c r="AX41" s="70"/>
      <c r="AY41" s="192" t="e">
        <f t="shared" si="26"/>
        <v>#VALUE!</v>
      </c>
      <c r="AZ41" s="206">
        <f t="shared" si="27"/>
        <v>0</v>
      </c>
      <c r="BA41" s="70"/>
      <c r="BB41" s="208" t="e">
        <f t="shared" si="28"/>
        <v>#VALUE!</v>
      </c>
      <c r="BC41" s="207" t="e">
        <f t="shared" si="29"/>
        <v>#DIV/0!</v>
      </c>
      <c r="BD41" s="70"/>
      <c r="BE41" s="192" t="e">
        <f t="shared" si="30"/>
        <v>#VALUE!</v>
      </c>
      <c r="BF41" s="206">
        <f t="shared" si="31"/>
        <v>0</v>
      </c>
      <c r="BG41" s="70"/>
      <c r="BH41" s="208" t="e">
        <f t="shared" si="32"/>
        <v>#VALUE!</v>
      </c>
      <c r="BI41" s="207" t="e">
        <f t="shared" si="33"/>
        <v>#DIV/0!</v>
      </c>
      <c r="BJ41" s="70"/>
      <c r="BK41" s="192" t="e">
        <f t="shared" si="34"/>
        <v>#VALUE!</v>
      </c>
      <c r="BL41" s="206">
        <f t="shared" si="35"/>
        <v>0</v>
      </c>
      <c r="BM41" s="70"/>
      <c r="BN41" s="208" t="e">
        <f t="shared" si="36"/>
        <v>#VALUE!</v>
      </c>
      <c r="BO41" s="207" t="e">
        <f t="shared" si="37"/>
        <v>#DIV/0!</v>
      </c>
      <c r="BP41" s="70"/>
      <c r="BQ41" s="192" t="e">
        <f t="shared" si="38"/>
        <v>#VALUE!</v>
      </c>
      <c r="BR41" s="206">
        <f t="shared" si="39"/>
        <v>0</v>
      </c>
      <c r="BS41" s="70"/>
      <c r="BT41" s="208" t="e">
        <f t="shared" si="40"/>
        <v>#VALUE!</v>
      </c>
      <c r="BU41" s="207" t="e">
        <f t="shared" si="41"/>
        <v>#DIV/0!</v>
      </c>
      <c r="BV41" s="70"/>
      <c r="BW41" s="192" t="e">
        <f t="shared" si="42"/>
        <v>#VALUE!</v>
      </c>
      <c r="BX41" s="206">
        <f t="shared" si="43"/>
        <v>0</v>
      </c>
      <c r="BY41" s="70"/>
      <c r="BZ41" s="208" t="e">
        <f t="shared" si="44"/>
        <v>#VALUE!</v>
      </c>
      <c r="CA41" s="207" t="e">
        <f t="shared" si="45"/>
        <v>#DIV/0!</v>
      </c>
      <c r="CB41" s="70"/>
      <c r="CC41" s="192" t="e">
        <f t="shared" si="46"/>
        <v>#VALUE!</v>
      </c>
      <c r="CD41" s="206">
        <f t="shared" si="47"/>
        <v>0</v>
      </c>
      <c r="CE41" s="70"/>
      <c r="CF41" s="208" t="e">
        <f t="shared" si="48"/>
        <v>#VALUE!</v>
      </c>
      <c r="CG41" s="207" t="e">
        <f t="shared" si="49"/>
        <v>#DIV/0!</v>
      </c>
      <c r="CH41" s="70"/>
      <c r="CI41" s="192" t="e">
        <f t="shared" si="50"/>
        <v>#VALUE!</v>
      </c>
      <c r="CJ41" s="207">
        <f t="shared" si="51"/>
        <v>0</v>
      </c>
      <c r="CK41" s="70">
        <f t="shared" si="52"/>
        <v>0</v>
      </c>
      <c r="CL41" s="192" t="e">
        <f t="shared" si="53"/>
        <v>#VALUE!</v>
      </c>
      <c r="CM41" s="207" t="e">
        <f t="shared" si="54"/>
        <v>#DIV/0!</v>
      </c>
      <c r="CN41" s="70">
        <f t="shared" si="55"/>
        <v>0</v>
      </c>
      <c r="CO41" s="192" t="e">
        <f t="shared" si="56"/>
        <v>#VALUE!</v>
      </c>
      <c r="CP41" s="207">
        <f t="shared" si="57"/>
        <v>100</v>
      </c>
      <c r="CQ41" s="70">
        <f t="shared" si="58"/>
        <v>9</v>
      </c>
      <c r="CR41" s="192" t="e">
        <f t="shared" si="59"/>
        <v>#VALUE!</v>
      </c>
      <c r="CS41" s="207" t="e">
        <f t="shared" si="60"/>
        <v>#DIV/0!</v>
      </c>
      <c r="CT41" s="70">
        <f t="shared" si="61"/>
        <v>0</v>
      </c>
      <c r="CU41" s="192" t="e">
        <f t="shared" si="62"/>
        <v>#VALUE!</v>
      </c>
      <c r="CV41" s="202">
        <f t="shared" si="63"/>
        <v>0</v>
      </c>
      <c r="CW41" s="70">
        <f t="shared" si="64"/>
        <v>0</v>
      </c>
      <c r="CX41" s="192" t="e">
        <f t="shared" si="65"/>
        <v>#VALUE!</v>
      </c>
      <c r="CY41" s="202">
        <f t="shared" si="66"/>
        <v>1</v>
      </c>
      <c r="CZ41" s="70">
        <f t="shared" si="67"/>
        <v>9</v>
      </c>
      <c r="DA41" s="192" t="e">
        <f t="shared" si="68"/>
        <v>#VALUE!</v>
      </c>
      <c r="DB41" s="209"/>
    </row>
    <row r="42" spans="1:106" s="210" customFormat="1" ht="28.5">
      <c r="A42" s="258" t="s">
        <v>866</v>
      </c>
      <c r="B42" s="315" t="s">
        <v>692</v>
      </c>
      <c r="C42" s="315" t="s">
        <v>42</v>
      </c>
      <c r="D42" s="462" t="s">
        <v>480</v>
      </c>
      <c r="E42" s="315" t="s">
        <v>665</v>
      </c>
      <c r="F42" s="472">
        <v>82.11</v>
      </c>
      <c r="G42" s="477">
        <v>18</v>
      </c>
      <c r="H42" s="283">
        <f t="shared" si="73"/>
        <v>18</v>
      </c>
      <c r="I42" s="371">
        <f t="shared" si="73"/>
        <v>18</v>
      </c>
      <c r="J42" s="132">
        <f t="shared" si="69"/>
        <v>0</v>
      </c>
      <c r="K42" s="132">
        <f t="shared" si="70"/>
        <v>0</v>
      </c>
      <c r="L42" s="39" t="e">
        <f t="shared" si="74"/>
        <v>#VALUE!</v>
      </c>
      <c r="M42" s="40" t="e">
        <f t="shared" si="71"/>
        <v>#VALUE!</v>
      </c>
      <c r="N42" s="238" t="e">
        <f t="shared" si="72"/>
        <v>#VALUE!</v>
      </c>
      <c r="O42" s="238" t="e">
        <f t="shared" si="2"/>
        <v>#VALUE!</v>
      </c>
      <c r="P42" s="207">
        <f t="shared" si="3"/>
        <v>0</v>
      </c>
      <c r="Q42" s="70"/>
      <c r="R42" s="208" t="e">
        <f t="shared" si="4"/>
        <v>#VALUE!</v>
      </c>
      <c r="S42" s="207" t="e">
        <f t="shared" si="5"/>
        <v>#DIV/0!</v>
      </c>
      <c r="T42" s="70"/>
      <c r="U42" s="192" t="e">
        <f t="shared" si="6"/>
        <v>#VALUE!</v>
      </c>
      <c r="V42" s="206">
        <f t="shared" si="7"/>
        <v>0</v>
      </c>
      <c r="W42" s="70"/>
      <c r="X42" s="208" t="e">
        <f t="shared" si="8"/>
        <v>#VALUE!</v>
      </c>
      <c r="Y42" s="207" t="e">
        <f t="shared" si="9"/>
        <v>#DIV/0!</v>
      </c>
      <c r="Z42" s="70"/>
      <c r="AA42" s="192" t="e">
        <f t="shared" si="10"/>
        <v>#VALUE!</v>
      </c>
      <c r="AB42" s="206">
        <f t="shared" si="11"/>
        <v>0</v>
      </c>
      <c r="AC42" s="70"/>
      <c r="AD42" s="208" t="e">
        <f t="shared" si="12"/>
        <v>#VALUE!</v>
      </c>
      <c r="AE42" s="207" t="e">
        <f t="shared" si="13"/>
        <v>#DIV/0!</v>
      </c>
      <c r="AF42" s="70"/>
      <c r="AG42" s="192" t="e">
        <f t="shared" si="14"/>
        <v>#VALUE!</v>
      </c>
      <c r="AH42" s="206">
        <f t="shared" si="15"/>
        <v>0</v>
      </c>
      <c r="AI42" s="70"/>
      <c r="AJ42" s="208" t="e">
        <f t="shared" si="16"/>
        <v>#VALUE!</v>
      </c>
      <c r="AK42" s="207" t="e">
        <f t="shared" si="17"/>
        <v>#DIV/0!</v>
      </c>
      <c r="AL42" s="70"/>
      <c r="AM42" s="192" t="e">
        <f t="shared" si="18"/>
        <v>#VALUE!</v>
      </c>
      <c r="AN42" s="206">
        <f t="shared" si="19"/>
        <v>0</v>
      </c>
      <c r="AO42" s="70"/>
      <c r="AP42" s="208" t="e">
        <f t="shared" si="20"/>
        <v>#VALUE!</v>
      </c>
      <c r="AQ42" s="207" t="e">
        <f t="shared" si="21"/>
        <v>#DIV/0!</v>
      </c>
      <c r="AR42" s="70"/>
      <c r="AS42" s="192" t="e">
        <f t="shared" si="22"/>
        <v>#VALUE!</v>
      </c>
      <c r="AT42" s="206">
        <f t="shared" si="23"/>
        <v>0</v>
      </c>
      <c r="AU42" s="70"/>
      <c r="AV42" s="208" t="e">
        <f t="shared" si="24"/>
        <v>#VALUE!</v>
      </c>
      <c r="AW42" s="207" t="e">
        <f t="shared" si="25"/>
        <v>#DIV/0!</v>
      </c>
      <c r="AX42" s="70"/>
      <c r="AY42" s="192" t="e">
        <f t="shared" si="26"/>
        <v>#VALUE!</v>
      </c>
      <c r="AZ42" s="206">
        <f t="shared" si="27"/>
        <v>0</v>
      </c>
      <c r="BA42" s="70"/>
      <c r="BB42" s="208" t="e">
        <f t="shared" si="28"/>
        <v>#VALUE!</v>
      </c>
      <c r="BC42" s="207" t="e">
        <f t="shared" si="29"/>
        <v>#DIV/0!</v>
      </c>
      <c r="BD42" s="70"/>
      <c r="BE42" s="192" t="e">
        <f t="shared" si="30"/>
        <v>#VALUE!</v>
      </c>
      <c r="BF42" s="206">
        <f t="shared" si="31"/>
        <v>0</v>
      </c>
      <c r="BG42" s="70"/>
      <c r="BH42" s="208" t="e">
        <f t="shared" si="32"/>
        <v>#VALUE!</v>
      </c>
      <c r="BI42" s="207" t="e">
        <f t="shared" si="33"/>
        <v>#DIV/0!</v>
      </c>
      <c r="BJ42" s="70"/>
      <c r="BK42" s="192" t="e">
        <f t="shared" si="34"/>
        <v>#VALUE!</v>
      </c>
      <c r="BL42" s="206">
        <f t="shared" si="35"/>
        <v>0</v>
      </c>
      <c r="BM42" s="70"/>
      <c r="BN42" s="208" t="e">
        <f t="shared" si="36"/>
        <v>#VALUE!</v>
      </c>
      <c r="BO42" s="207" t="e">
        <f t="shared" si="37"/>
        <v>#DIV/0!</v>
      </c>
      <c r="BP42" s="70"/>
      <c r="BQ42" s="192" t="e">
        <f t="shared" si="38"/>
        <v>#VALUE!</v>
      </c>
      <c r="BR42" s="206">
        <f t="shared" si="39"/>
        <v>0</v>
      </c>
      <c r="BS42" s="70"/>
      <c r="BT42" s="208" t="e">
        <f t="shared" si="40"/>
        <v>#VALUE!</v>
      </c>
      <c r="BU42" s="207" t="e">
        <f t="shared" si="41"/>
        <v>#DIV/0!</v>
      </c>
      <c r="BV42" s="70"/>
      <c r="BW42" s="192" t="e">
        <f t="shared" si="42"/>
        <v>#VALUE!</v>
      </c>
      <c r="BX42" s="206">
        <f t="shared" si="43"/>
        <v>0</v>
      </c>
      <c r="BY42" s="70"/>
      <c r="BZ42" s="208" t="e">
        <f t="shared" si="44"/>
        <v>#VALUE!</v>
      </c>
      <c r="CA42" s="207" t="e">
        <f t="shared" si="45"/>
        <v>#DIV/0!</v>
      </c>
      <c r="CB42" s="70"/>
      <c r="CC42" s="192" t="e">
        <f t="shared" si="46"/>
        <v>#VALUE!</v>
      </c>
      <c r="CD42" s="206">
        <f t="shared" si="47"/>
        <v>0</v>
      </c>
      <c r="CE42" s="70"/>
      <c r="CF42" s="208" t="e">
        <f t="shared" si="48"/>
        <v>#VALUE!</v>
      </c>
      <c r="CG42" s="207" t="e">
        <f t="shared" si="49"/>
        <v>#DIV/0!</v>
      </c>
      <c r="CH42" s="70"/>
      <c r="CI42" s="192" t="e">
        <f t="shared" si="50"/>
        <v>#VALUE!</v>
      </c>
      <c r="CJ42" s="207">
        <f t="shared" si="51"/>
        <v>0</v>
      </c>
      <c r="CK42" s="70">
        <f t="shared" si="52"/>
        <v>0</v>
      </c>
      <c r="CL42" s="192" t="e">
        <f t="shared" si="53"/>
        <v>#VALUE!</v>
      </c>
      <c r="CM42" s="207" t="e">
        <f t="shared" si="54"/>
        <v>#DIV/0!</v>
      </c>
      <c r="CN42" s="70">
        <f t="shared" si="55"/>
        <v>0</v>
      </c>
      <c r="CO42" s="192" t="e">
        <f t="shared" si="56"/>
        <v>#VALUE!</v>
      </c>
      <c r="CP42" s="207">
        <f t="shared" si="57"/>
        <v>100</v>
      </c>
      <c r="CQ42" s="70">
        <f t="shared" si="58"/>
        <v>18</v>
      </c>
      <c r="CR42" s="192" t="e">
        <f t="shared" si="59"/>
        <v>#VALUE!</v>
      </c>
      <c r="CS42" s="207" t="e">
        <f t="shared" si="60"/>
        <v>#DIV/0!</v>
      </c>
      <c r="CT42" s="70">
        <f t="shared" si="61"/>
        <v>0</v>
      </c>
      <c r="CU42" s="192" t="e">
        <f t="shared" si="62"/>
        <v>#VALUE!</v>
      </c>
      <c r="CV42" s="202">
        <f t="shared" si="63"/>
        <v>0</v>
      </c>
      <c r="CW42" s="70">
        <f t="shared" si="64"/>
        <v>0</v>
      </c>
      <c r="CX42" s="192" t="e">
        <f t="shared" si="65"/>
        <v>#VALUE!</v>
      </c>
      <c r="CY42" s="202">
        <f t="shared" si="66"/>
        <v>1</v>
      </c>
      <c r="CZ42" s="70">
        <f t="shared" si="67"/>
        <v>18</v>
      </c>
      <c r="DA42" s="192" t="e">
        <f t="shared" si="68"/>
        <v>#VALUE!</v>
      </c>
      <c r="DB42" s="209"/>
    </row>
    <row r="43" spans="1:106" s="210" customFormat="1">
      <c r="A43" s="258" t="s">
        <v>770</v>
      </c>
      <c r="B43" s="315" t="s">
        <v>692</v>
      </c>
      <c r="C43" s="315" t="s">
        <v>481</v>
      </c>
      <c r="D43" s="314" t="s">
        <v>482</v>
      </c>
      <c r="E43" s="315" t="s">
        <v>665</v>
      </c>
      <c r="F43" s="475">
        <v>19.260000000000002</v>
      </c>
      <c r="G43" s="477">
        <v>18</v>
      </c>
      <c r="H43" s="283">
        <f t="shared" si="73"/>
        <v>18</v>
      </c>
      <c r="I43" s="371">
        <f t="shared" si="73"/>
        <v>18</v>
      </c>
      <c r="J43" s="132">
        <f t="shared" si="69"/>
        <v>0</v>
      </c>
      <c r="K43" s="132">
        <f t="shared" si="70"/>
        <v>0</v>
      </c>
      <c r="L43" s="39" t="e">
        <f t="shared" si="74"/>
        <v>#VALUE!</v>
      </c>
      <c r="M43" s="40" t="e">
        <f t="shared" si="71"/>
        <v>#VALUE!</v>
      </c>
      <c r="N43" s="238" t="e">
        <f t="shared" si="72"/>
        <v>#VALUE!</v>
      </c>
      <c r="O43" s="238" t="e">
        <f t="shared" si="2"/>
        <v>#VALUE!</v>
      </c>
      <c r="P43" s="207">
        <f t="shared" si="3"/>
        <v>0</v>
      </c>
      <c r="Q43" s="70"/>
      <c r="R43" s="208" t="e">
        <f t="shared" si="4"/>
        <v>#VALUE!</v>
      </c>
      <c r="S43" s="207" t="e">
        <f t="shared" si="5"/>
        <v>#DIV/0!</v>
      </c>
      <c r="T43" s="70"/>
      <c r="U43" s="192" t="e">
        <f t="shared" si="6"/>
        <v>#VALUE!</v>
      </c>
      <c r="V43" s="206">
        <f t="shared" si="7"/>
        <v>0</v>
      </c>
      <c r="W43" s="70"/>
      <c r="X43" s="208" t="e">
        <f t="shared" si="8"/>
        <v>#VALUE!</v>
      </c>
      <c r="Y43" s="207" t="e">
        <f t="shared" si="9"/>
        <v>#DIV/0!</v>
      </c>
      <c r="Z43" s="70"/>
      <c r="AA43" s="192" t="e">
        <f t="shared" si="10"/>
        <v>#VALUE!</v>
      </c>
      <c r="AB43" s="206">
        <f t="shared" si="11"/>
        <v>0</v>
      </c>
      <c r="AC43" s="70"/>
      <c r="AD43" s="208" t="e">
        <f t="shared" si="12"/>
        <v>#VALUE!</v>
      </c>
      <c r="AE43" s="207" t="e">
        <f t="shared" si="13"/>
        <v>#DIV/0!</v>
      </c>
      <c r="AF43" s="70"/>
      <c r="AG43" s="192" t="e">
        <f t="shared" si="14"/>
        <v>#VALUE!</v>
      </c>
      <c r="AH43" s="206">
        <f t="shared" si="15"/>
        <v>0</v>
      </c>
      <c r="AI43" s="70"/>
      <c r="AJ43" s="208" t="e">
        <f t="shared" si="16"/>
        <v>#VALUE!</v>
      </c>
      <c r="AK43" s="207" t="e">
        <f t="shared" si="17"/>
        <v>#DIV/0!</v>
      </c>
      <c r="AL43" s="70"/>
      <c r="AM43" s="192" t="e">
        <f t="shared" si="18"/>
        <v>#VALUE!</v>
      </c>
      <c r="AN43" s="206">
        <f t="shared" si="19"/>
        <v>0</v>
      </c>
      <c r="AO43" s="70"/>
      <c r="AP43" s="208" t="e">
        <f t="shared" si="20"/>
        <v>#VALUE!</v>
      </c>
      <c r="AQ43" s="207" t="e">
        <f t="shared" si="21"/>
        <v>#DIV/0!</v>
      </c>
      <c r="AR43" s="70"/>
      <c r="AS43" s="192" t="e">
        <f t="shared" si="22"/>
        <v>#VALUE!</v>
      </c>
      <c r="AT43" s="206">
        <f t="shared" si="23"/>
        <v>0</v>
      </c>
      <c r="AU43" s="70"/>
      <c r="AV43" s="208" t="e">
        <f t="shared" si="24"/>
        <v>#VALUE!</v>
      </c>
      <c r="AW43" s="207" t="e">
        <f t="shared" si="25"/>
        <v>#DIV/0!</v>
      </c>
      <c r="AX43" s="70"/>
      <c r="AY43" s="192" t="e">
        <f t="shared" si="26"/>
        <v>#VALUE!</v>
      </c>
      <c r="AZ43" s="206">
        <f t="shared" si="27"/>
        <v>0</v>
      </c>
      <c r="BA43" s="70"/>
      <c r="BB43" s="208" t="e">
        <f t="shared" si="28"/>
        <v>#VALUE!</v>
      </c>
      <c r="BC43" s="207" t="e">
        <f t="shared" si="29"/>
        <v>#DIV/0!</v>
      </c>
      <c r="BD43" s="70"/>
      <c r="BE43" s="192" t="e">
        <f t="shared" si="30"/>
        <v>#VALUE!</v>
      </c>
      <c r="BF43" s="206">
        <f t="shared" si="31"/>
        <v>0</v>
      </c>
      <c r="BG43" s="70"/>
      <c r="BH43" s="208" t="e">
        <f t="shared" si="32"/>
        <v>#VALUE!</v>
      </c>
      <c r="BI43" s="207" t="e">
        <f t="shared" si="33"/>
        <v>#DIV/0!</v>
      </c>
      <c r="BJ43" s="70"/>
      <c r="BK43" s="192" t="e">
        <f t="shared" si="34"/>
        <v>#VALUE!</v>
      </c>
      <c r="BL43" s="206">
        <f t="shared" si="35"/>
        <v>0</v>
      </c>
      <c r="BM43" s="70"/>
      <c r="BN43" s="208" t="e">
        <f t="shared" si="36"/>
        <v>#VALUE!</v>
      </c>
      <c r="BO43" s="207" t="e">
        <f t="shared" si="37"/>
        <v>#DIV/0!</v>
      </c>
      <c r="BP43" s="70"/>
      <c r="BQ43" s="192" t="e">
        <f t="shared" si="38"/>
        <v>#VALUE!</v>
      </c>
      <c r="BR43" s="206">
        <f t="shared" si="39"/>
        <v>0</v>
      </c>
      <c r="BS43" s="70"/>
      <c r="BT43" s="208" t="e">
        <f t="shared" si="40"/>
        <v>#VALUE!</v>
      </c>
      <c r="BU43" s="207" t="e">
        <f t="shared" si="41"/>
        <v>#DIV/0!</v>
      </c>
      <c r="BV43" s="70"/>
      <c r="BW43" s="192" t="e">
        <f t="shared" si="42"/>
        <v>#VALUE!</v>
      </c>
      <c r="BX43" s="206">
        <f t="shared" si="43"/>
        <v>0</v>
      </c>
      <c r="BY43" s="70"/>
      <c r="BZ43" s="208" t="e">
        <f t="shared" si="44"/>
        <v>#VALUE!</v>
      </c>
      <c r="CA43" s="207" t="e">
        <f t="shared" si="45"/>
        <v>#DIV/0!</v>
      </c>
      <c r="CB43" s="70"/>
      <c r="CC43" s="192" t="e">
        <f t="shared" si="46"/>
        <v>#VALUE!</v>
      </c>
      <c r="CD43" s="206">
        <f t="shared" si="47"/>
        <v>0</v>
      </c>
      <c r="CE43" s="70"/>
      <c r="CF43" s="208" t="e">
        <f t="shared" si="48"/>
        <v>#VALUE!</v>
      </c>
      <c r="CG43" s="207" t="e">
        <f t="shared" si="49"/>
        <v>#DIV/0!</v>
      </c>
      <c r="CH43" s="70"/>
      <c r="CI43" s="192" t="e">
        <f t="shared" si="50"/>
        <v>#VALUE!</v>
      </c>
      <c r="CJ43" s="207">
        <f t="shared" si="51"/>
        <v>0</v>
      </c>
      <c r="CK43" s="70">
        <f t="shared" si="52"/>
        <v>0</v>
      </c>
      <c r="CL43" s="192" t="e">
        <f t="shared" si="53"/>
        <v>#VALUE!</v>
      </c>
      <c r="CM43" s="207" t="e">
        <f t="shared" si="54"/>
        <v>#DIV/0!</v>
      </c>
      <c r="CN43" s="70">
        <f t="shared" si="55"/>
        <v>0</v>
      </c>
      <c r="CO43" s="192" t="e">
        <f t="shared" si="56"/>
        <v>#VALUE!</v>
      </c>
      <c r="CP43" s="207">
        <f t="shared" si="57"/>
        <v>100</v>
      </c>
      <c r="CQ43" s="70">
        <f t="shared" si="58"/>
        <v>18</v>
      </c>
      <c r="CR43" s="192" t="e">
        <f t="shared" si="59"/>
        <v>#VALUE!</v>
      </c>
      <c r="CS43" s="207" t="e">
        <f t="shared" si="60"/>
        <v>#DIV/0!</v>
      </c>
      <c r="CT43" s="70">
        <f t="shared" si="61"/>
        <v>0</v>
      </c>
      <c r="CU43" s="192" t="e">
        <f t="shared" si="62"/>
        <v>#VALUE!</v>
      </c>
      <c r="CV43" s="202">
        <f t="shared" si="63"/>
        <v>0</v>
      </c>
      <c r="CW43" s="70">
        <f t="shared" si="64"/>
        <v>0</v>
      </c>
      <c r="CX43" s="192" t="e">
        <f t="shared" si="65"/>
        <v>#VALUE!</v>
      </c>
      <c r="CY43" s="202">
        <f t="shared" si="66"/>
        <v>1</v>
      </c>
      <c r="CZ43" s="70">
        <f t="shared" si="67"/>
        <v>18</v>
      </c>
      <c r="DA43" s="192" t="e">
        <f t="shared" si="68"/>
        <v>#VALUE!</v>
      </c>
      <c r="DB43" s="209"/>
    </row>
    <row r="44" spans="1:106" s="210" customFormat="1" ht="28.5">
      <c r="A44" s="258" t="s">
        <v>867</v>
      </c>
      <c r="B44" s="315" t="s">
        <v>692</v>
      </c>
      <c r="C44" s="315" t="s">
        <v>483</v>
      </c>
      <c r="D44" s="314" t="s">
        <v>484</v>
      </c>
      <c r="E44" s="306" t="s">
        <v>670</v>
      </c>
      <c r="F44" s="475">
        <v>6.16</v>
      </c>
      <c r="G44" s="477">
        <v>36</v>
      </c>
      <c r="H44" s="283">
        <f t="shared" si="73"/>
        <v>36</v>
      </c>
      <c r="I44" s="371">
        <f t="shared" si="73"/>
        <v>36</v>
      </c>
      <c r="J44" s="132">
        <f t="shared" si="69"/>
        <v>0</v>
      </c>
      <c r="K44" s="132">
        <f t="shared" si="70"/>
        <v>0</v>
      </c>
      <c r="L44" s="39" t="e">
        <f t="shared" si="74"/>
        <v>#VALUE!</v>
      </c>
      <c r="M44" s="40" t="e">
        <f>TRUNC(L44*G44,2)</f>
        <v>#VALUE!</v>
      </c>
      <c r="N44" s="238" t="e">
        <f t="shared" si="72"/>
        <v>#VALUE!</v>
      </c>
      <c r="O44" s="238" t="e">
        <f t="shared" si="2"/>
        <v>#VALUE!</v>
      </c>
      <c r="P44" s="207">
        <f t="shared" si="3"/>
        <v>0</v>
      </c>
      <c r="Q44" s="70"/>
      <c r="R44" s="208" t="e">
        <f t="shared" si="4"/>
        <v>#VALUE!</v>
      </c>
      <c r="S44" s="207" t="e">
        <f t="shared" si="5"/>
        <v>#DIV/0!</v>
      </c>
      <c r="T44" s="70"/>
      <c r="U44" s="192" t="e">
        <f t="shared" si="6"/>
        <v>#VALUE!</v>
      </c>
      <c r="V44" s="206">
        <f t="shared" si="7"/>
        <v>0</v>
      </c>
      <c r="W44" s="70"/>
      <c r="X44" s="208" t="e">
        <f t="shared" si="8"/>
        <v>#VALUE!</v>
      </c>
      <c r="Y44" s="207" t="e">
        <f t="shared" si="9"/>
        <v>#DIV/0!</v>
      </c>
      <c r="Z44" s="70"/>
      <c r="AA44" s="192" t="e">
        <f t="shared" si="10"/>
        <v>#VALUE!</v>
      </c>
      <c r="AB44" s="206">
        <f t="shared" si="11"/>
        <v>0</v>
      </c>
      <c r="AC44" s="70"/>
      <c r="AD44" s="208" t="e">
        <f t="shared" si="12"/>
        <v>#VALUE!</v>
      </c>
      <c r="AE44" s="207" t="e">
        <f t="shared" si="13"/>
        <v>#DIV/0!</v>
      </c>
      <c r="AF44" s="70"/>
      <c r="AG44" s="192" t="e">
        <f t="shared" si="14"/>
        <v>#VALUE!</v>
      </c>
      <c r="AH44" s="206">
        <f t="shared" si="15"/>
        <v>0</v>
      </c>
      <c r="AI44" s="70"/>
      <c r="AJ44" s="208" t="e">
        <f t="shared" si="16"/>
        <v>#VALUE!</v>
      </c>
      <c r="AK44" s="207" t="e">
        <f t="shared" si="17"/>
        <v>#DIV/0!</v>
      </c>
      <c r="AL44" s="70"/>
      <c r="AM44" s="192" t="e">
        <f t="shared" si="18"/>
        <v>#VALUE!</v>
      </c>
      <c r="AN44" s="206">
        <f t="shared" si="19"/>
        <v>0</v>
      </c>
      <c r="AO44" s="70"/>
      <c r="AP44" s="208" t="e">
        <f t="shared" si="20"/>
        <v>#VALUE!</v>
      </c>
      <c r="AQ44" s="207" t="e">
        <f t="shared" si="21"/>
        <v>#DIV/0!</v>
      </c>
      <c r="AR44" s="70"/>
      <c r="AS44" s="192" t="e">
        <f t="shared" si="22"/>
        <v>#VALUE!</v>
      </c>
      <c r="AT44" s="206">
        <f t="shared" si="23"/>
        <v>0</v>
      </c>
      <c r="AU44" s="70"/>
      <c r="AV44" s="208" t="e">
        <f t="shared" si="24"/>
        <v>#VALUE!</v>
      </c>
      <c r="AW44" s="207" t="e">
        <f t="shared" si="25"/>
        <v>#DIV/0!</v>
      </c>
      <c r="AX44" s="70"/>
      <c r="AY44" s="192" t="e">
        <f t="shared" si="26"/>
        <v>#VALUE!</v>
      </c>
      <c r="AZ44" s="206">
        <f t="shared" si="27"/>
        <v>0</v>
      </c>
      <c r="BA44" s="70"/>
      <c r="BB44" s="208" t="e">
        <f t="shared" si="28"/>
        <v>#VALUE!</v>
      </c>
      <c r="BC44" s="207" t="e">
        <f t="shared" si="29"/>
        <v>#DIV/0!</v>
      </c>
      <c r="BD44" s="70"/>
      <c r="BE44" s="192" t="e">
        <f t="shared" si="30"/>
        <v>#VALUE!</v>
      </c>
      <c r="BF44" s="206">
        <f t="shared" si="31"/>
        <v>0</v>
      </c>
      <c r="BG44" s="70"/>
      <c r="BH44" s="208" t="e">
        <f t="shared" si="32"/>
        <v>#VALUE!</v>
      </c>
      <c r="BI44" s="207" t="e">
        <f t="shared" si="33"/>
        <v>#DIV/0!</v>
      </c>
      <c r="BJ44" s="70"/>
      <c r="BK44" s="192" t="e">
        <f t="shared" si="34"/>
        <v>#VALUE!</v>
      </c>
      <c r="BL44" s="206">
        <f t="shared" si="35"/>
        <v>0</v>
      </c>
      <c r="BM44" s="70"/>
      <c r="BN44" s="208" t="e">
        <f t="shared" si="36"/>
        <v>#VALUE!</v>
      </c>
      <c r="BO44" s="207" t="e">
        <f t="shared" si="37"/>
        <v>#DIV/0!</v>
      </c>
      <c r="BP44" s="70"/>
      <c r="BQ44" s="192" t="e">
        <f t="shared" si="38"/>
        <v>#VALUE!</v>
      </c>
      <c r="BR44" s="206">
        <f t="shared" si="39"/>
        <v>0</v>
      </c>
      <c r="BS44" s="70"/>
      <c r="BT44" s="208" t="e">
        <f t="shared" si="40"/>
        <v>#VALUE!</v>
      </c>
      <c r="BU44" s="207" t="e">
        <f t="shared" si="41"/>
        <v>#DIV/0!</v>
      </c>
      <c r="BV44" s="70"/>
      <c r="BW44" s="192" t="e">
        <f t="shared" si="42"/>
        <v>#VALUE!</v>
      </c>
      <c r="BX44" s="206">
        <f t="shared" si="43"/>
        <v>0</v>
      </c>
      <c r="BY44" s="70"/>
      <c r="BZ44" s="208" t="e">
        <f t="shared" si="44"/>
        <v>#VALUE!</v>
      </c>
      <c r="CA44" s="207" t="e">
        <f t="shared" si="45"/>
        <v>#DIV/0!</v>
      </c>
      <c r="CB44" s="70"/>
      <c r="CC44" s="192" t="e">
        <f t="shared" si="46"/>
        <v>#VALUE!</v>
      </c>
      <c r="CD44" s="206">
        <f t="shared" si="47"/>
        <v>0</v>
      </c>
      <c r="CE44" s="70"/>
      <c r="CF44" s="208" t="e">
        <f t="shared" si="48"/>
        <v>#VALUE!</v>
      </c>
      <c r="CG44" s="207" t="e">
        <f t="shared" si="49"/>
        <v>#DIV/0!</v>
      </c>
      <c r="CH44" s="70"/>
      <c r="CI44" s="192" t="e">
        <f t="shared" si="50"/>
        <v>#VALUE!</v>
      </c>
      <c r="CJ44" s="207">
        <f t="shared" si="51"/>
        <v>0</v>
      </c>
      <c r="CK44" s="70">
        <f t="shared" si="52"/>
        <v>0</v>
      </c>
      <c r="CL44" s="192" t="e">
        <f t="shared" si="53"/>
        <v>#VALUE!</v>
      </c>
      <c r="CM44" s="207" t="e">
        <f t="shared" si="54"/>
        <v>#DIV/0!</v>
      </c>
      <c r="CN44" s="70">
        <f t="shared" si="55"/>
        <v>0</v>
      </c>
      <c r="CO44" s="192" t="e">
        <f t="shared" si="56"/>
        <v>#VALUE!</v>
      </c>
      <c r="CP44" s="207">
        <f t="shared" si="57"/>
        <v>100</v>
      </c>
      <c r="CQ44" s="70">
        <f t="shared" si="58"/>
        <v>36</v>
      </c>
      <c r="CR44" s="192" t="e">
        <f t="shared" si="59"/>
        <v>#VALUE!</v>
      </c>
      <c r="CS44" s="207" t="e">
        <f t="shared" si="60"/>
        <v>#DIV/0!</v>
      </c>
      <c r="CT44" s="70">
        <f t="shared" si="61"/>
        <v>0</v>
      </c>
      <c r="CU44" s="192" t="e">
        <f t="shared" si="62"/>
        <v>#VALUE!</v>
      </c>
      <c r="CV44" s="202">
        <f t="shared" si="63"/>
        <v>0</v>
      </c>
      <c r="CW44" s="70">
        <f t="shared" si="64"/>
        <v>0</v>
      </c>
      <c r="CX44" s="192" t="e">
        <f t="shared" si="65"/>
        <v>#VALUE!</v>
      </c>
      <c r="CY44" s="202">
        <f t="shared" si="66"/>
        <v>1</v>
      </c>
      <c r="CZ44" s="70">
        <f t="shared" si="67"/>
        <v>36</v>
      </c>
      <c r="DA44" s="192" t="e">
        <f t="shared" si="68"/>
        <v>#VALUE!</v>
      </c>
      <c r="DB44" s="209"/>
    </row>
    <row r="45" spans="1:106" s="210" customFormat="1">
      <c r="A45" s="258" t="s">
        <v>868</v>
      </c>
      <c r="B45" s="362" t="s">
        <v>485</v>
      </c>
      <c r="C45" s="304" t="s">
        <v>486</v>
      </c>
      <c r="D45" s="305" t="s">
        <v>487</v>
      </c>
      <c r="E45" s="315" t="s">
        <v>665</v>
      </c>
      <c r="F45" s="474">
        <v>9.2799999999999994</v>
      </c>
      <c r="G45" s="477">
        <v>2</v>
      </c>
      <c r="H45" s="283">
        <f t="shared" si="73"/>
        <v>2</v>
      </c>
      <c r="I45" s="371">
        <f t="shared" si="73"/>
        <v>2</v>
      </c>
      <c r="J45" s="132">
        <f t="shared" si="69"/>
        <v>0</v>
      </c>
      <c r="K45" s="132">
        <f t="shared" si="70"/>
        <v>0</v>
      </c>
      <c r="L45" s="39" t="e">
        <f t="shared" si="74"/>
        <v>#VALUE!</v>
      </c>
      <c r="M45" s="40" t="e">
        <f t="shared" si="71"/>
        <v>#VALUE!</v>
      </c>
      <c r="N45" s="238" t="e">
        <f t="shared" si="72"/>
        <v>#VALUE!</v>
      </c>
      <c r="O45" s="238" t="e">
        <f t="shared" ref="O45:O72" si="75">TRUNC(L45*K45,2)</f>
        <v>#VALUE!</v>
      </c>
      <c r="P45" s="207">
        <f t="shared" si="3"/>
        <v>0</v>
      </c>
      <c r="Q45" s="70"/>
      <c r="R45" s="208" t="e">
        <f t="shared" si="4"/>
        <v>#VALUE!</v>
      </c>
      <c r="S45" s="207" t="e">
        <f t="shared" si="5"/>
        <v>#DIV/0!</v>
      </c>
      <c r="T45" s="70"/>
      <c r="U45" s="192" t="e">
        <f t="shared" si="6"/>
        <v>#VALUE!</v>
      </c>
      <c r="V45" s="206">
        <f t="shared" si="7"/>
        <v>0</v>
      </c>
      <c r="W45" s="70"/>
      <c r="X45" s="208" t="e">
        <f t="shared" si="8"/>
        <v>#VALUE!</v>
      </c>
      <c r="Y45" s="207" t="e">
        <f t="shared" si="9"/>
        <v>#DIV/0!</v>
      </c>
      <c r="Z45" s="70"/>
      <c r="AA45" s="192" t="e">
        <f t="shared" si="10"/>
        <v>#VALUE!</v>
      </c>
      <c r="AB45" s="206">
        <f t="shared" si="11"/>
        <v>0</v>
      </c>
      <c r="AC45" s="70"/>
      <c r="AD45" s="208" t="e">
        <f t="shared" si="12"/>
        <v>#VALUE!</v>
      </c>
      <c r="AE45" s="207" t="e">
        <f t="shared" si="13"/>
        <v>#DIV/0!</v>
      </c>
      <c r="AF45" s="70"/>
      <c r="AG45" s="192" t="e">
        <f t="shared" si="14"/>
        <v>#VALUE!</v>
      </c>
      <c r="AH45" s="206">
        <f t="shared" si="15"/>
        <v>0</v>
      </c>
      <c r="AI45" s="70"/>
      <c r="AJ45" s="208" t="e">
        <f t="shared" si="16"/>
        <v>#VALUE!</v>
      </c>
      <c r="AK45" s="207" t="e">
        <f t="shared" si="17"/>
        <v>#DIV/0!</v>
      </c>
      <c r="AL45" s="70"/>
      <c r="AM45" s="192" t="e">
        <f t="shared" si="18"/>
        <v>#VALUE!</v>
      </c>
      <c r="AN45" s="206">
        <f t="shared" si="19"/>
        <v>0</v>
      </c>
      <c r="AO45" s="70"/>
      <c r="AP45" s="208" t="e">
        <f t="shared" si="20"/>
        <v>#VALUE!</v>
      </c>
      <c r="AQ45" s="207" t="e">
        <f t="shared" si="21"/>
        <v>#DIV/0!</v>
      </c>
      <c r="AR45" s="70"/>
      <c r="AS45" s="192" t="e">
        <f t="shared" si="22"/>
        <v>#VALUE!</v>
      </c>
      <c r="AT45" s="206">
        <f t="shared" si="23"/>
        <v>0</v>
      </c>
      <c r="AU45" s="70"/>
      <c r="AV45" s="208" t="e">
        <f t="shared" si="24"/>
        <v>#VALUE!</v>
      </c>
      <c r="AW45" s="207" t="e">
        <f t="shared" si="25"/>
        <v>#DIV/0!</v>
      </c>
      <c r="AX45" s="70"/>
      <c r="AY45" s="192" t="e">
        <f t="shared" si="26"/>
        <v>#VALUE!</v>
      </c>
      <c r="AZ45" s="206">
        <f t="shared" si="27"/>
        <v>0</v>
      </c>
      <c r="BA45" s="70"/>
      <c r="BB45" s="208" t="e">
        <f t="shared" si="28"/>
        <v>#VALUE!</v>
      </c>
      <c r="BC45" s="207" t="e">
        <f t="shared" si="29"/>
        <v>#DIV/0!</v>
      </c>
      <c r="BD45" s="70"/>
      <c r="BE45" s="192" t="e">
        <f t="shared" si="30"/>
        <v>#VALUE!</v>
      </c>
      <c r="BF45" s="206">
        <f t="shared" si="31"/>
        <v>0</v>
      </c>
      <c r="BG45" s="70"/>
      <c r="BH45" s="208" t="e">
        <f t="shared" si="32"/>
        <v>#VALUE!</v>
      </c>
      <c r="BI45" s="207" t="e">
        <f t="shared" si="33"/>
        <v>#DIV/0!</v>
      </c>
      <c r="BJ45" s="70"/>
      <c r="BK45" s="192" t="e">
        <f t="shared" si="34"/>
        <v>#VALUE!</v>
      </c>
      <c r="BL45" s="206">
        <f t="shared" si="35"/>
        <v>0</v>
      </c>
      <c r="BM45" s="70"/>
      <c r="BN45" s="208" t="e">
        <f t="shared" si="36"/>
        <v>#VALUE!</v>
      </c>
      <c r="BO45" s="207" t="e">
        <f t="shared" si="37"/>
        <v>#DIV/0!</v>
      </c>
      <c r="BP45" s="70"/>
      <c r="BQ45" s="192" t="e">
        <f t="shared" si="38"/>
        <v>#VALUE!</v>
      </c>
      <c r="BR45" s="206">
        <f t="shared" si="39"/>
        <v>0</v>
      </c>
      <c r="BS45" s="70"/>
      <c r="BT45" s="208" t="e">
        <f t="shared" si="40"/>
        <v>#VALUE!</v>
      </c>
      <c r="BU45" s="207" t="e">
        <f t="shared" si="41"/>
        <v>#DIV/0!</v>
      </c>
      <c r="BV45" s="70"/>
      <c r="BW45" s="192" t="e">
        <f t="shared" si="42"/>
        <v>#VALUE!</v>
      </c>
      <c r="BX45" s="206">
        <f t="shared" si="43"/>
        <v>0</v>
      </c>
      <c r="BY45" s="70"/>
      <c r="BZ45" s="208" t="e">
        <f t="shared" si="44"/>
        <v>#VALUE!</v>
      </c>
      <c r="CA45" s="207" t="e">
        <f t="shared" si="45"/>
        <v>#DIV/0!</v>
      </c>
      <c r="CB45" s="70"/>
      <c r="CC45" s="192" t="e">
        <f t="shared" si="46"/>
        <v>#VALUE!</v>
      </c>
      <c r="CD45" s="206">
        <f t="shared" si="47"/>
        <v>0</v>
      </c>
      <c r="CE45" s="70"/>
      <c r="CF45" s="208" t="e">
        <f t="shared" si="48"/>
        <v>#VALUE!</v>
      </c>
      <c r="CG45" s="207" t="e">
        <f t="shared" si="49"/>
        <v>#DIV/0!</v>
      </c>
      <c r="CH45" s="70"/>
      <c r="CI45" s="192" t="e">
        <f t="shared" si="50"/>
        <v>#VALUE!</v>
      </c>
      <c r="CJ45" s="207">
        <f t="shared" si="51"/>
        <v>0</v>
      </c>
      <c r="CK45" s="70">
        <f t="shared" si="52"/>
        <v>0</v>
      </c>
      <c r="CL45" s="192" t="e">
        <f t="shared" si="53"/>
        <v>#VALUE!</v>
      </c>
      <c r="CM45" s="207" t="e">
        <f t="shared" si="54"/>
        <v>#DIV/0!</v>
      </c>
      <c r="CN45" s="70">
        <f t="shared" si="55"/>
        <v>0</v>
      </c>
      <c r="CO45" s="192" t="e">
        <f t="shared" si="56"/>
        <v>#VALUE!</v>
      </c>
      <c r="CP45" s="207">
        <f t="shared" si="57"/>
        <v>100</v>
      </c>
      <c r="CQ45" s="70">
        <f t="shared" si="58"/>
        <v>2</v>
      </c>
      <c r="CR45" s="192" t="e">
        <f t="shared" si="59"/>
        <v>#VALUE!</v>
      </c>
      <c r="CS45" s="207" t="e">
        <f t="shared" si="60"/>
        <v>#DIV/0!</v>
      </c>
      <c r="CT45" s="70">
        <f t="shared" si="61"/>
        <v>0</v>
      </c>
      <c r="CU45" s="192" t="e">
        <f t="shared" si="62"/>
        <v>#VALUE!</v>
      </c>
      <c r="CV45" s="202">
        <f t="shared" si="63"/>
        <v>0</v>
      </c>
      <c r="CW45" s="70">
        <f t="shared" si="64"/>
        <v>0</v>
      </c>
      <c r="CX45" s="192" t="e">
        <f t="shared" si="65"/>
        <v>#VALUE!</v>
      </c>
      <c r="CY45" s="202">
        <f t="shared" si="66"/>
        <v>1</v>
      </c>
      <c r="CZ45" s="70">
        <f t="shared" si="67"/>
        <v>2</v>
      </c>
      <c r="DA45" s="192" t="e">
        <f t="shared" si="68"/>
        <v>#VALUE!</v>
      </c>
      <c r="DB45" s="209"/>
    </row>
    <row r="46" spans="1:106" s="210" customFormat="1">
      <c r="A46" s="258" t="s">
        <v>869</v>
      </c>
      <c r="B46" s="459" t="s">
        <v>997</v>
      </c>
      <c r="C46" s="308" t="s">
        <v>998</v>
      </c>
      <c r="D46" s="309" t="s">
        <v>488</v>
      </c>
      <c r="E46" s="315" t="s">
        <v>665</v>
      </c>
      <c r="F46" s="472">
        <v>9.64</v>
      </c>
      <c r="G46" s="477">
        <v>16</v>
      </c>
      <c r="H46" s="283">
        <f t="shared" si="73"/>
        <v>16</v>
      </c>
      <c r="I46" s="371">
        <f t="shared" si="73"/>
        <v>16</v>
      </c>
      <c r="J46" s="132">
        <f t="shared" si="69"/>
        <v>0</v>
      </c>
      <c r="K46" s="132">
        <f t="shared" si="70"/>
        <v>0</v>
      </c>
      <c r="L46" s="39" t="e">
        <f t="shared" si="74"/>
        <v>#VALUE!</v>
      </c>
      <c r="M46" s="40" t="e">
        <f t="shared" si="71"/>
        <v>#VALUE!</v>
      </c>
      <c r="N46" s="238" t="e">
        <f t="shared" si="72"/>
        <v>#VALUE!</v>
      </c>
      <c r="O46" s="238" t="e">
        <f t="shared" si="75"/>
        <v>#VALUE!</v>
      </c>
      <c r="P46" s="207">
        <f t="shared" si="3"/>
        <v>0</v>
      </c>
      <c r="Q46" s="70"/>
      <c r="R46" s="208" t="e">
        <f t="shared" si="4"/>
        <v>#VALUE!</v>
      </c>
      <c r="S46" s="207" t="e">
        <f t="shared" si="5"/>
        <v>#DIV/0!</v>
      </c>
      <c r="T46" s="70"/>
      <c r="U46" s="192" t="e">
        <f t="shared" si="6"/>
        <v>#VALUE!</v>
      </c>
      <c r="V46" s="206">
        <f t="shared" si="7"/>
        <v>0</v>
      </c>
      <c r="W46" s="70"/>
      <c r="X46" s="208" t="e">
        <f t="shared" si="8"/>
        <v>#VALUE!</v>
      </c>
      <c r="Y46" s="207" t="e">
        <f t="shared" si="9"/>
        <v>#DIV/0!</v>
      </c>
      <c r="Z46" s="70"/>
      <c r="AA46" s="192" t="e">
        <f t="shared" si="10"/>
        <v>#VALUE!</v>
      </c>
      <c r="AB46" s="206">
        <f t="shared" si="11"/>
        <v>0</v>
      </c>
      <c r="AC46" s="70"/>
      <c r="AD46" s="208" t="e">
        <f t="shared" si="12"/>
        <v>#VALUE!</v>
      </c>
      <c r="AE46" s="207" t="e">
        <f t="shared" si="13"/>
        <v>#DIV/0!</v>
      </c>
      <c r="AF46" s="70"/>
      <c r="AG46" s="192" t="e">
        <f t="shared" si="14"/>
        <v>#VALUE!</v>
      </c>
      <c r="AH46" s="206">
        <f t="shared" si="15"/>
        <v>0</v>
      </c>
      <c r="AI46" s="70"/>
      <c r="AJ46" s="208" t="e">
        <f t="shared" si="16"/>
        <v>#VALUE!</v>
      </c>
      <c r="AK46" s="207" t="e">
        <f t="shared" si="17"/>
        <v>#DIV/0!</v>
      </c>
      <c r="AL46" s="70"/>
      <c r="AM46" s="192" t="e">
        <f t="shared" si="18"/>
        <v>#VALUE!</v>
      </c>
      <c r="AN46" s="206">
        <f t="shared" si="19"/>
        <v>0</v>
      </c>
      <c r="AO46" s="70"/>
      <c r="AP46" s="208" t="e">
        <f t="shared" si="20"/>
        <v>#VALUE!</v>
      </c>
      <c r="AQ46" s="207" t="e">
        <f t="shared" si="21"/>
        <v>#DIV/0!</v>
      </c>
      <c r="AR46" s="70"/>
      <c r="AS46" s="192" t="e">
        <f t="shared" si="22"/>
        <v>#VALUE!</v>
      </c>
      <c r="AT46" s="206">
        <f t="shared" si="23"/>
        <v>0</v>
      </c>
      <c r="AU46" s="70"/>
      <c r="AV46" s="208" t="e">
        <f t="shared" si="24"/>
        <v>#VALUE!</v>
      </c>
      <c r="AW46" s="207" t="e">
        <f t="shared" si="25"/>
        <v>#DIV/0!</v>
      </c>
      <c r="AX46" s="70"/>
      <c r="AY46" s="192" t="e">
        <f t="shared" si="26"/>
        <v>#VALUE!</v>
      </c>
      <c r="AZ46" s="206">
        <f t="shared" si="27"/>
        <v>0</v>
      </c>
      <c r="BA46" s="70"/>
      <c r="BB46" s="208" t="e">
        <f t="shared" si="28"/>
        <v>#VALUE!</v>
      </c>
      <c r="BC46" s="207" t="e">
        <f t="shared" si="29"/>
        <v>#DIV/0!</v>
      </c>
      <c r="BD46" s="70"/>
      <c r="BE46" s="192" t="e">
        <f t="shared" si="30"/>
        <v>#VALUE!</v>
      </c>
      <c r="BF46" s="206">
        <f t="shared" si="31"/>
        <v>0</v>
      </c>
      <c r="BG46" s="70"/>
      <c r="BH46" s="208" t="e">
        <f t="shared" si="32"/>
        <v>#VALUE!</v>
      </c>
      <c r="BI46" s="207" t="e">
        <f t="shared" si="33"/>
        <v>#DIV/0!</v>
      </c>
      <c r="BJ46" s="70"/>
      <c r="BK46" s="192" t="e">
        <f t="shared" si="34"/>
        <v>#VALUE!</v>
      </c>
      <c r="BL46" s="206">
        <f t="shared" si="35"/>
        <v>0</v>
      </c>
      <c r="BM46" s="70"/>
      <c r="BN46" s="208" t="e">
        <f t="shared" si="36"/>
        <v>#VALUE!</v>
      </c>
      <c r="BO46" s="207" t="e">
        <f t="shared" si="37"/>
        <v>#DIV/0!</v>
      </c>
      <c r="BP46" s="70"/>
      <c r="BQ46" s="192" t="e">
        <f t="shared" si="38"/>
        <v>#VALUE!</v>
      </c>
      <c r="BR46" s="206">
        <f t="shared" si="39"/>
        <v>0</v>
      </c>
      <c r="BS46" s="70"/>
      <c r="BT46" s="208" t="e">
        <f t="shared" si="40"/>
        <v>#VALUE!</v>
      </c>
      <c r="BU46" s="207" t="e">
        <f t="shared" si="41"/>
        <v>#DIV/0!</v>
      </c>
      <c r="BV46" s="70"/>
      <c r="BW46" s="192" t="e">
        <f t="shared" si="42"/>
        <v>#VALUE!</v>
      </c>
      <c r="BX46" s="206">
        <f t="shared" si="43"/>
        <v>0</v>
      </c>
      <c r="BY46" s="70"/>
      <c r="BZ46" s="208" t="e">
        <f t="shared" si="44"/>
        <v>#VALUE!</v>
      </c>
      <c r="CA46" s="207" t="e">
        <f t="shared" si="45"/>
        <v>#DIV/0!</v>
      </c>
      <c r="CB46" s="70"/>
      <c r="CC46" s="192" t="e">
        <f t="shared" si="46"/>
        <v>#VALUE!</v>
      </c>
      <c r="CD46" s="206">
        <f t="shared" si="47"/>
        <v>0</v>
      </c>
      <c r="CE46" s="70"/>
      <c r="CF46" s="208" t="e">
        <f t="shared" si="48"/>
        <v>#VALUE!</v>
      </c>
      <c r="CG46" s="207" t="e">
        <f t="shared" si="49"/>
        <v>#DIV/0!</v>
      </c>
      <c r="CH46" s="70"/>
      <c r="CI46" s="192" t="e">
        <f t="shared" si="50"/>
        <v>#VALUE!</v>
      </c>
      <c r="CJ46" s="207">
        <f t="shared" si="51"/>
        <v>0</v>
      </c>
      <c r="CK46" s="70">
        <f t="shared" si="52"/>
        <v>0</v>
      </c>
      <c r="CL46" s="192" t="e">
        <f t="shared" si="53"/>
        <v>#VALUE!</v>
      </c>
      <c r="CM46" s="207" t="e">
        <f t="shared" si="54"/>
        <v>#DIV/0!</v>
      </c>
      <c r="CN46" s="70">
        <f t="shared" si="55"/>
        <v>0</v>
      </c>
      <c r="CO46" s="192" t="e">
        <f t="shared" si="56"/>
        <v>#VALUE!</v>
      </c>
      <c r="CP46" s="207">
        <f t="shared" si="57"/>
        <v>100</v>
      </c>
      <c r="CQ46" s="70">
        <f t="shared" si="58"/>
        <v>16</v>
      </c>
      <c r="CR46" s="192" t="e">
        <f t="shared" si="59"/>
        <v>#VALUE!</v>
      </c>
      <c r="CS46" s="207" t="e">
        <f t="shared" si="60"/>
        <v>#DIV/0!</v>
      </c>
      <c r="CT46" s="70">
        <f t="shared" si="61"/>
        <v>0</v>
      </c>
      <c r="CU46" s="192" t="e">
        <f t="shared" si="62"/>
        <v>#VALUE!</v>
      </c>
      <c r="CV46" s="202">
        <f t="shared" si="63"/>
        <v>0</v>
      </c>
      <c r="CW46" s="70">
        <f t="shared" si="64"/>
        <v>0</v>
      </c>
      <c r="CX46" s="192" t="e">
        <f t="shared" si="65"/>
        <v>#VALUE!</v>
      </c>
      <c r="CY46" s="202">
        <f t="shared" si="66"/>
        <v>1</v>
      </c>
      <c r="CZ46" s="70">
        <f t="shared" si="67"/>
        <v>16</v>
      </c>
      <c r="DA46" s="192" t="e">
        <f t="shared" si="68"/>
        <v>#VALUE!</v>
      </c>
      <c r="DB46" s="209"/>
    </row>
    <row r="47" spans="1:106" s="210" customFormat="1">
      <c r="A47" s="258" t="s">
        <v>870</v>
      </c>
      <c r="B47" s="459" t="s">
        <v>999</v>
      </c>
      <c r="C47" s="308" t="s">
        <v>1000</v>
      </c>
      <c r="D47" s="309" t="s">
        <v>489</v>
      </c>
      <c r="E47" s="315" t="s">
        <v>665</v>
      </c>
      <c r="F47" s="472">
        <v>15.09</v>
      </c>
      <c r="G47" s="477">
        <v>20</v>
      </c>
      <c r="H47" s="283">
        <f t="shared" si="73"/>
        <v>20</v>
      </c>
      <c r="I47" s="371">
        <f t="shared" si="73"/>
        <v>20</v>
      </c>
      <c r="J47" s="132">
        <f t="shared" si="69"/>
        <v>0</v>
      </c>
      <c r="K47" s="132">
        <f t="shared" si="70"/>
        <v>0</v>
      </c>
      <c r="L47" s="39" t="e">
        <f t="shared" si="74"/>
        <v>#VALUE!</v>
      </c>
      <c r="M47" s="40" t="e">
        <f t="shared" si="71"/>
        <v>#VALUE!</v>
      </c>
      <c r="N47" s="238" t="e">
        <f t="shared" si="72"/>
        <v>#VALUE!</v>
      </c>
      <c r="O47" s="238" t="e">
        <f t="shared" si="75"/>
        <v>#VALUE!</v>
      </c>
      <c r="P47" s="207">
        <f t="shared" si="3"/>
        <v>0</v>
      </c>
      <c r="Q47" s="70"/>
      <c r="R47" s="208" t="e">
        <f t="shared" si="4"/>
        <v>#VALUE!</v>
      </c>
      <c r="S47" s="207" t="e">
        <f t="shared" si="5"/>
        <v>#DIV/0!</v>
      </c>
      <c r="T47" s="70"/>
      <c r="U47" s="192" t="e">
        <f t="shared" si="6"/>
        <v>#VALUE!</v>
      </c>
      <c r="V47" s="206">
        <f t="shared" si="7"/>
        <v>0</v>
      </c>
      <c r="W47" s="70"/>
      <c r="X47" s="208" t="e">
        <f t="shared" si="8"/>
        <v>#VALUE!</v>
      </c>
      <c r="Y47" s="207" t="e">
        <f t="shared" si="9"/>
        <v>#DIV/0!</v>
      </c>
      <c r="Z47" s="70"/>
      <c r="AA47" s="192" t="e">
        <f t="shared" si="10"/>
        <v>#VALUE!</v>
      </c>
      <c r="AB47" s="206">
        <f t="shared" si="11"/>
        <v>0</v>
      </c>
      <c r="AC47" s="70"/>
      <c r="AD47" s="208" t="e">
        <f t="shared" si="12"/>
        <v>#VALUE!</v>
      </c>
      <c r="AE47" s="207" t="e">
        <f t="shared" si="13"/>
        <v>#DIV/0!</v>
      </c>
      <c r="AF47" s="70"/>
      <c r="AG47" s="192" t="e">
        <f t="shared" si="14"/>
        <v>#VALUE!</v>
      </c>
      <c r="AH47" s="206">
        <f t="shared" si="15"/>
        <v>0</v>
      </c>
      <c r="AI47" s="70"/>
      <c r="AJ47" s="208" t="e">
        <f t="shared" si="16"/>
        <v>#VALUE!</v>
      </c>
      <c r="AK47" s="207" t="e">
        <f t="shared" si="17"/>
        <v>#DIV/0!</v>
      </c>
      <c r="AL47" s="70"/>
      <c r="AM47" s="192" t="e">
        <f t="shared" si="18"/>
        <v>#VALUE!</v>
      </c>
      <c r="AN47" s="206">
        <f t="shared" si="19"/>
        <v>0</v>
      </c>
      <c r="AO47" s="70"/>
      <c r="AP47" s="208" t="e">
        <f t="shared" si="20"/>
        <v>#VALUE!</v>
      </c>
      <c r="AQ47" s="207" t="e">
        <f t="shared" si="21"/>
        <v>#DIV/0!</v>
      </c>
      <c r="AR47" s="70"/>
      <c r="AS47" s="192" t="e">
        <f t="shared" si="22"/>
        <v>#VALUE!</v>
      </c>
      <c r="AT47" s="206">
        <f t="shared" si="23"/>
        <v>0</v>
      </c>
      <c r="AU47" s="70"/>
      <c r="AV47" s="208" t="e">
        <f t="shared" si="24"/>
        <v>#VALUE!</v>
      </c>
      <c r="AW47" s="207" t="e">
        <f t="shared" si="25"/>
        <v>#DIV/0!</v>
      </c>
      <c r="AX47" s="70"/>
      <c r="AY47" s="192" t="e">
        <f t="shared" si="26"/>
        <v>#VALUE!</v>
      </c>
      <c r="AZ47" s="206">
        <f t="shared" si="27"/>
        <v>0</v>
      </c>
      <c r="BA47" s="70"/>
      <c r="BB47" s="208" t="e">
        <f t="shared" si="28"/>
        <v>#VALUE!</v>
      </c>
      <c r="BC47" s="207" t="e">
        <f t="shared" si="29"/>
        <v>#DIV/0!</v>
      </c>
      <c r="BD47" s="70"/>
      <c r="BE47" s="192" t="e">
        <f t="shared" si="30"/>
        <v>#VALUE!</v>
      </c>
      <c r="BF47" s="206">
        <f t="shared" si="31"/>
        <v>0</v>
      </c>
      <c r="BG47" s="70"/>
      <c r="BH47" s="208" t="e">
        <f t="shared" si="32"/>
        <v>#VALUE!</v>
      </c>
      <c r="BI47" s="207" t="e">
        <f t="shared" si="33"/>
        <v>#DIV/0!</v>
      </c>
      <c r="BJ47" s="70"/>
      <c r="BK47" s="192" t="e">
        <f t="shared" si="34"/>
        <v>#VALUE!</v>
      </c>
      <c r="BL47" s="206">
        <f t="shared" si="35"/>
        <v>0</v>
      </c>
      <c r="BM47" s="70"/>
      <c r="BN47" s="208" t="e">
        <f t="shared" si="36"/>
        <v>#VALUE!</v>
      </c>
      <c r="BO47" s="207" t="e">
        <f t="shared" si="37"/>
        <v>#DIV/0!</v>
      </c>
      <c r="BP47" s="70"/>
      <c r="BQ47" s="192" t="e">
        <f t="shared" si="38"/>
        <v>#VALUE!</v>
      </c>
      <c r="BR47" s="206">
        <f t="shared" si="39"/>
        <v>0</v>
      </c>
      <c r="BS47" s="70"/>
      <c r="BT47" s="208" t="e">
        <f t="shared" si="40"/>
        <v>#VALUE!</v>
      </c>
      <c r="BU47" s="207" t="e">
        <f t="shared" si="41"/>
        <v>#DIV/0!</v>
      </c>
      <c r="BV47" s="70"/>
      <c r="BW47" s="192" t="e">
        <f t="shared" si="42"/>
        <v>#VALUE!</v>
      </c>
      <c r="BX47" s="206">
        <f t="shared" si="43"/>
        <v>0</v>
      </c>
      <c r="BY47" s="70"/>
      <c r="BZ47" s="208" t="e">
        <f t="shared" si="44"/>
        <v>#VALUE!</v>
      </c>
      <c r="CA47" s="207" t="e">
        <f t="shared" si="45"/>
        <v>#DIV/0!</v>
      </c>
      <c r="CB47" s="70"/>
      <c r="CC47" s="192" t="e">
        <f t="shared" si="46"/>
        <v>#VALUE!</v>
      </c>
      <c r="CD47" s="206">
        <f t="shared" si="47"/>
        <v>0</v>
      </c>
      <c r="CE47" s="70"/>
      <c r="CF47" s="208" t="e">
        <f t="shared" si="48"/>
        <v>#VALUE!</v>
      </c>
      <c r="CG47" s="207" t="e">
        <f t="shared" si="49"/>
        <v>#DIV/0!</v>
      </c>
      <c r="CH47" s="70"/>
      <c r="CI47" s="192" t="e">
        <f t="shared" si="50"/>
        <v>#VALUE!</v>
      </c>
      <c r="CJ47" s="207">
        <f t="shared" si="51"/>
        <v>0</v>
      </c>
      <c r="CK47" s="70">
        <f t="shared" si="52"/>
        <v>0</v>
      </c>
      <c r="CL47" s="192" t="e">
        <f t="shared" si="53"/>
        <v>#VALUE!</v>
      </c>
      <c r="CM47" s="207" t="e">
        <f t="shared" si="54"/>
        <v>#DIV/0!</v>
      </c>
      <c r="CN47" s="70">
        <f t="shared" si="55"/>
        <v>0</v>
      </c>
      <c r="CO47" s="192" t="e">
        <f t="shared" si="56"/>
        <v>#VALUE!</v>
      </c>
      <c r="CP47" s="207">
        <f t="shared" si="57"/>
        <v>100</v>
      </c>
      <c r="CQ47" s="70">
        <f t="shared" si="58"/>
        <v>20</v>
      </c>
      <c r="CR47" s="192" t="e">
        <f t="shared" si="59"/>
        <v>#VALUE!</v>
      </c>
      <c r="CS47" s="207" t="e">
        <f t="shared" si="60"/>
        <v>#DIV/0!</v>
      </c>
      <c r="CT47" s="70">
        <f t="shared" si="61"/>
        <v>0</v>
      </c>
      <c r="CU47" s="192" t="e">
        <f t="shared" si="62"/>
        <v>#VALUE!</v>
      </c>
      <c r="CV47" s="202">
        <f t="shared" si="63"/>
        <v>0</v>
      </c>
      <c r="CW47" s="70">
        <f t="shared" si="64"/>
        <v>0</v>
      </c>
      <c r="CX47" s="192" t="e">
        <f t="shared" si="65"/>
        <v>#VALUE!</v>
      </c>
      <c r="CY47" s="202">
        <f t="shared" si="66"/>
        <v>1</v>
      </c>
      <c r="CZ47" s="70">
        <f t="shared" si="67"/>
        <v>20</v>
      </c>
      <c r="DA47" s="192" t="e">
        <f t="shared" si="68"/>
        <v>#VALUE!</v>
      </c>
      <c r="DB47" s="209"/>
    </row>
    <row r="48" spans="1:106" s="210" customFormat="1">
      <c r="A48" s="258" t="s">
        <v>725</v>
      </c>
      <c r="B48" s="459" t="s">
        <v>490</v>
      </c>
      <c r="C48" s="308" t="s">
        <v>491</v>
      </c>
      <c r="D48" s="309" t="s">
        <v>492</v>
      </c>
      <c r="E48" s="315" t="s">
        <v>665</v>
      </c>
      <c r="F48" s="472">
        <v>24.05</v>
      </c>
      <c r="G48" s="477">
        <v>16</v>
      </c>
      <c r="H48" s="283">
        <f t="shared" si="73"/>
        <v>16</v>
      </c>
      <c r="I48" s="371">
        <f t="shared" si="73"/>
        <v>16</v>
      </c>
      <c r="J48" s="132">
        <f t="shared" si="69"/>
        <v>0</v>
      </c>
      <c r="K48" s="132">
        <f t="shared" si="70"/>
        <v>0</v>
      </c>
      <c r="L48" s="39" t="e">
        <f t="shared" si="74"/>
        <v>#VALUE!</v>
      </c>
      <c r="M48" s="40" t="e">
        <f t="shared" si="71"/>
        <v>#VALUE!</v>
      </c>
      <c r="N48" s="238" t="e">
        <f t="shared" si="72"/>
        <v>#VALUE!</v>
      </c>
      <c r="O48" s="238" t="e">
        <f t="shared" si="75"/>
        <v>#VALUE!</v>
      </c>
      <c r="P48" s="207">
        <f t="shared" si="3"/>
        <v>0</v>
      </c>
      <c r="Q48" s="70"/>
      <c r="R48" s="208" t="e">
        <f t="shared" si="4"/>
        <v>#VALUE!</v>
      </c>
      <c r="S48" s="207" t="e">
        <f t="shared" si="5"/>
        <v>#DIV/0!</v>
      </c>
      <c r="T48" s="70"/>
      <c r="U48" s="192" t="e">
        <f t="shared" si="6"/>
        <v>#VALUE!</v>
      </c>
      <c r="V48" s="206">
        <f t="shared" si="7"/>
        <v>0</v>
      </c>
      <c r="W48" s="70"/>
      <c r="X48" s="208" t="e">
        <f t="shared" si="8"/>
        <v>#VALUE!</v>
      </c>
      <c r="Y48" s="207" t="e">
        <f t="shared" si="9"/>
        <v>#DIV/0!</v>
      </c>
      <c r="Z48" s="70"/>
      <c r="AA48" s="192" t="e">
        <f t="shared" si="10"/>
        <v>#VALUE!</v>
      </c>
      <c r="AB48" s="206">
        <f t="shared" si="11"/>
        <v>0</v>
      </c>
      <c r="AC48" s="70"/>
      <c r="AD48" s="208" t="e">
        <f t="shared" si="12"/>
        <v>#VALUE!</v>
      </c>
      <c r="AE48" s="207" t="e">
        <f t="shared" si="13"/>
        <v>#DIV/0!</v>
      </c>
      <c r="AF48" s="70"/>
      <c r="AG48" s="192" t="e">
        <f t="shared" si="14"/>
        <v>#VALUE!</v>
      </c>
      <c r="AH48" s="206">
        <f t="shared" si="15"/>
        <v>0</v>
      </c>
      <c r="AI48" s="70"/>
      <c r="AJ48" s="208" t="e">
        <f t="shared" si="16"/>
        <v>#VALUE!</v>
      </c>
      <c r="AK48" s="207" t="e">
        <f t="shared" si="17"/>
        <v>#DIV/0!</v>
      </c>
      <c r="AL48" s="70"/>
      <c r="AM48" s="192" t="e">
        <f t="shared" si="18"/>
        <v>#VALUE!</v>
      </c>
      <c r="AN48" s="206">
        <f t="shared" si="19"/>
        <v>0</v>
      </c>
      <c r="AO48" s="70"/>
      <c r="AP48" s="208" t="e">
        <f t="shared" si="20"/>
        <v>#VALUE!</v>
      </c>
      <c r="AQ48" s="207" t="e">
        <f t="shared" si="21"/>
        <v>#DIV/0!</v>
      </c>
      <c r="AR48" s="70"/>
      <c r="AS48" s="192" t="e">
        <f t="shared" si="22"/>
        <v>#VALUE!</v>
      </c>
      <c r="AT48" s="206">
        <f t="shared" si="23"/>
        <v>0</v>
      </c>
      <c r="AU48" s="70"/>
      <c r="AV48" s="208" t="e">
        <f t="shared" si="24"/>
        <v>#VALUE!</v>
      </c>
      <c r="AW48" s="207" t="e">
        <f t="shared" si="25"/>
        <v>#DIV/0!</v>
      </c>
      <c r="AX48" s="70"/>
      <c r="AY48" s="192" t="e">
        <f t="shared" si="26"/>
        <v>#VALUE!</v>
      </c>
      <c r="AZ48" s="206">
        <f t="shared" si="27"/>
        <v>0</v>
      </c>
      <c r="BA48" s="70"/>
      <c r="BB48" s="208" t="e">
        <f t="shared" si="28"/>
        <v>#VALUE!</v>
      </c>
      <c r="BC48" s="207" t="e">
        <f t="shared" si="29"/>
        <v>#DIV/0!</v>
      </c>
      <c r="BD48" s="70"/>
      <c r="BE48" s="192" t="e">
        <f t="shared" si="30"/>
        <v>#VALUE!</v>
      </c>
      <c r="BF48" s="206">
        <f t="shared" si="31"/>
        <v>0</v>
      </c>
      <c r="BG48" s="70"/>
      <c r="BH48" s="208" t="e">
        <f t="shared" si="32"/>
        <v>#VALUE!</v>
      </c>
      <c r="BI48" s="207" t="e">
        <f t="shared" si="33"/>
        <v>#DIV/0!</v>
      </c>
      <c r="BJ48" s="70"/>
      <c r="BK48" s="192" t="e">
        <f t="shared" si="34"/>
        <v>#VALUE!</v>
      </c>
      <c r="BL48" s="206">
        <f t="shared" si="35"/>
        <v>0</v>
      </c>
      <c r="BM48" s="70"/>
      <c r="BN48" s="208" t="e">
        <f t="shared" si="36"/>
        <v>#VALUE!</v>
      </c>
      <c r="BO48" s="207" t="e">
        <f t="shared" si="37"/>
        <v>#DIV/0!</v>
      </c>
      <c r="BP48" s="70"/>
      <c r="BQ48" s="192" t="e">
        <f t="shared" si="38"/>
        <v>#VALUE!</v>
      </c>
      <c r="BR48" s="206">
        <f t="shared" si="39"/>
        <v>0</v>
      </c>
      <c r="BS48" s="70"/>
      <c r="BT48" s="208" t="e">
        <f t="shared" si="40"/>
        <v>#VALUE!</v>
      </c>
      <c r="BU48" s="207" t="e">
        <f t="shared" si="41"/>
        <v>#DIV/0!</v>
      </c>
      <c r="BV48" s="70"/>
      <c r="BW48" s="192" t="e">
        <f t="shared" si="42"/>
        <v>#VALUE!</v>
      </c>
      <c r="BX48" s="206">
        <f t="shared" si="43"/>
        <v>0</v>
      </c>
      <c r="BY48" s="70"/>
      <c r="BZ48" s="208" t="e">
        <f t="shared" si="44"/>
        <v>#VALUE!</v>
      </c>
      <c r="CA48" s="207" t="e">
        <f t="shared" si="45"/>
        <v>#DIV/0!</v>
      </c>
      <c r="CB48" s="70"/>
      <c r="CC48" s="192" t="e">
        <f t="shared" si="46"/>
        <v>#VALUE!</v>
      </c>
      <c r="CD48" s="206">
        <f t="shared" si="47"/>
        <v>0</v>
      </c>
      <c r="CE48" s="70"/>
      <c r="CF48" s="208" t="e">
        <f t="shared" si="48"/>
        <v>#VALUE!</v>
      </c>
      <c r="CG48" s="207" t="e">
        <f t="shared" si="49"/>
        <v>#DIV/0!</v>
      </c>
      <c r="CH48" s="70"/>
      <c r="CI48" s="192" t="e">
        <f t="shared" si="50"/>
        <v>#VALUE!</v>
      </c>
      <c r="CJ48" s="207">
        <f t="shared" si="51"/>
        <v>0</v>
      </c>
      <c r="CK48" s="70">
        <f t="shared" si="52"/>
        <v>0</v>
      </c>
      <c r="CL48" s="192" t="e">
        <f t="shared" si="53"/>
        <v>#VALUE!</v>
      </c>
      <c r="CM48" s="207" t="e">
        <f t="shared" si="54"/>
        <v>#DIV/0!</v>
      </c>
      <c r="CN48" s="70">
        <f t="shared" si="55"/>
        <v>0</v>
      </c>
      <c r="CO48" s="192" t="e">
        <f t="shared" si="56"/>
        <v>#VALUE!</v>
      </c>
      <c r="CP48" s="207">
        <f t="shared" si="57"/>
        <v>100</v>
      </c>
      <c r="CQ48" s="70">
        <f t="shared" si="58"/>
        <v>16</v>
      </c>
      <c r="CR48" s="192" t="e">
        <f t="shared" si="59"/>
        <v>#VALUE!</v>
      </c>
      <c r="CS48" s="207" t="e">
        <f t="shared" si="60"/>
        <v>#DIV/0!</v>
      </c>
      <c r="CT48" s="70">
        <f t="shared" si="61"/>
        <v>0</v>
      </c>
      <c r="CU48" s="192" t="e">
        <f t="shared" si="62"/>
        <v>#VALUE!</v>
      </c>
      <c r="CV48" s="202">
        <f t="shared" si="63"/>
        <v>0</v>
      </c>
      <c r="CW48" s="70">
        <f t="shared" si="64"/>
        <v>0</v>
      </c>
      <c r="CX48" s="192" t="e">
        <f t="shared" si="65"/>
        <v>#VALUE!</v>
      </c>
      <c r="CY48" s="202">
        <f t="shared" si="66"/>
        <v>1</v>
      </c>
      <c r="CZ48" s="70">
        <f t="shared" si="67"/>
        <v>16</v>
      </c>
      <c r="DA48" s="192" t="e">
        <f t="shared" si="68"/>
        <v>#VALUE!</v>
      </c>
      <c r="DB48" s="209"/>
    </row>
    <row r="49" spans="1:106" s="210" customFormat="1">
      <c r="A49" s="258" t="s">
        <v>736</v>
      </c>
      <c r="B49" s="459" t="s">
        <v>493</v>
      </c>
      <c r="C49" s="308" t="s">
        <v>494</v>
      </c>
      <c r="D49" s="309" t="s">
        <v>495</v>
      </c>
      <c r="E49" s="315" t="s">
        <v>665</v>
      </c>
      <c r="F49" s="472">
        <v>13.69</v>
      </c>
      <c r="G49" s="477">
        <v>2</v>
      </c>
      <c r="H49" s="283">
        <f t="shared" si="73"/>
        <v>2</v>
      </c>
      <c r="I49" s="371">
        <f t="shared" si="73"/>
        <v>2</v>
      </c>
      <c r="J49" s="132">
        <f t="shared" si="69"/>
        <v>0</v>
      </c>
      <c r="K49" s="132">
        <f t="shared" si="70"/>
        <v>0</v>
      </c>
      <c r="L49" s="39" t="e">
        <f t="shared" si="74"/>
        <v>#VALUE!</v>
      </c>
      <c r="M49" s="40" t="e">
        <f t="shared" si="71"/>
        <v>#VALUE!</v>
      </c>
      <c r="N49" s="238" t="e">
        <f t="shared" si="72"/>
        <v>#VALUE!</v>
      </c>
      <c r="O49" s="238" t="e">
        <f t="shared" si="75"/>
        <v>#VALUE!</v>
      </c>
      <c r="P49" s="207">
        <f t="shared" si="3"/>
        <v>0</v>
      </c>
      <c r="Q49" s="70"/>
      <c r="R49" s="208" t="e">
        <f t="shared" si="4"/>
        <v>#VALUE!</v>
      </c>
      <c r="S49" s="207" t="e">
        <f t="shared" si="5"/>
        <v>#DIV/0!</v>
      </c>
      <c r="T49" s="70"/>
      <c r="U49" s="192" t="e">
        <f t="shared" si="6"/>
        <v>#VALUE!</v>
      </c>
      <c r="V49" s="206">
        <f t="shared" si="7"/>
        <v>0</v>
      </c>
      <c r="W49" s="70"/>
      <c r="X49" s="208" t="e">
        <f t="shared" si="8"/>
        <v>#VALUE!</v>
      </c>
      <c r="Y49" s="207" t="e">
        <f t="shared" si="9"/>
        <v>#DIV/0!</v>
      </c>
      <c r="Z49" s="70"/>
      <c r="AA49" s="192" t="e">
        <f t="shared" si="10"/>
        <v>#VALUE!</v>
      </c>
      <c r="AB49" s="206">
        <f t="shared" si="11"/>
        <v>0</v>
      </c>
      <c r="AC49" s="70"/>
      <c r="AD49" s="208" t="e">
        <f t="shared" si="12"/>
        <v>#VALUE!</v>
      </c>
      <c r="AE49" s="207" t="e">
        <f t="shared" si="13"/>
        <v>#DIV/0!</v>
      </c>
      <c r="AF49" s="70"/>
      <c r="AG49" s="192" t="e">
        <f t="shared" si="14"/>
        <v>#VALUE!</v>
      </c>
      <c r="AH49" s="206">
        <f t="shared" si="15"/>
        <v>0</v>
      </c>
      <c r="AI49" s="70"/>
      <c r="AJ49" s="208" t="e">
        <f t="shared" si="16"/>
        <v>#VALUE!</v>
      </c>
      <c r="AK49" s="207" t="e">
        <f t="shared" si="17"/>
        <v>#DIV/0!</v>
      </c>
      <c r="AL49" s="70"/>
      <c r="AM49" s="192" t="e">
        <f t="shared" si="18"/>
        <v>#VALUE!</v>
      </c>
      <c r="AN49" s="206">
        <f t="shared" si="19"/>
        <v>0</v>
      </c>
      <c r="AO49" s="70"/>
      <c r="AP49" s="208" t="e">
        <f t="shared" si="20"/>
        <v>#VALUE!</v>
      </c>
      <c r="AQ49" s="207" t="e">
        <f t="shared" si="21"/>
        <v>#DIV/0!</v>
      </c>
      <c r="AR49" s="70"/>
      <c r="AS49" s="192" t="e">
        <f t="shared" si="22"/>
        <v>#VALUE!</v>
      </c>
      <c r="AT49" s="206">
        <f t="shared" si="23"/>
        <v>0</v>
      </c>
      <c r="AU49" s="70"/>
      <c r="AV49" s="208" t="e">
        <f t="shared" si="24"/>
        <v>#VALUE!</v>
      </c>
      <c r="AW49" s="207" t="e">
        <f t="shared" si="25"/>
        <v>#DIV/0!</v>
      </c>
      <c r="AX49" s="70"/>
      <c r="AY49" s="192" t="e">
        <f t="shared" si="26"/>
        <v>#VALUE!</v>
      </c>
      <c r="AZ49" s="206">
        <f t="shared" si="27"/>
        <v>0</v>
      </c>
      <c r="BA49" s="70"/>
      <c r="BB49" s="208" t="e">
        <f t="shared" si="28"/>
        <v>#VALUE!</v>
      </c>
      <c r="BC49" s="207" t="e">
        <f t="shared" si="29"/>
        <v>#DIV/0!</v>
      </c>
      <c r="BD49" s="70"/>
      <c r="BE49" s="192" t="e">
        <f t="shared" si="30"/>
        <v>#VALUE!</v>
      </c>
      <c r="BF49" s="206">
        <f t="shared" si="31"/>
        <v>0</v>
      </c>
      <c r="BG49" s="70"/>
      <c r="BH49" s="208" t="e">
        <f t="shared" si="32"/>
        <v>#VALUE!</v>
      </c>
      <c r="BI49" s="207" t="e">
        <f t="shared" si="33"/>
        <v>#DIV/0!</v>
      </c>
      <c r="BJ49" s="70"/>
      <c r="BK49" s="192" t="e">
        <f t="shared" si="34"/>
        <v>#VALUE!</v>
      </c>
      <c r="BL49" s="206">
        <f t="shared" si="35"/>
        <v>0</v>
      </c>
      <c r="BM49" s="70"/>
      <c r="BN49" s="208" t="e">
        <f t="shared" si="36"/>
        <v>#VALUE!</v>
      </c>
      <c r="BO49" s="207" t="e">
        <f t="shared" si="37"/>
        <v>#DIV/0!</v>
      </c>
      <c r="BP49" s="70"/>
      <c r="BQ49" s="192" t="e">
        <f t="shared" si="38"/>
        <v>#VALUE!</v>
      </c>
      <c r="BR49" s="206">
        <f t="shared" si="39"/>
        <v>0</v>
      </c>
      <c r="BS49" s="70"/>
      <c r="BT49" s="208" t="e">
        <f t="shared" si="40"/>
        <v>#VALUE!</v>
      </c>
      <c r="BU49" s="207" t="e">
        <f t="shared" si="41"/>
        <v>#DIV/0!</v>
      </c>
      <c r="BV49" s="70"/>
      <c r="BW49" s="192" t="e">
        <f t="shared" si="42"/>
        <v>#VALUE!</v>
      </c>
      <c r="BX49" s="206">
        <f t="shared" si="43"/>
        <v>0</v>
      </c>
      <c r="BY49" s="70"/>
      <c r="BZ49" s="208" t="e">
        <f t="shared" si="44"/>
        <v>#VALUE!</v>
      </c>
      <c r="CA49" s="207" t="e">
        <f t="shared" si="45"/>
        <v>#DIV/0!</v>
      </c>
      <c r="CB49" s="70"/>
      <c r="CC49" s="192" t="e">
        <f t="shared" si="46"/>
        <v>#VALUE!</v>
      </c>
      <c r="CD49" s="206">
        <f t="shared" si="47"/>
        <v>0</v>
      </c>
      <c r="CE49" s="70"/>
      <c r="CF49" s="208" t="e">
        <f t="shared" si="48"/>
        <v>#VALUE!</v>
      </c>
      <c r="CG49" s="207" t="e">
        <f t="shared" si="49"/>
        <v>#DIV/0!</v>
      </c>
      <c r="CH49" s="70"/>
      <c r="CI49" s="192" t="e">
        <f t="shared" si="50"/>
        <v>#VALUE!</v>
      </c>
      <c r="CJ49" s="207">
        <f t="shared" si="51"/>
        <v>0</v>
      </c>
      <c r="CK49" s="70">
        <f t="shared" si="52"/>
        <v>0</v>
      </c>
      <c r="CL49" s="192" t="e">
        <f t="shared" si="53"/>
        <v>#VALUE!</v>
      </c>
      <c r="CM49" s="207" t="e">
        <f t="shared" si="54"/>
        <v>#DIV/0!</v>
      </c>
      <c r="CN49" s="70">
        <f t="shared" si="55"/>
        <v>0</v>
      </c>
      <c r="CO49" s="192" t="e">
        <f t="shared" si="56"/>
        <v>#VALUE!</v>
      </c>
      <c r="CP49" s="207">
        <f t="shared" si="57"/>
        <v>100</v>
      </c>
      <c r="CQ49" s="70">
        <f t="shared" si="58"/>
        <v>2</v>
      </c>
      <c r="CR49" s="192" t="e">
        <f t="shared" si="59"/>
        <v>#VALUE!</v>
      </c>
      <c r="CS49" s="207" t="e">
        <f t="shared" si="60"/>
        <v>#DIV/0!</v>
      </c>
      <c r="CT49" s="70">
        <f t="shared" si="61"/>
        <v>0</v>
      </c>
      <c r="CU49" s="192" t="e">
        <f t="shared" si="62"/>
        <v>#VALUE!</v>
      </c>
      <c r="CV49" s="202">
        <f t="shared" si="63"/>
        <v>0</v>
      </c>
      <c r="CW49" s="70">
        <f t="shared" si="64"/>
        <v>0</v>
      </c>
      <c r="CX49" s="192" t="e">
        <f t="shared" si="65"/>
        <v>#VALUE!</v>
      </c>
      <c r="CY49" s="202">
        <f t="shared" si="66"/>
        <v>1</v>
      </c>
      <c r="CZ49" s="70">
        <f t="shared" si="67"/>
        <v>2</v>
      </c>
      <c r="DA49" s="192" t="e">
        <f t="shared" si="68"/>
        <v>#VALUE!</v>
      </c>
      <c r="DB49" s="209"/>
    </row>
    <row r="50" spans="1:106" s="210" customFormat="1">
      <c r="A50" s="258" t="s">
        <v>737</v>
      </c>
      <c r="B50" s="362" t="s">
        <v>496</v>
      </c>
      <c r="C50" s="304" t="s">
        <v>497</v>
      </c>
      <c r="D50" s="305" t="s">
        <v>498</v>
      </c>
      <c r="E50" s="315" t="s">
        <v>665</v>
      </c>
      <c r="F50" s="474">
        <v>23.36</v>
      </c>
      <c r="G50" s="477">
        <v>4</v>
      </c>
      <c r="H50" s="283">
        <f t="shared" si="73"/>
        <v>4</v>
      </c>
      <c r="I50" s="371">
        <f t="shared" si="73"/>
        <v>4</v>
      </c>
      <c r="J50" s="132">
        <f t="shared" si="69"/>
        <v>0</v>
      </c>
      <c r="K50" s="132">
        <f t="shared" si="70"/>
        <v>0</v>
      </c>
      <c r="L50" s="39" t="e">
        <f t="shared" si="74"/>
        <v>#VALUE!</v>
      </c>
      <c r="M50" s="40" t="e">
        <f t="shared" si="71"/>
        <v>#VALUE!</v>
      </c>
      <c r="N50" s="238" t="e">
        <f t="shared" si="72"/>
        <v>#VALUE!</v>
      </c>
      <c r="O50" s="238" t="e">
        <f t="shared" si="75"/>
        <v>#VALUE!</v>
      </c>
      <c r="P50" s="207">
        <f t="shared" si="3"/>
        <v>0</v>
      </c>
      <c r="Q50" s="70"/>
      <c r="R50" s="208" t="e">
        <f t="shared" si="4"/>
        <v>#VALUE!</v>
      </c>
      <c r="S50" s="207" t="e">
        <f t="shared" si="5"/>
        <v>#DIV/0!</v>
      </c>
      <c r="T50" s="70"/>
      <c r="U50" s="192" t="e">
        <f t="shared" si="6"/>
        <v>#VALUE!</v>
      </c>
      <c r="V50" s="206">
        <f t="shared" si="7"/>
        <v>0</v>
      </c>
      <c r="W50" s="70"/>
      <c r="X50" s="208" t="e">
        <f t="shared" si="8"/>
        <v>#VALUE!</v>
      </c>
      <c r="Y50" s="207" t="e">
        <f t="shared" si="9"/>
        <v>#DIV/0!</v>
      </c>
      <c r="Z50" s="70"/>
      <c r="AA50" s="192" t="e">
        <f t="shared" si="10"/>
        <v>#VALUE!</v>
      </c>
      <c r="AB50" s="206">
        <f t="shared" si="11"/>
        <v>0</v>
      </c>
      <c r="AC50" s="70"/>
      <c r="AD50" s="208" t="e">
        <f t="shared" si="12"/>
        <v>#VALUE!</v>
      </c>
      <c r="AE50" s="207" t="e">
        <f t="shared" si="13"/>
        <v>#DIV/0!</v>
      </c>
      <c r="AF50" s="70"/>
      <c r="AG50" s="192" t="e">
        <f t="shared" si="14"/>
        <v>#VALUE!</v>
      </c>
      <c r="AH50" s="206">
        <f t="shared" si="15"/>
        <v>0</v>
      </c>
      <c r="AI50" s="70"/>
      <c r="AJ50" s="208" t="e">
        <f t="shared" si="16"/>
        <v>#VALUE!</v>
      </c>
      <c r="AK50" s="207" t="e">
        <f t="shared" si="17"/>
        <v>#DIV/0!</v>
      </c>
      <c r="AL50" s="70"/>
      <c r="AM50" s="192" t="e">
        <f t="shared" si="18"/>
        <v>#VALUE!</v>
      </c>
      <c r="AN50" s="206">
        <f t="shared" si="19"/>
        <v>0</v>
      </c>
      <c r="AO50" s="70"/>
      <c r="AP50" s="208" t="e">
        <f t="shared" si="20"/>
        <v>#VALUE!</v>
      </c>
      <c r="AQ50" s="207" t="e">
        <f t="shared" si="21"/>
        <v>#DIV/0!</v>
      </c>
      <c r="AR50" s="70"/>
      <c r="AS50" s="192" t="e">
        <f t="shared" si="22"/>
        <v>#VALUE!</v>
      </c>
      <c r="AT50" s="206">
        <f t="shared" si="23"/>
        <v>0</v>
      </c>
      <c r="AU50" s="70"/>
      <c r="AV50" s="208" t="e">
        <f t="shared" si="24"/>
        <v>#VALUE!</v>
      </c>
      <c r="AW50" s="207" t="e">
        <f t="shared" si="25"/>
        <v>#DIV/0!</v>
      </c>
      <c r="AX50" s="70"/>
      <c r="AY50" s="192" t="e">
        <f t="shared" si="26"/>
        <v>#VALUE!</v>
      </c>
      <c r="AZ50" s="206">
        <f t="shared" si="27"/>
        <v>0</v>
      </c>
      <c r="BA50" s="70"/>
      <c r="BB50" s="208" t="e">
        <f t="shared" si="28"/>
        <v>#VALUE!</v>
      </c>
      <c r="BC50" s="207" t="e">
        <f t="shared" si="29"/>
        <v>#DIV/0!</v>
      </c>
      <c r="BD50" s="70"/>
      <c r="BE50" s="192" t="e">
        <f t="shared" si="30"/>
        <v>#VALUE!</v>
      </c>
      <c r="BF50" s="206">
        <f t="shared" si="31"/>
        <v>0</v>
      </c>
      <c r="BG50" s="70"/>
      <c r="BH50" s="208" t="e">
        <f t="shared" si="32"/>
        <v>#VALUE!</v>
      </c>
      <c r="BI50" s="207" t="e">
        <f t="shared" si="33"/>
        <v>#DIV/0!</v>
      </c>
      <c r="BJ50" s="70"/>
      <c r="BK50" s="192" t="e">
        <f t="shared" si="34"/>
        <v>#VALUE!</v>
      </c>
      <c r="BL50" s="206">
        <f t="shared" si="35"/>
        <v>0</v>
      </c>
      <c r="BM50" s="70"/>
      <c r="BN50" s="208" t="e">
        <f t="shared" si="36"/>
        <v>#VALUE!</v>
      </c>
      <c r="BO50" s="207" t="e">
        <f t="shared" si="37"/>
        <v>#DIV/0!</v>
      </c>
      <c r="BP50" s="70"/>
      <c r="BQ50" s="192" t="e">
        <f t="shared" si="38"/>
        <v>#VALUE!</v>
      </c>
      <c r="BR50" s="206">
        <f t="shared" si="39"/>
        <v>0</v>
      </c>
      <c r="BS50" s="70"/>
      <c r="BT50" s="208" t="e">
        <f t="shared" si="40"/>
        <v>#VALUE!</v>
      </c>
      <c r="BU50" s="207" t="e">
        <f t="shared" si="41"/>
        <v>#DIV/0!</v>
      </c>
      <c r="BV50" s="70"/>
      <c r="BW50" s="192" t="e">
        <f t="shared" si="42"/>
        <v>#VALUE!</v>
      </c>
      <c r="BX50" s="206">
        <f t="shared" si="43"/>
        <v>0</v>
      </c>
      <c r="BY50" s="70"/>
      <c r="BZ50" s="208" t="e">
        <f t="shared" si="44"/>
        <v>#VALUE!</v>
      </c>
      <c r="CA50" s="207" t="e">
        <f t="shared" si="45"/>
        <v>#DIV/0!</v>
      </c>
      <c r="CB50" s="70"/>
      <c r="CC50" s="192" t="e">
        <f t="shared" si="46"/>
        <v>#VALUE!</v>
      </c>
      <c r="CD50" s="206">
        <f t="shared" si="47"/>
        <v>0</v>
      </c>
      <c r="CE50" s="70"/>
      <c r="CF50" s="208" t="e">
        <f t="shared" si="48"/>
        <v>#VALUE!</v>
      </c>
      <c r="CG50" s="207" t="e">
        <f t="shared" si="49"/>
        <v>#DIV/0!</v>
      </c>
      <c r="CH50" s="70"/>
      <c r="CI50" s="192" t="e">
        <f t="shared" si="50"/>
        <v>#VALUE!</v>
      </c>
      <c r="CJ50" s="207">
        <f t="shared" si="51"/>
        <v>0</v>
      </c>
      <c r="CK50" s="70">
        <f t="shared" si="52"/>
        <v>0</v>
      </c>
      <c r="CL50" s="192" t="e">
        <f t="shared" si="53"/>
        <v>#VALUE!</v>
      </c>
      <c r="CM50" s="207" t="e">
        <f t="shared" si="54"/>
        <v>#DIV/0!</v>
      </c>
      <c r="CN50" s="70">
        <f t="shared" si="55"/>
        <v>0</v>
      </c>
      <c r="CO50" s="192" t="e">
        <f t="shared" si="56"/>
        <v>#VALUE!</v>
      </c>
      <c r="CP50" s="207">
        <f t="shared" si="57"/>
        <v>100</v>
      </c>
      <c r="CQ50" s="70">
        <f t="shared" si="58"/>
        <v>4</v>
      </c>
      <c r="CR50" s="192" t="e">
        <f t="shared" si="59"/>
        <v>#VALUE!</v>
      </c>
      <c r="CS50" s="207" t="e">
        <f t="shared" si="60"/>
        <v>#DIV/0!</v>
      </c>
      <c r="CT50" s="70">
        <f t="shared" si="61"/>
        <v>0</v>
      </c>
      <c r="CU50" s="192" t="e">
        <f t="shared" si="62"/>
        <v>#VALUE!</v>
      </c>
      <c r="CV50" s="202">
        <f t="shared" si="63"/>
        <v>0</v>
      </c>
      <c r="CW50" s="70">
        <f t="shared" si="64"/>
        <v>0</v>
      </c>
      <c r="CX50" s="192" t="e">
        <f t="shared" si="65"/>
        <v>#VALUE!</v>
      </c>
      <c r="CY50" s="202">
        <f t="shared" si="66"/>
        <v>1</v>
      </c>
      <c r="CZ50" s="70">
        <f t="shared" si="67"/>
        <v>4</v>
      </c>
      <c r="DA50" s="192" t="e">
        <f t="shared" si="68"/>
        <v>#VALUE!</v>
      </c>
      <c r="DB50" s="209"/>
    </row>
    <row r="51" spans="1:106" s="210" customFormat="1">
      <c r="A51" s="258" t="s">
        <v>726</v>
      </c>
      <c r="B51" s="315" t="s">
        <v>692</v>
      </c>
      <c r="C51" s="315" t="s">
        <v>41</v>
      </c>
      <c r="D51" s="323" t="s">
        <v>499</v>
      </c>
      <c r="E51" s="315" t="s">
        <v>665</v>
      </c>
      <c r="F51" s="472">
        <v>13.89</v>
      </c>
      <c r="G51" s="473">
        <v>76</v>
      </c>
      <c r="H51" s="283">
        <f t="shared" si="73"/>
        <v>76</v>
      </c>
      <c r="I51" s="371">
        <f t="shared" si="73"/>
        <v>76</v>
      </c>
      <c r="J51" s="132">
        <f t="shared" si="69"/>
        <v>0</v>
      </c>
      <c r="K51" s="132">
        <f t="shared" si="70"/>
        <v>0</v>
      </c>
      <c r="L51" s="39" t="e">
        <f t="shared" si="74"/>
        <v>#VALUE!</v>
      </c>
      <c r="M51" s="40" t="e">
        <f t="shared" si="71"/>
        <v>#VALUE!</v>
      </c>
      <c r="N51" s="238" t="e">
        <f t="shared" si="72"/>
        <v>#VALUE!</v>
      </c>
      <c r="O51" s="238" t="e">
        <f t="shared" si="75"/>
        <v>#VALUE!</v>
      </c>
      <c r="P51" s="207">
        <f t="shared" si="3"/>
        <v>0</v>
      </c>
      <c r="Q51" s="70"/>
      <c r="R51" s="208" t="e">
        <f t="shared" si="4"/>
        <v>#VALUE!</v>
      </c>
      <c r="S51" s="207" t="e">
        <f t="shared" si="5"/>
        <v>#DIV/0!</v>
      </c>
      <c r="T51" s="70"/>
      <c r="U51" s="192" t="e">
        <f t="shared" si="6"/>
        <v>#VALUE!</v>
      </c>
      <c r="V51" s="206">
        <f t="shared" si="7"/>
        <v>0</v>
      </c>
      <c r="W51" s="70"/>
      <c r="X51" s="208" t="e">
        <f t="shared" si="8"/>
        <v>#VALUE!</v>
      </c>
      <c r="Y51" s="207" t="e">
        <f t="shared" si="9"/>
        <v>#DIV/0!</v>
      </c>
      <c r="Z51" s="70"/>
      <c r="AA51" s="192" t="e">
        <f t="shared" si="10"/>
        <v>#VALUE!</v>
      </c>
      <c r="AB51" s="206">
        <f t="shared" si="11"/>
        <v>0</v>
      </c>
      <c r="AC51" s="70"/>
      <c r="AD51" s="208" t="e">
        <f t="shared" si="12"/>
        <v>#VALUE!</v>
      </c>
      <c r="AE51" s="207" t="e">
        <f t="shared" si="13"/>
        <v>#DIV/0!</v>
      </c>
      <c r="AF51" s="70"/>
      <c r="AG51" s="192" t="e">
        <f t="shared" si="14"/>
        <v>#VALUE!</v>
      </c>
      <c r="AH51" s="206">
        <f t="shared" si="15"/>
        <v>0</v>
      </c>
      <c r="AI51" s="70"/>
      <c r="AJ51" s="208" t="e">
        <f t="shared" si="16"/>
        <v>#VALUE!</v>
      </c>
      <c r="AK51" s="207" t="e">
        <f t="shared" si="17"/>
        <v>#DIV/0!</v>
      </c>
      <c r="AL51" s="70"/>
      <c r="AM51" s="192" t="e">
        <f t="shared" si="18"/>
        <v>#VALUE!</v>
      </c>
      <c r="AN51" s="206">
        <f t="shared" si="19"/>
        <v>0</v>
      </c>
      <c r="AO51" s="70"/>
      <c r="AP51" s="208" t="e">
        <f t="shared" si="20"/>
        <v>#VALUE!</v>
      </c>
      <c r="AQ51" s="207" t="e">
        <f t="shared" si="21"/>
        <v>#DIV/0!</v>
      </c>
      <c r="AR51" s="70"/>
      <c r="AS51" s="192" t="e">
        <f t="shared" si="22"/>
        <v>#VALUE!</v>
      </c>
      <c r="AT51" s="206">
        <f t="shared" si="23"/>
        <v>0</v>
      </c>
      <c r="AU51" s="70"/>
      <c r="AV51" s="208" t="e">
        <f t="shared" si="24"/>
        <v>#VALUE!</v>
      </c>
      <c r="AW51" s="207" t="e">
        <f t="shared" si="25"/>
        <v>#DIV/0!</v>
      </c>
      <c r="AX51" s="70"/>
      <c r="AY51" s="192" t="e">
        <f t="shared" si="26"/>
        <v>#VALUE!</v>
      </c>
      <c r="AZ51" s="206">
        <f t="shared" si="27"/>
        <v>0</v>
      </c>
      <c r="BA51" s="70"/>
      <c r="BB51" s="208" t="e">
        <f t="shared" si="28"/>
        <v>#VALUE!</v>
      </c>
      <c r="BC51" s="207" t="e">
        <f t="shared" si="29"/>
        <v>#DIV/0!</v>
      </c>
      <c r="BD51" s="70"/>
      <c r="BE51" s="192" t="e">
        <f t="shared" si="30"/>
        <v>#VALUE!</v>
      </c>
      <c r="BF51" s="206">
        <f t="shared" si="31"/>
        <v>0</v>
      </c>
      <c r="BG51" s="70"/>
      <c r="BH51" s="208" t="e">
        <f t="shared" si="32"/>
        <v>#VALUE!</v>
      </c>
      <c r="BI51" s="207" t="e">
        <f t="shared" si="33"/>
        <v>#DIV/0!</v>
      </c>
      <c r="BJ51" s="70"/>
      <c r="BK51" s="192" t="e">
        <f t="shared" si="34"/>
        <v>#VALUE!</v>
      </c>
      <c r="BL51" s="206">
        <f t="shared" si="35"/>
        <v>0</v>
      </c>
      <c r="BM51" s="70"/>
      <c r="BN51" s="208" t="e">
        <f t="shared" si="36"/>
        <v>#VALUE!</v>
      </c>
      <c r="BO51" s="207" t="e">
        <f t="shared" si="37"/>
        <v>#DIV/0!</v>
      </c>
      <c r="BP51" s="70"/>
      <c r="BQ51" s="192" t="e">
        <f t="shared" si="38"/>
        <v>#VALUE!</v>
      </c>
      <c r="BR51" s="206">
        <f t="shared" si="39"/>
        <v>0</v>
      </c>
      <c r="BS51" s="70"/>
      <c r="BT51" s="208" t="e">
        <f t="shared" si="40"/>
        <v>#VALUE!</v>
      </c>
      <c r="BU51" s="207" t="e">
        <f t="shared" si="41"/>
        <v>#DIV/0!</v>
      </c>
      <c r="BV51" s="70"/>
      <c r="BW51" s="192" t="e">
        <f t="shared" si="42"/>
        <v>#VALUE!</v>
      </c>
      <c r="BX51" s="206">
        <f t="shared" si="43"/>
        <v>0</v>
      </c>
      <c r="BY51" s="70"/>
      <c r="BZ51" s="208" t="e">
        <f t="shared" si="44"/>
        <v>#VALUE!</v>
      </c>
      <c r="CA51" s="207" t="e">
        <f t="shared" si="45"/>
        <v>#DIV/0!</v>
      </c>
      <c r="CB51" s="70"/>
      <c r="CC51" s="192" t="e">
        <f t="shared" si="46"/>
        <v>#VALUE!</v>
      </c>
      <c r="CD51" s="206">
        <f t="shared" si="47"/>
        <v>0</v>
      </c>
      <c r="CE51" s="70"/>
      <c r="CF51" s="208" t="e">
        <f t="shared" si="48"/>
        <v>#VALUE!</v>
      </c>
      <c r="CG51" s="207" t="e">
        <f t="shared" si="49"/>
        <v>#DIV/0!</v>
      </c>
      <c r="CH51" s="70"/>
      <c r="CI51" s="192" t="e">
        <f t="shared" si="50"/>
        <v>#VALUE!</v>
      </c>
      <c r="CJ51" s="207">
        <f t="shared" si="51"/>
        <v>0</v>
      </c>
      <c r="CK51" s="70">
        <f t="shared" si="52"/>
        <v>0</v>
      </c>
      <c r="CL51" s="192" t="e">
        <f t="shared" si="53"/>
        <v>#VALUE!</v>
      </c>
      <c r="CM51" s="207" t="e">
        <f t="shared" si="54"/>
        <v>#DIV/0!</v>
      </c>
      <c r="CN51" s="70">
        <f t="shared" si="55"/>
        <v>0</v>
      </c>
      <c r="CO51" s="192" t="e">
        <f t="shared" si="56"/>
        <v>#VALUE!</v>
      </c>
      <c r="CP51" s="207">
        <f t="shared" si="57"/>
        <v>100</v>
      </c>
      <c r="CQ51" s="70">
        <f t="shared" si="58"/>
        <v>76</v>
      </c>
      <c r="CR51" s="192" t="e">
        <f t="shared" si="59"/>
        <v>#VALUE!</v>
      </c>
      <c r="CS51" s="207" t="e">
        <f t="shared" si="60"/>
        <v>#DIV/0!</v>
      </c>
      <c r="CT51" s="70">
        <f t="shared" si="61"/>
        <v>0</v>
      </c>
      <c r="CU51" s="192" t="e">
        <f t="shared" si="62"/>
        <v>#VALUE!</v>
      </c>
      <c r="CV51" s="202">
        <f t="shared" si="63"/>
        <v>0</v>
      </c>
      <c r="CW51" s="70">
        <f t="shared" si="64"/>
        <v>0</v>
      </c>
      <c r="CX51" s="192" t="e">
        <f t="shared" si="65"/>
        <v>#VALUE!</v>
      </c>
      <c r="CY51" s="202">
        <f t="shared" si="66"/>
        <v>1</v>
      </c>
      <c r="CZ51" s="70">
        <f t="shared" si="67"/>
        <v>76</v>
      </c>
      <c r="DA51" s="192" t="e">
        <f t="shared" si="68"/>
        <v>#VALUE!</v>
      </c>
      <c r="DB51" s="209"/>
    </row>
    <row r="52" spans="1:106" s="210" customFormat="1" ht="28.5">
      <c r="A52" s="258" t="s">
        <v>727</v>
      </c>
      <c r="B52" s="315" t="s">
        <v>692</v>
      </c>
      <c r="C52" s="308" t="s">
        <v>40</v>
      </c>
      <c r="D52" s="314" t="s">
        <v>500</v>
      </c>
      <c r="E52" s="315" t="s">
        <v>665</v>
      </c>
      <c r="F52" s="472">
        <v>14.91</v>
      </c>
      <c r="G52" s="473">
        <v>16</v>
      </c>
      <c r="H52" s="283">
        <f t="shared" si="73"/>
        <v>16</v>
      </c>
      <c r="I52" s="371">
        <f t="shared" si="73"/>
        <v>16</v>
      </c>
      <c r="J52" s="132">
        <f t="shared" si="69"/>
        <v>0</v>
      </c>
      <c r="K52" s="132">
        <f t="shared" si="70"/>
        <v>0</v>
      </c>
      <c r="L52" s="39" t="e">
        <f t="shared" si="74"/>
        <v>#VALUE!</v>
      </c>
      <c r="M52" s="40" t="e">
        <f t="shared" si="71"/>
        <v>#VALUE!</v>
      </c>
      <c r="N52" s="238" t="e">
        <f t="shared" si="72"/>
        <v>#VALUE!</v>
      </c>
      <c r="O52" s="238" t="e">
        <f t="shared" si="75"/>
        <v>#VALUE!</v>
      </c>
      <c r="P52" s="207">
        <f t="shared" si="3"/>
        <v>0</v>
      </c>
      <c r="Q52" s="70"/>
      <c r="R52" s="208" t="e">
        <f t="shared" si="4"/>
        <v>#VALUE!</v>
      </c>
      <c r="S52" s="207" t="e">
        <f t="shared" si="5"/>
        <v>#DIV/0!</v>
      </c>
      <c r="T52" s="70"/>
      <c r="U52" s="192" t="e">
        <f t="shared" si="6"/>
        <v>#VALUE!</v>
      </c>
      <c r="V52" s="206">
        <f t="shared" si="7"/>
        <v>0</v>
      </c>
      <c r="W52" s="70"/>
      <c r="X52" s="208" t="e">
        <f t="shared" si="8"/>
        <v>#VALUE!</v>
      </c>
      <c r="Y52" s="207" t="e">
        <f t="shared" si="9"/>
        <v>#DIV/0!</v>
      </c>
      <c r="Z52" s="70"/>
      <c r="AA52" s="192" t="e">
        <f t="shared" si="10"/>
        <v>#VALUE!</v>
      </c>
      <c r="AB52" s="206">
        <f t="shared" si="11"/>
        <v>0</v>
      </c>
      <c r="AC52" s="70"/>
      <c r="AD52" s="208" t="e">
        <f t="shared" si="12"/>
        <v>#VALUE!</v>
      </c>
      <c r="AE52" s="207" t="e">
        <f t="shared" si="13"/>
        <v>#DIV/0!</v>
      </c>
      <c r="AF52" s="70"/>
      <c r="AG52" s="192" t="e">
        <f t="shared" si="14"/>
        <v>#VALUE!</v>
      </c>
      <c r="AH52" s="206">
        <f t="shared" si="15"/>
        <v>0</v>
      </c>
      <c r="AI52" s="70"/>
      <c r="AJ52" s="208" t="e">
        <f t="shared" si="16"/>
        <v>#VALUE!</v>
      </c>
      <c r="AK52" s="207" t="e">
        <f t="shared" si="17"/>
        <v>#DIV/0!</v>
      </c>
      <c r="AL52" s="70"/>
      <c r="AM52" s="192" t="e">
        <f t="shared" si="18"/>
        <v>#VALUE!</v>
      </c>
      <c r="AN52" s="206">
        <f t="shared" si="19"/>
        <v>0</v>
      </c>
      <c r="AO52" s="70"/>
      <c r="AP52" s="208" t="e">
        <f t="shared" si="20"/>
        <v>#VALUE!</v>
      </c>
      <c r="AQ52" s="207" t="e">
        <f t="shared" si="21"/>
        <v>#DIV/0!</v>
      </c>
      <c r="AR52" s="70"/>
      <c r="AS52" s="192" t="e">
        <f t="shared" si="22"/>
        <v>#VALUE!</v>
      </c>
      <c r="AT52" s="206">
        <f t="shared" si="23"/>
        <v>0</v>
      </c>
      <c r="AU52" s="70"/>
      <c r="AV52" s="208" t="e">
        <f t="shared" si="24"/>
        <v>#VALUE!</v>
      </c>
      <c r="AW52" s="207" t="e">
        <f t="shared" si="25"/>
        <v>#DIV/0!</v>
      </c>
      <c r="AX52" s="70"/>
      <c r="AY52" s="192" t="e">
        <f t="shared" si="26"/>
        <v>#VALUE!</v>
      </c>
      <c r="AZ52" s="206">
        <f t="shared" si="27"/>
        <v>0</v>
      </c>
      <c r="BA52" s="70"/>
      <c r="BB52" s="208" t="e">
        <f t="shared" si="28"/>
        <v>#VALUE!</v>
      </c>
      <c r="BC52" s="207" t="e">
        <f t="shared" si="29"/>
        <v>#DIV/0!</v>
      </c>
      <c r="BD52" s="70"/>
      <c r="BE52" s="192" t="e">
        <f t="shared" si="30"/>
        <v>#VALUE!</v>
      </c>
      <c r="BF52" s="206">
        <f t="shared" si="31"/>
        <v>0</v>
      </c>
      <c r="BG52" s="70"/>
      <c r="BH52" s="208" t="e">
        <f t="shared" si="32"/>
        <v>#VALUE!</v>
      </c>
      <c r="BI52" s="207" t="e">
        <f t="shared" si="33"/>
        <v>#DIV/0!</v>
      </c>
      <c r="BJ52" s="70"/>
      <c r="BK52" s="192" t="e">
        <f t="shared" si="34"/>
        <v>#VALUE!</v>
      </c>
      <c r="BL52" s="206">
        <f t="shared" si="35"/>
        <v>0</v>
      </c>
      <c r="BM52" s="70"/>
      <c r="BN52" s="208" t="e">
        <f t="shared" si="36"/>
        <v>#VALUE!</v>
      </c>
      <c r="BO52" s="207" t="e">
        <f t="shared" si="37"/>
        <v>#DIV/0!</v>
      </c>
      <c r="BP52" s="70"/>
      <c r="BQ52" s="192" t="e">
        <f t="shared" si="38"/>
        <v>#VALUE!</v>
      </c>
      <c r="BR52" s="206">
        <f t="shared" si="39"/>
        <v>0</v>
      </c>
      <c r="BS52" s="70"/>
      <c r="BT52" s="208" t="e">
        <f t="shared" si="40"/>
        <v>#VALUE!</v>
      </c>
      <c r="BU52" s="207" t="e">
        <f t="shared" si="41"/>
        <v>#DIV/0!</v>
      </c>
      <c r="BV52" s="70"/>
      <c r="BW52" s="192" t="e">
        <f t="shared" si="42"/>
        <v>#VALUE!</v>
      </c>
      <c r="BX52" s="206">
        <f t="shared" si="43"/>
        <v>0</v>
      </c>
      <c r="BY52" s="70"/>
      <c r="BZ52" s="208" t="e">
        <f t="shared" si="44"/>
        <v>#VALUE!</v>
      </c>
      <c r="CA52" s="207" t="e">
        <f t="shared" si="45"/>
        <v>#DIV/0!</v>
      </c>
      <c r="CB52" s="70"/>
      <c r="CC52" s="192" t="e">
        <f t="shared" si="46"/>
        <v>#VALUE!</v>
      </c>
      <c r="CD52" s="206">
        <f t="shared" si="47"/>
        <v>0</v>
      </c>
      <c r="CE52" s="70"/>
      <c r="CF52" s="208" t="e">
        <f t="shared" si="48"/>
        <v>#VALUE!</v>
      </c>
      <c r="CG52" s="207" t="e">
        <f t="shared" si="49"/>
        <v>#DIV/0!</v>
      </c>
      <c r="CH52" s="70"/>
      <c r="CI52" s="192" t="e">
        <f t="shared" si="50"/>
        <v>#VALUE!</v>
      </c>
      <c r="CJ52" s="207">
        <f t="shared" si="51"/>
        <v>0</v>
      </c>
      <c r="CK52" s="70">
        <f t="shared" si="52"/>
        <v>0</v>
      </c>
      <c r="CL52" s="192" t="e">
        <f t="shared" si="53"/>
        <v>#VALUE!</v>
      </c>
      <c r="CM52" s="207" t="e">
        <f t="shared" si="54"/>
        <v>#DIV/0!</v>
      </c>
      <c r="CN52" s="70">
        <f t="shared" si="55"/>
        <v>0</v>
      </c>
      <c r="CO52" s="192" t="e">
        <f t="shared" si="56"/>
        <v>#VALUE!</v>
      </c>
      <c r="CP52" s="207">
        <f t="shared" si="57"/>
        <v>100</v>
      </c>
      <c r="CQ52" s="70">
        <f t="shared" si="58"/>
        <v>16</v>
      </c>
      <c r="CR52" s="192" t="e">
        <f t="shared" si="59"/>
        <v>#VALUE!</v>
      </c>
      <c r="CS52" s="207" t="e">
        <f t="shared" si="60"/>
        <v>#DIV/0!</v>
      </c>
      <c r="CT52" s="70">
        <f t="shared" si="61"/>
        <v>0</v>
      </c>
      <c r="CU52" s="192" t="e">
        <f t="shared" si="62"/>
        <v>#VALUE!</v>
      </c>
      <c r="CV52" s="202">
        <f t="shared" si="63"/>
        <v>0</v>
      </c>
      <c r="CW52" s="70">
        <f t="shared" si="64"/>
        <v>0</v>
      </c>
      <c r="CX52" s="192" t="e">
        <f t="shared" si="65"/>
        <v>#VALUE!</v>
      </c>
      <c r="CY52" s="202">
        <f t="shared" si="66"/>
        <v>1</v>
      </c>
      <c r="CZ52" s="70">
        <f t="shared" si="67"/>
        <v>16</v>
      </c>
      <c r="DA52" s="192" t="e">
        <f t="shared" si="68"/>
        <v>#VALUE!</v>
      </c>
      <c r="DB52" s="209"/>
    </row>
    <row r="53" spans="1:106" s="210" customFormat="1">
      <c r="A53" s="258" t="s">
        <v>645</v>
      </c>
      <c r="B53" s="362" t="s">
        <v>1015</v>
      </c>
      <c r="C53" s="304" t="s">
        <v>1016</v>
      </c>
      <c r="D53" s="305" t="s">
        <v>1017</v>
      </c>
      <c r="E53" s="315" t="s">
        <v>665</v>
      </c>
      <c r="F53" s="474">
        <v>23.56</v>
      </c>
      <c r="G53" s="473">
        <v>2</v>
      </c>
      <c r="H53" s="283">
        <f t="shared" ref="H53:I72" si="76">G53</f>
        <v>2</v>
      </c>
      <c r="I53" s="371">
        <f t="shared" si="76"/>
        <v>2</v>
      </c>
      <c r="J53" s="132">
        <f t="shared" si="69"/>
        <v>0</v>
      </c>
      <c r="K53" s="132">
        <f t="shared" si="70"/>
        <v>0</v>
      </c>
      <c r="L53" s="39" t="e">
        <f t="shared" si="74"/>
        <v>#VALUE!</v>
      </c>
      <c r="M53" s="40" t="e">
        <f t="shared" si="71"/>
        <v>#VALUE!</v>
      </c>
      <c r="N53" s="238" t="e">
        <f t="shared" si="72"/>
        <v>#VALUE!</v>
      </c>
      <c r="O53" s="238" t="e">
        <f t="shared" si="75"/>
        <v>#VALUE!</v>
      </c>
      <c r="P53" s="207">
        <f t="shared" si="3"/>
        <v>0</v>
      </c>
      <c r="Q53" s="70"/>
      <c r="R53" s="208" t="e">
        <f t="shared" si="4"/>
        <v>#VALUE!</v>
      </c>
      <c r="S53" s="207" t="e">
        <f t="shared" si="5"/>
        <v>#DIV/0!</v>
      </c>
      <c r="T53" s="70"/>
      <c r="U53" s="192" t="e">
        <f t="shared" si="6"/>
        <v>#VALUE!</v>
      </c>
      <c r="V53" s="206">
        <f t="shared" si="7"/>
        <v>0</v>
      </c>
      <c r="W53" s="70"/>
      <c r="X53" s="208" t="e">
        <f t="shared" si="8"/>
        <v>#VALUE!</v>
      </c>
      <c r="Y53" s="207" t="e">
        <f t="shared" si="9"/>
        <v>#DIV/0!</v>
      </c>
      <c r="Z53" s="70"/>
      <c r="AA53" s="192" t="e">
        <f t="shared" si="10"/>
        <v>#VALUE!</v>
      </c>
      <c r="AB53" s="206">
        <f t="shared" si="11"/>
        <v>0</v>
      </c>
      <c r="AC53" s="70"/>
      <c r="AD53" s="208" t="e">
        <f t="shared" si="12"/>
        <v>#VALUE!</v>
      </c>
      <c r="AE53" s="207" t="e">
        <f t="shared" si="13"/>
        <v>#DIV/0!</v>
      </c>
      <c r="AF53" s="70"/>
      <c r="AG53" s="192" t="e">
        <f t="shared" si="14"/>
        <v>#VALUE!</v>
      </c>
      <c r="AH53" s="206">
        <f t="shared" si="15"/>
        <v>0</v>
      </c>
      <c r="AI53" s="70"/>
      <c r="AJ53" s="208" t="e">
        <f t="shared" si="16"/>
        <v>#VALUE!</v>
      </c>
      <c r="AK53" s="207" t="e">
        <f t="shared" si="17"/>
        <v>#DIV/0!</v>
      </c>
      <c r="AL53" s="70"/>
      <c r="AM53" s="192" t="e">
        <f t="shared" si="18"/>
        <v>#VALUE!</v>
      </c>
      <c r="AN53" s="206">
        <f t="shared" si="19"/>
        <v>0</v>
      </c>
      <c r="AO53" s="70"/>
      <c r="AP53" s="208" t="e">
        <f t="shared" si="20"/>
        <v>#VALUE!</v>
      </c>
      <c r="AQ53" s="207" t="e">
        <f t="shared" si="21"/>
        <v>#DIV/0!</v>
      </c>
      <c r="AR53" s="70"/>
      <c r="AS53" s="192" t="e">
        <f t="shared" si="22"/>
        <v>#VALUE!</v>
      </c>
      <c r="AT53" s="206">
        <f t="shared" si="23"/>
        <v>0</v>
      </c>
      <c r="AU53" s="70"/>
      <c r="AV53" s="208" t="e">
        <f t="shared" si="24"/>
        <v>#VALUE!</v>
      </c>
      <c r="AW53" s="207" t="e">
        <f t="shared" si="25"/>
        <v>#DIV/0!</v>
      </c>
      <c r="AX53" s="70"/>
      <c r="AY53" s="192" t="e">
        <f t="shared" si="26"/>
        <v>#VALUE!</v>
      </c>
      <c r="AZ53" s="206">
        <f t="shared" si="27"/>
        <v>0</v>
      </c>
      <c r="BA53" s="70"/>
      <c r="BB53" s="208" t="e">
        <f t="shared" si="28"/>
        <v>#VALUE!</v>
      </c>
      <c r="BC53" s="207" t="e">
        <f t="shared" si="29"/>
        <v>#DIV/0!</v>
      </c>
      <c r="BD53" s="70"/>
      <c r="BE53" s="192" t="e">
        <f t="shared" si="30"/>
        <v>#VALUE!</v>
      </c>
      <c r="BF53" s="206">
        <f t="shared" si="31"/>
        <v>0</v>
      </c>
      <c r="BG53" s="70"/>
      <c r="BH53" s="208" t="e">
        <f t="shared" si="32"/>
        <v>#VALUE!</v>
      </c>
      <c r="BI53" s="207" t="e">
        <f t="shared" si="33"/>
        <v>#DIV/0!</v>
      </c>
      <c r="BJ53" s="70"/>
      <c r="BK53" s="192" t="e">
        <f t="shared" si="34"/>
        <v>#VALUE!</v>
      </c>
      <c r="BL53" s="206">
        <f t="shared" si="35"/>
        <v>0</v>
      </c>
      <c r="BM53" s="70"/>
      <c r="BN53" s="208" t="e">
        <f t="shared" si="36"/>
        <v>#VALUE!</v>
      </c>
      <c r="BO53" s="207" t="e">
        <f t="shared" si="37"/>
        <v>#DIV/0!</v>
      </c>
      <c r="BP53" s="70"/>
      <c r="BQ53" s="192" t="e">
        <f t="shared" si="38"/>
        <v>#VALUE!</v>
      </c>
      <c r="BR53" s="206">
        <f t="shared" si="39"/>
        <v>0</v>
      </c>
      <c r="BS53" s="70"/>
      <c r="BT53" s="208" t="e">
        <f t="shared" si="40"/>
        <v>#VALUE!</v>
      </c>
      <c r="BU53" s="207" t="e">
        <f t="shared" si="41"/>
        <v>#DIV/0!</v>
      </c>
      <c r="BV53" s="70"/>
      <c r="BW53" s="192" t="e">
        <f t="shared" si="42"/>
        <v>#VALUE!</v>
      </c>
      <c r="BX53" s="206">
        <f t="shared" si="43"/>
        <v>0</v>
      </c>
      <c r="BY53" s="70"/>
      <c r="BZ53" s="208" t="e">
        <f t="shared" si="44"/>
        <v>#VALUE!</v>
      </c>
      <c r="CA53" s="207" t="e">
        <f t="shared" si="45"/>
        <v>#DIV/0!</v>
      </c>
      <c r="CB53" s="70"/>
      <c r="CC53" s="192" t="e">
        <f t="shared" si="46"/>
        <v>#VALUE!</v>
      </c>
      <c r="CD53" s="206">
        <f t="shared" si="47"/>
        <v>0</v>
      </c>
      <c r="CE53" s="70"/>
      <c r="CF53" s="208" t="e">
        <f t="shared" si="48"/>
        <v>#VALUE!</v>
      </c>
      <c r="CG53" s="207" t="e">
        <f t="shared" si="49"/>
        <v>#DIV/0!</v>
      </c>
      <c r="CH53" s="70"/>
      <c r="CI53" s="192" t="e">
        <f t="shared" si="50"/>
        <v>#VALUE!</v>
      </c>
      <c r="CJ53" s="207">
        <f t="shared" si="51"/>
        <v>0</v>
      </c>
      <c r="CK53" s="70">
        <f t="shared" si="52"/>
        <v>0</v>
      </c>
      <c r="CL53" s="192" t="e">
        <f t="shared" si="53"/>
        <v>#VALUE!</v>
      </c>
      <c r="CM53" s="207" t="e">
        <f t="shared" si="54"/>
        <v>#DIV/0!</v>
      </c>
      <c r="CN53" s="70">
        <f t="shared" si="55"/>
        <v>0</v>
      </c>
      <c r="CO53" s="192" t="e">
        <f t="shared" si="56"/>
        <v>#VALUE!</v>
      </c>
      <c r="CP53" s="207">
        <f t="shared" si="57"/>
        <v>100</v>
      </c>
      <c r="CQ53" s="70">
        <f t="shared" si="58"/>
        <v>2</v>
      </c>
      <c r="CR53" s="192" t="e">
        <f t="shared" si="59"/>
        <v>#VALUE!</v>
      </c>
      <c r="CS53" s="207" t="e">
        <f t="shared" si="60"/>
        <v>#DIV/0!</v>
      </c>
      <c r="CT53" s="70">
        <f t="shared" si="61"/>
        <v>0</v>
      </c>
      <c r="CU53" s="192" t="e">
        <f t="shared" si="62"/>
        <v>#VALUE!</v>
      </c>
      <c r="CV53" s="202">
        <f t="shared" si="63"/>
        <v>0</v>
      </c>
      <c r="CW53" s="70">
        <f t="shared" si="64"/>
        <v>0</v>
      </c>
      <c r="CX53" s="192" t="e">
        <f t="shared" si="65"/>
        <v>#VALUE!</v>
      </c>
      <c r="CY53" s="202">
        <f t="shared" si="66"/>
        <v>1</v>
      </c>
      <c r="CZ53" s="70">
        <f t="shared" si="67"/>
        <v>2</v>
      </c>
      <c r="DA53" s="192" t="e">
        <f t="shared" si="68"/>
        <v>#VALUE!</v>
      </c>
      <c r="DB53" s="209"/>
    </row>
    <row r="54" spans="1:106" s="210" customFormat="1" ht="28.5">
      <c r="A54" s="258" t="s">
        <v>646</v>
      </c>
      <c r="B54" s="315" t="s">
        <v>692</v>
      </c>
      <c r="C54" s="315" t="s">
        <v>1018</v>
      </c>
      <c r="D54" s="462" t="s">
        <v>501</v>
      </c>
      <c r="E54" s="306" t="s">
        <v>670</v>
      </c>
      <c r="F54" s="475">
        <v>135.24</v>
      </c>
      <c r="G54" s="473">
        <v>67</v>
      </c>
      <c r="H54" s="283">
        <f t="shared" si="76"/>
        <v>67</v>
      </c>
      <c r="I54" s="371">
        <f t="shared" si="76"/>
        <v>67</v>
      </c>
      <c r="J54" s="132">
        <f t="shared" si="69"/>
        <v>0</v>
      </c>
      <c r="K54" s="132">
        <f t="shared" si="70"/>
        <v>0</v>
      </c>
      <c r="L54" s="39" t="e">
        <f t="shared" si="74"/>
        <v>#VALUE!</v>
      </c>
      <c r="M54" s="40" t="e">
        <f t="shared" si="71"/>
        <v>#VALUE!</v>
      </c>
      <c r="N54" s="238" t="e">
        <f t="shared" si="72"/>
        <v>#VALUE!</v>
      </c>
      <c r="O54" s="238" t="e">
        <f t="shared" si="75"/>
        <v>#VALUE!</v>
      </c>
      <c r="P54" s="207">
        <f t="shared" si="3"/>
        <v>0</v>
      </c>
      <c r="Q54" s="70"/>
      <c r="R54" s="208" t="e">
        <f t="shared" si="4"/>
        <v>#VALUE!</v>
      </c>
      <c r="S54" s="207" t="e">
        <f t="shared" si="5"/>
        <v>#DIV/0!</v>
      </c>
      <c r="T54" s="70"/>
      <c r="U54" s="192" t="e">
        <f t="shared" si="6"/>
        <v>#VALUE!</v>
      </c>
      <c r="V54" s="206">
        <f t="shared" si="7"/>
        <v>0</v>
      </c>
      <c r="W54" s="70"/>
      <c r="X54" s="208" t="e">
        <f t="shared" si="8"/>
        <v>#VALUE!</v>
      </c>
      <c r="Y54" s="207" t="e">
        <f t="shared" si="9"/>
        <v>#DIV/0!</v>
      </c>
      <c r="Z54" s="70"/>
      <c r="AA54" s="192" t="e">
        <f t="shared" si="10"/>
        <v>#VALUE!</v>
      </c>
      <c r="AB54" s="206">
        <f t="shared" si="11"/>
        <v>0</v>
      </c>
      <c r="AC54" s="70"/>
      <c r="AD54" s="208" t="e">
        <f t="shared" si="12"/>
        <v>#VALUE!</v>
      </c>
      <c r="AE54" s="207" t="e">
        <f t="shared" si="13"/>
        <v>#DIV/0!</v>
      </c>
      <c r="AF54" s="70"/>
      <c r="AG54" s="192" t="e">
        <f t="shared" si="14"/>
        <v>#VALUE!</v>
      </c>
      <c r="AH54" s="206">
        <f t="shared" si="15"/>
        <v>0</v>
      </c>
      <c r="AI54" s="70"/>
      <c r="AJ54" s="208" t="e">
        <f t="shared" si="16"/>
        <v>#VALUE!</v>
      </c>
      <c r="AK54" s="207" t="e">
        <f t="shared" si="17"/>
        <v>#DIV/0!</v>
      </c>
      <c r="AL54" s="70"/>
      <c r="AM54" s="192" t="e">
        <f t="shared" si="18"/>
        <v>#VALUE!</v>
      </c>
      <c r="AN54" s="206">
        <f t="shared" si="19"/>
        <v>0</v>
      </c>
      <c r="AO54" s="70"/>
      <c r="AP54" s="208" t="e">
        <f t="shared" si="20"/>
        <v>#VALUE!</v>
      </c>
      <c r="AQ54" s="207" t="e">
        <f t="shared" si="21"/>
        <v>#DIV/0!</v>
      </c>
      <c r="AR54" s="70"/>
      <c r="AS54" s="192" t="e">
        <f t="shared" si="22"/>
        <v>#VALUE!</v>
      </c>
      <c r="AT54" s="206">
        <f t="shared" si="23"/>
        <v>0</v>
      </c>
      <c r="AU54" s="70"/>
      <c r="AV54" s="208" t="e">
        <f t="shared" si="24"/>
        <v>#VALUE!</v>
      </c>
      <c r="AW54" s="207" t="e">
        <f t="shared" si="25"/>
        <v>#DIV/0!</v>
      </c>
      <c r="AX54" s="70"/>
      <c r="AY54" s="192" t="e">
        <f t="shared" si="26"/>
        <v>#VALUE!</v>
      </c>
      <c r="AZ54" s="206">
        <f t="shared" si="27"/>
        <v>0</v>
      </c>
      <c r="BA54" s="70"/>
      <c r="BB54" s="208" t="e">
        <f t="shared" si="28"/>
        <v>#VALUE!</v>
      </c>
      <c r="BC54" s="207" t="e">
        <f t="shared" si="29"/>
        <v>#DIV/0!</v>
      </c>
      <c r="BD54" s="70"/>
      <c r="BE54" s="192" t="e">
        <f t="shared" si="30"/>
        <v>#VALUE!</v>
      </c>
      <c r="BF54" s="206">
        <f t="shared" si="31"/>
        <v>0</v>
      </c>
      <c r="BG54" s="70"/>
      <c r="BH54" s="208" t="e">
        <f t="shared" si="32"/>
        <v>#VALUE!</v>
      </c>
      <c r="BI54" s="207" t="e">
        <f t="shared" si="33"/>
        <v>#DIV/0!</v>
      </c>
      <c r="BJ54" s="70"/>
      <c r="BK54" s="192" t="e">
        <f t="shared" si="34"/>
        <v>#VALUE!</v>
      </c>
      <c r="BL54" s="206">
        <f t="shared" si="35"/>
        <v>0</v>
      </c>
      <c r="BM54" s="70"/>
      <c r="BN54" s="208" t="e">
        <f t="shared" si="36"/>
        <v>#VALUE!</v>
      </c>
      <c r="BO54" s="207" t="e">
        <f t="shared" si="37"/>
        <v>#DIV/0!</v>
      </c>
      <c r="BP54" s="70"/>
      <c r="BQ54" s="192" t="e">
        <f t="shared" si="38"/>
        <v>#VALUE!</v>
      </c>
      <c r="BR54" s="206">
        <f t="shared" si="39"/>
        <v>0</v>
      </c>
      <c r="BS54" s="70"/>
      <c r="BT54" s="208" t="e">
        <f t="shared" si="40"/>
        <v>#VALUE!</v>
      </c>
      <c r="BU54" s="207" t="e">
        <f t="shared" si="41"/>
        <v>#DIV/0!</v>
      </c>
      <c r="BV54" s="70"/>
      <c r="BW54" s="192" t="e">
        <f t="shared" si="42"/>
        <v>#VALUE!</v>
      </c>
      <c r="BX54" s="206">
        <f t="shared" si="43"/>
        <v>0</v>
      </c>
      <c r="BY54" s="70"/>
      <c r="BZ54" s="208" t="e">
        <f t="shared" si="44"/>
        <v>#VALUE!</v>
      </c>
      <c r="CA54" s="207" t="e">
        <f t="shared" si="45"/>
        <v>#DIV/0!</v>
      </c>
      <c r="CB54" s="70"/>
      <c r="CC54" s="192" t="e">
        <f t="shared" si="46"/>
        <v>#VALUE!</v>
      </c>
      <c r="CD54" s="206">
        <f t="shared" si="47"/>
        <v>0</v>
      </c>
      <c r="CE54" s="70"/>
      <c r="CF54" s="208" t="e">
        <f t="shared" si="48"/>
        <v>#VALUE!</v>
      </c>
      <c r="CG54" s="207" t="e">
        <f t="shared" si="49"/>
        <v>#DIV/0!</v>
      </c>
      <c r="CH54" s="70"/>
      <c r="CI54" s="192" t="e">
        <f t="shared" si="50"/>
        <v>#VALUE!</v>
      </c>
      <c r="CJ54" s="207">
        <f t="shared" si="51"/>
        <v>0</v>
      </c>
      <c r="CK54" s="70">
        <f t="shared" si="52"/>
        <v>0</v>
      </c>
      <c r="CL54" s="192" t="e">
        <f t="shared" si="53"/>
        <v>#VALUE!</v>
      </c>
      <c r="CM54" s="207" t="e">
        <f t="shared" si="54"/>
        <v>#DIV/0!</v>
      </c>
      <c r="CN54" s="70">
        <f t="shared" si="55"/>
        <v>0</v>
      </c>
      <c r="CO54" s="192" t="e">
        <f t="shared" si="56"/>
        <v>#VALUE!</v>
      </c>
      <c r="CP54" s="207">
        <f t="shared" si="57"/>
        <v>100</v>
      </c>
      <c r="CQ54" s="70">
        <f t="shared" si="58"/>
        <v>67</v>
      </c>
      <c r="CR54" s="192" t="e">
        <f t="shared" si="59"/>
        <v>#VALUE!</v>
      </c>
      <c r="CS54" s="207" t="e">
        <f t="shared" si="60"/>
        <v>#DIV/0!</v>
      </c>
      <c r="CT54" s="70">
        <f t="shared" si="61"/>
        <v>0</v>
      </c>
      <c r="CU54" s="192" t="e">
        <f t="shared" si="62"/>
        <v>#VALUE!</v>
      </c>
      <c r="CV54" s="202">
        <f t="shared" si="63"/>
        <v>0</v>
      </c>
      <c r="CW54" s="70">
        <f t="shared" si="64"/>
        <v>0</v>
      </c>
      <c r="CX54" s="192" t="e">
        <f t="shared" si="65"/>
        <v>#VALUE!</v>
      </c>
      <c r="CY54" s="202">
        <f t="shared" si="66"/>
        <v>1</v>
      </c>
      <c r="CZ54" s="70">
        <f t="shared" si="67"/>
        <v>67</v>
      </c>
      <c r="DA54" s="192" t="e">
        <f t="shared" si="68"/>
        <v>#VALUE!</v>
      </c>
      <c r="DB54" s="209"/>
    </row>
    <row r="55" spans="1:106" s="210" customFormat="1">
      <c r="A55" s="258" t="s">
        <v>647</v>
      </c>
      <c r="B55" s="459" t="s">
        <v>995</v>
      </c>
      <c r="C55" s="308" t="s">
        <v>996</v>
      </c>
      <c r="D55" s="309" t="s">
        <v>502</v>
      </c>
      <c r="E55" s="315" t="s">
        <v>665</v>
      </c>
      <c r="F55" s="472">
        <v>4.47</v>
      </c>
      <c r="G55" s="477">
        <v>152</v>
      </c>
      <c r="H55" s="283">
        <f t="shared" si="76"/>
        <v>152</v>
      </c>
      <c r="I55" s="371">
        <f t="shared" si="76"/>
        <v>152</v>
      </c>
      <c r="J55" s="132">
        <f t="shared" si="69"/>
        <v>0</v>
      </c>
      <c r="K55" s="132">
        <f t="shared" si="70"/>
        <v>0</v>
      </c>
      <c r="L55" s="39" t="e">
        <f t="shared" si="74"/>
        <v>#VALUE!</v>
      </c>
      <c r="M55" s="40" t="e">
        <f t="shared" si="71"/>
        <v>#VALUE!</v>
      </c>
      <c r="N55" s="238" t="e">
        <f t="shared" si="72"/>
        <v>#VALUE!</v>
      </c>
      <c r="O55" s="238" t="e">
        <f t="shared" si="75"/>
        <v>#VALUE!</v>
      </c>
      <c r="P55" s="207">
        <f t="shared" si="3"/>
        <v>0</v>
      </c>
      <c r="Q55" s="70"/>
      <c r="R55" s="208" t="e">
        <f t="shared" si="4"/>
        <v>#VALUE!</v>
      </c>
      <c r="S55" s="207" t="e">
        <f t="shared" si="5"/>
        <v>#DIV/0!</v>
      </c>
      <c r="T55" s="70"/>
      <c r="U55" s="192" t="e">
        <f t="shared" si="6"/>
        <v>#VALUE!</v>
      </c>
      <c r="V55" s="206">
        <f t="shared" si="7"/>
        <v>0</v>
      </c>
      <c r="W55" s="70"/>
      <c r="X55" s="208" t="e">
        <f t="shared" si="8"/>
        <v>#VALUE!</v>
      </c>
      <c r="Y55" s="207" t="e">
        <f t="shared" si="9"/>
        <v>#DIV/0!</v>
      </c>
      <c r="Z55" s="70"/>
      <c r="AA55" s="192" t="e">
        <f t="shared" si="10"/>
        <v>#VALUE!</v>
      </c>
      <c r="AB55" s="206">
        <f t="shared" si="11"/>
        <v>0</v>
      </c>
      <c r="AC55" s="70"/>
      <c r="AD55" s="208" t="e">
        <f t="shared" si="12"/>
        <v>#VALUE!</v>
      </c>
      <c r="AE55" s="207" t="e">
        <f t="shared" si="13"/>
        <v>#DIV/0!</v>
      </c>
      <c r="AF55" s="70"/>
      <c r="AG55" s="192" t="e">
        <f t="shared" si="14"/>
        <v>#VALUE!</v>
      </c>
      <c r="AH55" s="206">
        <f t="shared" si="15"/>
        <v>0</v>
      </c>
      <c r="AI55" s="70"/>
      <c r="AJ55" s="208" t="e">
        <f t="shared" si="16"/>
        <v>#VALUE!</v>
      </c>
      <c r="AK55" s="207" t="e">
        <f t="shared" si="17"/>
        <v>#DIV/0!</v>
      </c>
      <c r="AL55" s="70"/>
      <c r="AM55" s="192" t="e">
        <f t="shared" si="18"/>
        <v>#VALUE!</v>
      </c>
      <c r="AN55" s="206">
        <f t="shared" si="19"/>
        <v>0</v>
      </c>
      <c r="AO55" s="70"/>
      <c r="AP55" s="208" t="e">
        <f t="shared" si="20"/>
        <v>#VALUE!</v>
      </c>
      <c r="AQ55" s="207" t="e">
        <f t="shared" si="21"/>
        <v>#DIV/0!</v>
      </c>
      <c r="AR55" s="70"/>
      <c r="AS55" s="192" t="e">
        <f t="shared" si="22"/>
        <v>#VALUE!</v>
      </c>
      <c r="AT55" s="206">
        <f t="shared" si="23"/>
        <v>0</v>
      </c>
      <c r="AU55" s="70"/>
      <c r="AV55" s="208" t="e">
        <f t="shared" si="24"/>
        <v>#VALUE!</v>
      </c>
      <c r="AW55" s="207" t="e">
        <f t="shared" si="25"/>
        <v>#DIV/0!</v>
      </c>
      <c r="AX55" s="70"/>
      <c r="AY55" s="192" t="e">
        <f t="shared" si="26"/>
        <v>#VALUE!</v>
      </c>
      <c r="AZ55" s="206">
        <f t="shared" si="27"/>
        <v>0</v>
      </c>
      <c r="BA55" s="70"/>
      <c r="BB55" s="208" t="e">
        <f t="shared" si="28"/>
        <v>#VALUE!</v>
      </c>
      <c r="BC55" s="207" t="e">
        <f t="shared" si="29"/>
        <v>#DIV/0!</v>
      </c>
      <c r="BD55" s="70"/>
      <c r="BE55" s="192" t="e">
        <f t="shared" si="30"/>
        <v>#VALUE!</v>
      </c>
      <c r="BF55" s="206">
        <f t="shared" si="31"/>
        <v>0</v>
      </c>
      <c r="BG55" s="70"/>
      <c r="BH55" s="208" t="e">
        <f t="shared" si="32"/>
        <v>#VALUE!</v>
      </c>
      <c r="BI55" s="207" t="e">
        <f t="shared" si="33"/>
        <v>#DIV/0!</v>
      </c>
      <c r="BJ55" s="70"/>
      <c r="BK55" s="192" t="e">
        <f t="shared" si="34"/>
        <v>#VALUE!</v>
      </c>
      <c r="BL55" s="206">
        <f t="shared" si="35"/>
        <v>0</v>
      </c>
      <c r="BM55" s="70"/>
      <c r="BN55" s="208" t="e">
        <f t="shared" si="36"/>
        <v>#VALUE!</v>
      </c>
      <c r="BO55" s="207" t="e">
        <f t="shared" si="37"/>
        <v>#DIV/0!</v>
      </c>
      <c r="BP55" s="70"/>
      <c r="BQ55" s="192" t="e">
        <f t="shared" si="38"/>
        <v>#VALUE!</v>
      </c>
      <c r="BR55" s="206">
        <f t="shared" si="39"/>
        <v>0</v>
      </c>
      <c r="BS55" s="70"/>
      <c r="BT55" s="208" t="e">
        <f t="shared" si="40"/>
        <v>#VALUE!</v>
      </c>
      <c r="BU55" s="207" t="e">
        <f t="shared" si="41"/>
        <v>#DIV/0!</v>
      </c>
      <c r="BV55" s="70"/>
      <c r="BW55" s="192" t="e">
        <f t="shared" si="42"/>
        <v>#VALUE!</v>
      </c>
      <c r="BX55" s="206">
        <f t="shared" si="43"/>
        <v>0</v>
      </c>
      <c r="BY55" s="70"/>
      <c r="BZ55" s="208" t="e">
        <f t="shared" si="44"/>
        <v>#VALUE!</v>
      </c>
      <c r="CA55" s="207" t="e">
        <f t="shared" si="45"/>
        <v>#DIV/0!</v>
      </c>
      <c r="CB55" s="70"/>
      <c r="CC55" s="192" t="e">
        <f t="shared" si="46"/>
        <v>#VALUE!</v>
      </c>
      <c r="CD55" s="206">
        <f t="shared" si="47"/>
        <v>0</v>
      </c>
      <c r="CE55" s="70"/>
      <c r="CF55" s="208" t="e">
        <f t="shared" si="48"/>
        <v>#VALUE!</v>
      </c>
      <c r="CG55" s="207" t="e">
        <f t="shared" si="49"/>
        <v>#DIV/0!</v>
      </c>
      <c r="CH55" s="70"/>
      <c r="CI55" s="192" t="e">
        <f t="shared" si="50"/>
        <v>#VALUE!</v>
      </c>
      <c r="CJ55" s="207">
        <f t="shared" si="51"/>
        <v>0</v>
      </c>
      <c r="CK55" s="70">
        <f t="shared" si="52"/>
        <v>0</v>
      </c>
      <c r="CL55" s="192" t="e">
        <f t="shared" si="53"/>
        <v>#VALUE!</v>
      </c>
      <c r="CM55" s="207" t="e">
        <f t="shared" si="54"/>
        <v>#DIV/0!</v>
      </c>
      <c r="CN55" s="70">
        <f t="shared" si="55"/>
        <v>0</v>
      </c>
      <c r="CO55" s="192" t="e">
        <f t="shared" si="56"/>
        <v>#VALUE!</v>
      </c>
      <c r="CP55" s="207">
        <f t="shared" si="57"/>
        <v>100</v>
      </c>
      <c r="CQ55" s="70">
        <f t="shared" si="58"/>
        <v>152</v>
      </c>
      <c r="CR55" s="192" t="e">
        <f t="shared" si="59"/>
        <v>#VALUE!</v>
      </c>
      <c r="CS55" s="207" t="e">
        <f t="shared" si="60"/>
        <v>#DIV/0!</v>
      </c>
      <c r="CT55" s="70">
        <f t="shared" si="61"/>
        <v>0</v>
      </c>
      <c r="CU55" s="192" t="e">
        <f t="shared" si="62"/>
        <v>#VALUE!</v>
      </c>
      <c r="CV55" s="202">
        <f t="shared" si="63"/>
        <v>0</v>
      </c>
      <c r="CW55" s="70">
        <f t="shared" si="64"/>
        <v>0</v>
      </c>
      <c r="CX55" s="192" t="e">
        <f t="shared" si="65"/>
        <v>#VALUE!</v>
      </c>
      <c r="CY55" s="202">
        <f t="shared" si="66"/>
        <v>1</v>
      </c>
      <c r="CZ55" s="70">
        <f t="shared" si="67"/>
        <v>152</v>
      </c>
      <c r="DA55" s="192" t="e">
        <f t="shared" si="68"/>
        <v>#VALUE!</v>
      </c>
      <c r="DB55" s="209"/>
    </row>
    <row r="56" spans="1:106" s="210" customFormat="1">
      <c r="A56" s="258" t="s">
        <v>648</v>
      </c>
      <c r="B56" s="459" t="s">
        <v>503</v>
      </c>
      <c r="C56" s="308" t="s">
        <v>504</v>
      </c>
      <c r="D56" s="309" t="s">
        <v>505</v>
      </c>
      <c r="E56" s="315" t="s">
        <v>665</v>
      </c>
      <c r="F56" s="475">
        <v>4.16</v>
      </c>
      <c r="G56" s="477">
        <v>315</v>
      </c>
      <c r="H56" s="283">
        <f t="shared" si="76"/>
        <v>315</v>
      </c>
      <c r="I56" s="371">
        <f t="shared" si="76"/>
        <v>315</v>
      </c>
      <c r="J56" s="132">
        <f t="shared" si="69"/>
        <v>0</v>
      </c>
      <c r="K56" s="132">
        <f t="shared" si="70"/>
        <v>0</v>
      </c>
      <c r="L56" s="39" t="e">
        <f t="shared" ref="L56:L72" si="77">ROUND((F56*(1+$M$8))*(1+$G$8),2)</f>
        <v>#VALUE!</v>
      </c>
      <c r="M56" s="40" t="e">
        <f t="shared" si="71"/>
        <v>#VALUE!</v>
      </c>
      <c r="N56" s="238" t="e">
        <f t="shared" si="72"/>
        <v>#VALUE!</v>
      </c>
      <c r="O56" s="238" t="e">
        <f t="shared" si="75"/>
        <v>#VALUE!</v>
      </c>
      <c r="P56" s="207">
        <f t="shared" si="3"/>
        <v>0</v>
      </c>
      <c r="Q56" s="70"/>
      <c r="R56" s="208" t="e">
        <f t="shared" si="4"/>
        <v>#VALUE!</v>
      </c>
      <c r="S56" s="207" t="e">
        <f t="shared" si="5"/>
        <v>#DIV/0!</v>
      </c>
      <c r="T56" s="70"/>
      <c r="U56" s="192" t="e">
        <f t="shared" si="6"/>
        <v>#VALUE!</v>
      </c>
      <c r="V56" s="206">
        <f t="shared" si="7"/>
        <v>0</v>
      </c>
      <c r="W56" s="70"/>
      <c r="X56" s="208" t="e">
        <f t="shared" si="8"/>
        <v>#VALUE!</v>
      </c>
      <c r="Y56" s="207" t="e">
        <f t="shared" si="9"/>
        <v>#DIV/0!</v>
      </c>
      <c r="Z56" s="70"/>
      <c r="AA56" s="192" t="e">
        <f t="shared" si="10"/>
        <v>#VALUE!</v>
      </c>
      <c r="AB56" s="206">
        <f t="shared" si="11"/>
        <v>0</v>
      </c>
      <c r="AC56" s="70"/>
      <c r="AD56" s="208" t="e">
        <f t="shared" si="12"/>
        <v>#VALUE!</v>
      </c>
      <c r="AE56" s="207" t="e">
        <f t="shared" si="13"/>
        <v>#DIV/0!</v>
      </c>
      <c r="AF56" s="70"/>
      <c r="AG56" s="192" t="e">
        <f t="shared" si="14"/>
        <v>#VALUE!</v>
      </c>
      <c r="AH56" s="206">
        <f t="shared" si="15"/>
        <v>0</v>
      </c>
      <c r="AI56" s="70"/>
      <c r="AJ56" s="208" t="e">
        <f t="shared" si="16"/>
        <v>#VALUE!</v>
      </c>
      <c r="AK56" s="207" t="e">
        <f t="shared" si="17"/>
        <v>#DIV/0!</v>
      </c>
      <c r="AL56" s="70"/>
      <c r="AM56" s="192" t="e">
        <f t="shared" si="18"/>
        <v>#VALUE!</v>
      </c>
      <c r="AN56" s="206">
        <f t="shared" si="19"/>
        <v>0</v>
      </c>
      <c r="AO56" s="70"/>
      <c r="AP56" s="208" t="e">
        <f t="shared" si="20"/>
        <v>#VALUE!</v>
      </c>
      <c r="AQ56" s="207" t="e">
        <f t="shared" si="21"/>
        <v>#DIV/0!</v>
      </c>
      <c r="AR56" s="70"/>
      <c r="AS56" s="192" t="e">
        <f t="shared" si="22"/>
        <v>#VALUE!</v>
      </c>
      <c r="AT56" s="206">
        <f t="shared" si="23"/>
        <v>0</v>
      </c>
      <c r="AU56" s="70"/>
      <c r="AV56" s="208" t="e">
        <f t="shared" si="24"/>
        <v>#VALUE!</v>
      </c>
      <c r="AW56" s="207" t="e">
        <f t="shared" si="25"/>
        <v>#DIV/0!</v>
      </c>
      <c r="AX56" s="70"/>
      <c r="AY56" s="192" t="e">
        <f t="shared" si="26"/>
        <v>#VALUE!</v>
      </c>
      <c r="AZ56" s="206">
        <f t="shared" si="27"/>
        <v>0</v>
      </c>
      <c r="BA56" s="70"/>
      <c r="BB56" s="208" t="e">
        <f t="shared" si="28"/>
        <v>#VALUE!</v>
      </c>
      <c r="BC56" s="207" t="e">
        <f t="shared" si="29"/>
        <v>#DIV/0!</v>
      </c>
      <c r="BD56" s="70"/>
      <c r="BE56" s="192" t="e">
        <f t="shared" si="30"/>
        <v>#VALUE!</v>
      </c>
      <c r="BF56" s="206">
        <f t="shared" si="31"/>
        <v>0</v>
      </c>
      <c r="BG56" s="70"/>
      <c r="BH56" s="208" t="e">
        <f t="shared" si="32"/>
        <v>#VALUE!</v>
      </c>
      <c r="BI56" s="207" t="e">
        <f t="shared" si="33"/>
        <v>#DIV/0!</v>
      </c>
      <c r="BJ56" s="70"/>
      <c r="BK56" s="192" t="e">
        <f t="shared" si="34"/>
        <v>#VALUE!</v>
      </c>
      <c r="BL56" s="206">
        <f t="shared" si="35"/>
        <v>0</v>
      </c>
      <c r="BM56" s="70"/>
      <c r="BN56" s="208" t="e">
        <f t="shared" si="36"/>
        <v>#VALUE!</v>
      </c>
      <c r="BO56" s="207" t="e">
        <f t="shared" si="37"/>
        <v>#DIV/0!</v>
      </c>
      <c r="BP56" s="70"/>
      <c r="BQ56" s="192" t="e">
        <f t="shared" si="38"/>
        <v>#VALUE!</v>
      </c>
      <c r="BR56" s="206">
        <f t="shared" si="39"/>
        <v>0</v>
      </c>
      <c r="BS56" s="70"/>
      <c r="BT56" s="208" t="e">
        <f t="shared" si="40"/>
        <v>#VALUE!</v>
      </c>
      <c r="BU56" s="207" t="e">
        <f t="shared" si="41"/>
        <v>#DIV/0!</v>
      </c>
      <c r="BV56" s="70"/>
      <c r="BW56" s="192" t="e">
        <f t="shared" si="42"/>
        <v>#VALUE!</v>
      </c>
      <c r="BX56" s="206">
        <f t="shared" si="43"/>
        <v>0</v>
      </c>
      <c r="BY56" s="70"/>
      <c r="BZ56" s="208" t="e">
        <f t="shared" si="44"/>
        <v>#VALUE!</v>
      </c>
      <c r="CA56" s="207" t="e">
        <f t="shared" si="45"/>
        <v>#DIV/0!</v>
      </c>
      <c r="CB56" s="70"/>
      <c r="CC56" s="192" t="e">
        <f t="shared" si="46"/>
        <v>#VALUE!</v>
      </c>
      <c r="CD56" s="206">
        <f t="shared" si="47"/>
        <v>0</v>
      </c>
      <c r="CE56" s="70"/>
      <c r="CF56" s="208" t="e">
        <f t="shared" si="48"/>
        <v>#VALUE!</v>
      </c>
      <c r="CG56" s="207" t="e">
        <f t="shared" si="49"/>
        <v>#DIV/0!</v>
      </c>
      <c r="CH56" s="70"/>
      <c r="CI56" s="192" t="e">
        <f t="shared" si="50"/>
        <v>#VALUE!</v>
      </c>
      <c r="CJ56" s="207">
        <f t="shared" si="51"/>
        <v>0</v>
      </c>
      <c r="CK56" s="70">
        <f t="shared" si="52"/>
        <v>0</v>
      </c>
      <c r="CL56" s="192" t="e">
        <f t="shared" si="53"/>
        <v>#VALUE!</v>
      </c>
      <c r="CM56" s="207" t="e">
        <f t="shared" si="54"/>
        <v>#DIV/0!</v>
      </c>
      <c r="CN56" s="70">
        <f t="shared" si="55"/>
        <v>0</v>
      </c>
      <c r="CO56" s="192" t="e">
        <f t="shared" si="56"/>
        <v>#VALUE!</v>
      </c>
      <c r="CP56" s="207">
        <f t="shared" si="57"/>
        <v>100</v>
      </c>
      <c r="CQ56" s="70">
        <f t="shared" si="58"/>
        <v>315</v>
      </c>
      <c r="CR56" s="192" t="e">
        <f t="shared" si="59"/>
        <v>#VALUE!</v>
      </c>
      <c r="CS56" s="207" t="e">
        <f t="shared" si="60"/>
        <v>#DIV/0!</v>
      </c>
      <c r="CT56" s="70">
        <f t="shared" si="61"/>
        <v>0</v>
      </c>
      <c r="CU56" s="192" t="e">
        <f t="shared" si="62"/>
        <v>#VALUE!</v>
      </c>
      <c r="CV56" s="202">
        <f t="shared" si="63"/>
        <v>0</v>
      </c>
      <c r="CW56" s="70">
        <f t="shared" si="64"/>
        <v>0</v>
      </c>
      <c r="CX56" s="192" t="e">
        <f t="shared" si="65"/>
        <v>#VALUE!</v>
      </c>
      <c r="CY56" s="202">
        <f t="shared" si="66"/>
        <v>1</v>
      </c>
      <c r="CZ56" s="70">
        <f t="shared" si="67"/>
        <v>315</v>
      </c>
      <c r="DA56" s="192" t="e">
        <f t="shared" si="68"/>
        <v>#VALUE!</v>
      </c>
      <c r="DB56" s="209"/>
    </row>
    <row r="57" spans="1:106" s="210" customFormat="1">
      <c r="A57" s="258" t="s">
        <v>649</v>
      </c>
      <c r="B57" s="315" t="s">
        <v>692</v>
      </c>
      <c r="C57" s="308" t="s">
        <v>598</v>
      </c>
      <c r="D57" s="305" t="s">
        <v>599</v>
      </c>
      <c r="E57" s="315" t="s">
        <v>665</v>
      </c>
      <c r="F57" s="474">
        <v>24.07</v>
      </c>
      <c r="G57" s="473">
        <v>43</v>
      </c>
      <c r="H57" s="283">
        <f t="shared" si="76"/>
        <v>43</v>
      </c>
      <c r="I57" s="371">
        <f t="shared" si="76"/>
        <v>43</v>
      </c>
      <c r="J57" s="132">
        <f t="shared" si="69"/>
        <v>0</v>
      </c>
      <c r="K57" s="132">
        <f t="shared" si="70"/>
        <v>0</v>
      </c>
      <c r="L57" s="39" t="e">
        <f t="shared" si="77"/>
        <v>#VALUE!</v>
      </c>
      <c r="M57" s="40" t="e">
        <f t="shared" si="71"/>
        <v>#VALUE!</v>
      </c>
      <c r="N57" s="238" t="e">
        <f t="shared" si="72"/>
        <v>#VALUE!</v>
      </c>
      <c r="O57" s="238" t="e">
        <f t="shared" si="75"/>
        <v>#VALUE!</v>
      </c>
      <c r="P57" s="207">
        <f t="shared" si="3"/>
        <v>0</v>
      </c>
      <c r="Q57" s="70"/>
      <c r="R57" s="208" t="e">
        <f t="shared" si="4"/>
        <v>#VALUE!</v>
      </c>
      <c r="S57" s="207" t="e">
        <f t="shared" si="5"/>
        <v>#DIV/0!</v>
      </c>
      <c r="T57" s="70"/>
      <c r="U57" s="192" t="e">
        <f t="shared" si="6"/>
        <v>#VALUE!</v>
      </c>
      <c r="V57" s="206">
        <f t="shared" si="7"/>
        <v>0</v>
      </c>
      <c r="W57" s="70"/>
      <c r="X57" s="208" t="e">
        <f t="shared" si="8"/>
        <v>#VALUE!</v>
      </c>
      <c r="Y57" s="207" t="e">
        <f t="shared" si="9"/>
        <v>#DIV/0!</v>
      </c>
      <c r="Z57" s="70"/>
      <c r="AA57" s="192" t="e">
        <f t="shared" si="10"/>
        <v>#VALUE!</v>
      </c>
      <c r="AB57" s="206">
        <f t="shared" si="11"/>
        <v>0</v>
      </c>
      <c r="AC57" s="70"/>
      <c r="AD57" s="208" t="e">
        <f t="shared" si="12"/>
        <v>#VALUE!</v>
      </c>
      <c r="AE57" s="207" t="e">
        <f t="shared" si="13"/>
        <v>#DIV/0!</v>
      </c>
      <c r="AF57" s="70"/>
      <c r="AG57" s="192" t="e">
        <f t="shared" si="14"/>
        <v>#VALUE!</v>
      </c>
      <c r="AH57" s="206">
        <f t="shared" si="15"/>
        <v>0</v>
      </c>
      <c r="AI57" s="70"/>
      <c r="AJ57" s="208" t="e">
        <f t="shared" si="16"/>
        <v>#VALUE!</v>
      </c>
      <c r="AK57" s="207" t="e">
        <f t="shared" si="17"/>
        <v>#DIV/0!</v>
      </c>
      <c r="AL57" s="70"/>
      <c r="AM57" s="192" t="e">
        <f t="shared" si="18"/>
        <v>#VALUE!</v>
      </c>
      <c r="AN57" s="206">
        <f t="shared" si="19"/>
        <v>0</v>
      </c>
      <c r="AO57" s="70"/>
      <c r="AP57" s="208" t="e">
        <f t="shared" si="20"/>
        <v>#VALUE!</v>
      </c>
      <c r="AQ57" s="207" t="e">
        <f t="shared" si="21"/>
        <v>#DIV/0!</v>
      </c>
      <c r="AR57" s="70"/>
      <c r="AS57" s="192" t="e">
        <f t="shared" si="22"/>
        <v>#VALUE!</v>
      </c>
      <c r="AT57" s="206">
        <f t="shared" si="23"/>
        <v>0</v>
      </c>
      <c r="AU57" s="70"/>
      <c r="AV57" s="208" t="e">
        <f t="shared" si="24"/>
        <v>#VALUE!</v>
      </c>
      <c r="AW57" s="207" t="e">
        <f t="shared" si="25"/>
        <v>#DIV/0!</v>
      </c>
      <c r="AX57" s="70"/>
      <c r="AY57" s="192" t="e">
        <f t="shared" si="26"/>
        <v>#VALUE!</v>
      </c>
      <c r="AZ57" s="206">
        <f t="shared" si="27"/>
        <v>0</v>
      </c>
      <c r="BA57" s="70"/>
      <c r="BB57" s="208" t="e">
        <f t="shared" si="28"/>
        <v>#VALUE!</v>
      </c>
      <c r="BC57" s="207" t="e">
        <f t="shared" si="29"/>
        <v>#DIV/0!</v>
      </c>
      <c r="BD57" s="70"/>
      <c r="BE57" s="192" t="e">
        <f t="shared" si="30"/>
        <v>#VALUE!</v>
      </c>
      <c r="BF57" s="206">
        <f t="shared" si="31"/>
        <v>0</v>
      </c>
      <c r="BG57" s="70"/>
      <c r="BH57" s="208" t="e">
        <f t="shared" si="32"/>
        <v>#VALUE!</v>
      </c>
      <c r="BI57" s="207" t="e">
        <f t="shared" si="33"/>
        <v>#DIV/0!</v>
      </c>
      <c r="BJ57" s="70"/>
      <c r="BK57" s="192" t="e">
        <f t="shared" si="34"/>
        <v>#VALUE!</v>
      </c>
      <c r="BL57" s="206">
        <f t="shared" si="35"/>
        <v>0</v>
      </c>
      <c r="BM57" s="70"/>
      <c r="BN57" s="208" t="e">
        <f t="shared" si="36"/>
        <v>#VALUE!</v>
      </c>
      <c r="BO57" s="207" t="e">
        <f t="shared" si="37"/>
        <v>#DIV/0!</v>
      </c>
      <c r="BP57" s="70"/>
      <c r="BQ57" s="192" t="e">
        <f t="shared" si="38"/>
        <v>#VALUE!</v>
      </c>
      <c r="BR57" s="206">
        <f t="shared" si="39"/>
        <v>0</v>
      </c>
      <c r="BS57" s="70"/>
      <c r="BT57" s="208" t="e">
        <f t="shared" si="40"/>
        <v>#VALUE!</v>
      </c>
      <c r="BU57" s="207" t="e">
        <f t="shared" si="41"/>
        <v>#DIV/0!</v>
      </c>
      <c r="BV57" s="70"/>
      <c r="BW57" s="192" t="e">
        <f t="shared" si="42"/>
        <v>#VALUE!</v>
      </c>
      <c r="BX57" s="206">
        <f t="shared" si="43"/>
        <v>0</v>
      </c>
      <c r="BY57" s="70"/>
      <c r="BZ57" s="208" t="e">
        <f t="shared" si="44"/>
        <v>#VALUE!</v>
      </c>
      <c r="CA57" s="207" t="e">
        <f t="shared" si="45"/>
        <v>#DIV/0!</v>
      </c>
      <c r="CB57" s="70"/>
      <c r="CC57" s="192" t="e">
        <f t="shared" si="46"/>
        <v>#VALUE!</v>
      </c>
      <c r="CD57" s="206">
        <f t="shared" si="47"/>
        <v>0</v>
      </c>
      <c r="CE57" s="70"/>
      <c r="CF57" s="208" t="e">
        <f t="shared" si="48"/>
        <v>#VALUE!</v>
      </c>
      <c r="CG57" s="207" t="e">
        <f t="shared" si="49"/>
        <v>#DIV/0!</v>
      </c>
      <c r="CH57" s="70"/>
      <c r="CI57" s="192" t="e">
        <f t="shared" si="50"/>
        <v>#VALUE!</v>
      </c>
      <c r="CJ57" s="207">
        <f t="shared" si="51"/>
        <v>0</v>
      </c>
      <c r="CK57" s="70">
        <f t="shared" si="52"/>
        <v>0</v>
      </c>
      <c r="CL57" s="192" t="e">
        <f t="shared" si="53"/>
        <v>#VALUE!</v>
      </c>
      <c r="CM57" s="207" t="e">
        <f t="shared" si="54"/>
        <v>#DIV/0!</v>
      </c>
      <c r="CN57" s="70">
        <f t="shared" si="55"/>
        <v>0</v>
      </c>
      <c r="CO57" s="192" t="e">
        <f t="shared" si="56"/>
        <v>#VALUE!</v>
      </c>
      <c r="CP57" s="207">
        <f t="shared" si="57"/>
        <v>100</v>
      </c>
      <c r="CQ57" s="70">
        <f t="shared" si="58"/>
        <v>43</v>
      </c>
      <c r="CR57" s="192" t="e">
        <f t="shared" si="59"/>
        <v>#VALUE!</v>
      </c>
      <c r="CS57" s="207" t="e">
        <f t="shared" si="60"/>
        <v>#DIV/0!</v>
      </c>
      <c r="CT57" s="70">
        <f t="shared" si="61"/>
        <v>0</v>
      </c>
      <c r="CU57" s="192" t="e">
        <f t="shared" si="62"/>
        <v>#VALUE!</v>
      </c>
      <c r="CV57" s="202">
        <f t="shared" si="63"/>
        <v>0</v>
      </c>
      <c r="CW57" s="70">
        <f t="shared" si="64"/>
        <v>0</v>
      </c>
      <c r="CX57" s="192" t="e">
        <f t="shared" si="65"/>
        <v>#VALUE!</v>
      </c>
      <c r="CY57" s="202">
        <f t="shared" si="66"/>
        <v>1</v>
      </c>
      <c r="CZ57" s="70">
        <f t="shared" si="67"/>
        <v>43</v>
      </c>
      <c r="DA57" s="192" t="e">
        <f t="shared" si="68"/>
        <v>#VALUE!</v>
      </c>
      <c r="DB57" s="209"/>
    </row>
    <row r="58" spans="1:106" s="210" customFormat="1" ht="28.5">
      <c r="A58" s="258" t="s">
        <v>650</v>
      </c>
      <c r="B58" s="315" t="s">
        <v>692</v>
      </c>
      <c r="C58" s="308" t="s">
        <v>506</v>
      </c>
      <c r="D58" s="310" t="s">
        <v>507</v>
      </c>
      <c r="E58" s="315" t="s">
        <v>665</v>
      </c>
      <c r="F58" s="472">
        <v>28.13</v>
      </c>
      <c r="G58" s="477">
        <v>9</v>
      </c>
      <c r="H58" s="283">
        <f t="shared" si="76"/>
        <v>9</v>
      </c>
      <c r="I58" s="371">
        <f t="shared" si="76"/>
        <v>9</v>
      </c>
      <c r="J58" s="132">
        <f t="shared" si="69"/>
        <v>0</v>
      </c>
      <c r="K58" s="132">
        <f t="shared" si="70"/>
        <v>0</v>
      </c>
      <c r="L58" s="39" t="e">
        <f t="shared" si="77"/>
        <v>#VALUE!</v>
      </c>
      <c r="M58" s="40" t="e">
        <f t="shared" si="71"/>
        <v>#VALUE!</v>
      </c>
      <c r="N58" s="238" t="e">
        <f t="shared" si="72"/>
        <v>#VALUE!</v>
      </c>
      <c r="O58" s="238" t="e">
        <f t="shared" si="75"/>
        <v>#VALUE!</v>
      </c>
      <c r="P58" s="207">
        <f t="shared" si="3"/>
        <v>0</v>
      </c>
      <c r="Q58" s="70"/>
      <c r="R58" s="208" t="e">
        <f t="shared" si="4"/>
        <v>#VALUE!</v>
      </c>
      <c r="S58" s="207" t="e">
        <f t="shared" si="5"/>
        <v>#DIV/0!</v>
      </c>
      <c r="T58" s="70"/>
      <c r="U58" s="192" t="e">
        <f t="shared" si="6"/>
        <v>#VALUE!</v>
      </c>
      <c r="V58" s="206">
        <f t="shared" si="7"/>
        <v>0</v>
      </c>
      <c r="W58" s="70"/>
      <c r="X58" s="208" t="e">
        <f t="shared" si="8"/>
        <v>#VALUE!</v>
      </c>
      <c r="Y58" s="207" t="e">
        <f t="shared" si="9"/>
        <v>#DIV/0!</v>
      </c>
      <c r="Z58" s="70"/>
      <c r="AA58" s="192" t="e">
        <f t="shared" si="10"/>
        <v>#VALUE!</v>
      </c>
      <c r="AB58" s="206">
        <f t="shared" si="11"/>
        <v>0</v>
      </c>
      <c r="AC58" s="70"/>
      <c r="AD58" s="208" t="e">
        <f t="shared" si="12"/>
        <v>#VALUE!</v>
      </c>
      <c r="AE58" s="207" t="e">
        <f t="shared" si="13"/>
        <v>#DIV/0!</v>
      </c>
      <c r="AF58" s="70"/>
      <c r="AG58" s="192" t="e">
        <f t="shared" si="14"/>
        <v>#VALUE!</v>
      </c>
      <c r="AH58" s="206">
        <f t="shared" si="15"/>
        <v>0</v>
      </c>
      <c r="AI58" s="70"/>
      <c r="AJ58" s="208" t="e">
        <f t="shared" si="16"/>
        <v>#VALUE!</v>
      </c>
      <c r="AK58" s="207" t="e">
        <f t="shared" si="17"/>
        <v>#DIV/0!</v>
      </c>
      <c r="AL58" s="70"/>
      <c r="AM58" s="192" t="e">
        <f t="shared" si="18"/>
        <v>#VALUE!</v>
      </c>
      <c r="AN58" s="206">
        <f t="shared" si="19"/>
        <v>0</v>
      </c>
      <c r="AO58" s="70"/>
      <c r="AP58" s="208" t="e">
        <f t="shared" si="20"/>
        <v>#VALUE!</v>
      </c>
      <c r="AQ58" s="207" t="e">
        <f t="shared" si="21"/>
        <v>#DIV/0!</v>
      </c>
      <c r="AR58" s="70"/>
      <c r="AS58" s="192" t="e">
        <f t="shared" si="22"/>
        <v>#VALUE!</v>
      </c>
      <c r="AT58" s="206">
        <f t="shared" si="23"/>
        <v>0</v>
      </c>
      <c r="AU58" s="70"/>
      <c r="AV58" s="208" t="e">
        <f t="shared" si="24"/>
        <v>#VALUE!</v>
      </c>
      <c r="AW58" s="207" t="e">
        <f t="shared" si="25"/>
        <v>#DIV/0!</v>
      </c>
      <c r="AX58" s="70"/>
      <c r="AY58" s="192" t="e">
        <f t="shared" si="26"/>
        <v>#VALUE!</v>
      </c>
      <c r="AZ58" s="206">
        <f t="shared" si="27"/>
        <v>0</v>
      </c>
      <c r="BA58" s="70"/>
      <c r="BB58" s="208" t="e">
        <f t="shared" si="28"/>
        <v>#VALUE!</v>
      </c>
      <c r="BC58" s="207" t="e">
        <f t="shared" si="29"/>
        <v>#DIV/0!</v>
      </c>
      <c r="BD58" s="70"/>
      <c r="BE58" s="192" t="e">
        <f t="shared" si="30"/>
        <v>#VALUE!</v>
      </c>
      <c r="BF58" s="206">
        <f t="shared" si="31"/>
        <v>0</v>
      </c>
      <c r="BG58" s="70"/>
      <c r="BH58" s="208" t="e">
        <f t="shared" si="32"/>
        <v>#VALUE!</v>
      </c>
      <c r="BI58" s="207" t="e">
        <f t="shared" si="33"/>
        <v>#DIV/0!</v>
      </c>
      <c r="BJ58" s="70"/>
      <c r="BK58" s="192" t="e">
        <f t="shared" si="34"/>
        <v>#VALUE!</v>
      </c>
      <c r="BL58" s="206">
        <f t="shared" si="35"/>
        <v>0</v>
      </c>
      <c r="BM58" s="70"/>
      <c r="BN58" s="208" t="e">
        <f t="shared" si="36"/>
        <v>#VALUE!</v>
      </c>
      <c r="BO58" s="207" t="e">
        <f t="shared" si="37"/>
        <v>#DIV/0!</v>
      </c>
      <c r="BP58" s="70"/>
      <c r="BQ58" s="192" t="e">
        <f t="shared" si="38"/>
        <v>#VALUE!</v>
      </c>
      <c r="BR58" s="206">
        <f t="shared" si="39"/>
        <v>0</v>
      </c>
      <c r="BS58" s="70"/>
      <c r="BT58" s="208" t="e">
        <f t="shared" si="40"/>
        <v>#VALUE!</v>
      </c>
      <c r="BU58" s="207" t="e">
        <f t="shared" si="41"/>
        <v>#DIV/0!</v>
      </c>
      <c r="BV58" s="70"/>
      <c r="BW58" s="192" t="e">
        <f t="shared" si="42"/>
        <v>#VALUE!</v>
      </c>
      <c r="BX58" s="206">
        <f t="shared" si="43"/>
        <v>0</v>
      </c>
      <c r="BY58" s="70"/>
      <c r="BZ58" s="208" t="e">
        <f t="shared" si="44"/>
        <v>#VALUE!</v>
      </c>
      <c r="CA58" s="207" t="e">
        <f t="shared" si="45"/>
        <v>#DIV/0!</v>
      </c>
      <c r="CB58" s="70"/>
      <c r="CC58" s="192" t="e">
        <f t="shared" si="46"/>
        <v>#VALUE!</v>
      </c>
      <c r="CD58" s="206">
        <f t="shared" si="47"/>
        <v>0</v>
      </c>
      <c r="CE58" s="70"/>
      <c r="CF58" s="208" t="e">
        <f t="shared" si="48"/>
        <v>#VALUE!</v>
      </c>
      <c r="CG58" s="207" t="e">
        <f t="shared" si="49"/>
        <v>#DIV/0!</v>
      </c>
      <c r="CH58" s="70"/>
      <c r="CI58" s="192" t="e">
        <f t="shared" si="50"/>
        <v>#VALUE!</v>
      </c>
      <c r="CJ58" s="207">
        <f t="shared" si="51"/>
        <v>0</v>
      </c>
      <c r="CK58" s="70">
        <f t="shared" si="52"/>
        <v>0</v>
      </c>
      <c r="CL58" s="192" t="e">
        <f t="shared" si="53"/>
        <v>#VALUE!</v>
      </c>
      <c r="CM58" s="207" t="e">
        <f t="shared" si="54"/>
        <v>#DIV/0!</v>
      </c>
      <c r="CN58" s="70">
        <f t="shared" si="55"/>
        <v>0</v>
      </c>
      <c r="CO58" s="192" t="e">
        <f t="shared" si="56"/>
        <v>#VALUE!</v>
      </c>
      <c r="CP58" s="207">
        <f t="shared" si="57"/>
        <v>100</v>
      </c>
      <c r="CQ58" s="70">
        <f t="shared" si="58"/>
        <v>9</v>
      </c>
      <c r="CR58" s="192" t="e">
        <f t="shared" si="59"/>
        <v>#VALUE!</v>
      </c>
      <c r="CS58" s="207" t="e">
        <f t="shared" si="60"/>
        <v>#DIV/0!</v>
      </c>
      <c r="CT58" s="70">
        <f t="shared" si="61"/>
        <v>0</v>
      </c>
      <c r="CU58" s="192" t="e">
        <f t="shared" si="62"/>
        <v>#VALUE!</v>
      </c>
      <c r="CV58" s="202">
        <f t="shared" si="63"/>
        <v>0</v>
      </c>
      <c r="CW58" s="70">
        <f t="shared" si="64"/>
        <v>0</v>
      </c>
      <c r="CX58" s="192" t="e">
        <f t="shared" si="65"/>
        <v>#VALUE!</v>
      </c>
      <c r="CY58" s="202">
        <f t="shared" si="66"/>
        <v>1</v>
      </c>
      <c r="CZ58" s="70">
        <f t="shared" si="67"/>
        <v>9</v>
      </c>
      <c r="DA58" s="192" t="e">
        <f t="shared" si="68"/>
        <v>#VALUE!</v>
      </c>
      <c r="DB58" s="209"/>
    </row>
    <row r="59" spans="1:106" s="210" customFormat="1" ht="42.75">
      <c r="A59" s="258" t="s">
        <v>651</v>
      </c>
      <c r="B59" s="315" t="s">
        <v>692</v>
      </c>
      <c r="C59" s="308" t="s">
        <v>508</v>
      </c>
      <c r="D59" s="309" t="s">
        <v>509</v>
      </c>
      <c r="E59" s="315" t="s">
        <v>665</v>
      </c>
      <c r="F59" s="472">
        <v>4119.25</v>
      </c>
      <c r="G59" s="477">
        <v>1</v>
      </c>
      <c r="H59" s="283">
        <f t="shared" si="76"/>
        <v>1</v>
      </c>
      <c r="I59" s="371">
        <f t="shared" si="76"/>
        <v>1</v>
      </c>
      <c r="J59" s="132">
        <f t="shared" si="69"/>
        <v>0</v>
      </c>
      <c r="K59" s="132">
        <f t="shared" si="70"/>
        <v>0</v>
      </c>
      <c r="L59" s="39" t="e">
        <f t="shared" si="77"/>
        <v>#VALUE!</v>
      </c>
      <c r="M59" s="40" t="e">
        <f t="shared" si="71"/>
        <v>#VALUE!</v>
      </c>
      <c r="N59" s="238" t="e">
        <f t="shared" si="72"/>
        <v>#VALUE!</v>
      </c>
      <c r="O59" s="238" t="e">
        <f t="shared" si="75"/>
        <v>#VALUE!</v>
      </c>
      <c r="P59" s="207">
        <f t="shared" si="3"/>
        <v>0</v>
      </c>
      <c r="Q59" s="70"/>
      <c r="R59" s="208" t="e">
        <f t="shared" si="4"/>
        <v>#VALUE!</v>
      </c>
      <c r="S59" s="207" t="e">
        <f t="shared" si="5"/>
        <v>#DIV/0!</v>
      </c>
      <c r="T59" s="70"/>
      <c r="U59" s="192" t="e">
        <f t="shared" si="6"/>
        <v>#VALUE!</v>
      </c>
      <c r="V59" s="206">
        <f t="shared" si="7"/>
        <v>0</v>
      </c>
      <c r="W59" s="70"/>
      <c r="X59" s="208" t="e">
        <f t="shared" si="8"/>
        <v>#VALUE!</v>
      </c>
      <c r="Y59" s="207" t="e">
        <f t="shared" si="9"/>
        <v>#DIV/0!</v>
      </c>
      <c r="Z59" s="70"/>
      <c r="AA59" s="192" t="e">
        <f t="shared" si="10"/>
        <v>#VALUE!</v>
      </c>
      <c r="AB59" s="206">
        <f t="shared" si="11"/>
        <v>0</v>
      </c>
      <c r="AC59" s="70"/>
      <c r="AD59" s="208" t="e">
        <f t="shared" si="12"/>
        <v>#VALUE!</v>
      </c>
      <c r="AE59" s="207" t="e">
        <f t="shared" si="13"/>
        <v>#DIV/0!</v>
      </c>
      <c r="AF59" s="70"/>
      <c r="AG59" s="192" t="e">
        <f t="shared" si="14"/>
        <v>#VALUE!</v>
      </c>
      <c r="AH59" s="206">
        <f t="shared" si="15"/>
        <v>0</v>
      </c>
      <c r="AI59" s="70"/>
      <c r="AJ59" s="208" t="e">
        <f t="shared" si="16"/>
        <v>#VALUE!</v>
      </c>
      <c r="AK59" s="207" t="e">
        <f t="shared" si="17"/>
        <v>#DIV/0!</v>
      </c>
      <c r="AL59" s="70"/>
      <c r="AM59" s="192" t="e">
        <f t="shared" si="18"/>
        <v>#VALUE!</v>
      </c>
      <c r="AN59" s="206">
        <f t="shared" si="19"/>
        <v>0</v>
      </c>
      <c r="AO59" s="70"/>
      <c r="AP59" s="208" t="e">
        <f t="shared" si="20"/>
        <v>#VALUE!</v>
      </c>
      <c r="AQ59" s="207" t="e">
        <f t="shared" si="21"/>
        <v>#DIV/0!</v>
      </c>
      <c r="AR59" s="70"/>
      <c r="AS59" s="192" t="e">
        <f t="shared" si="22"/>
        <v>#VALUE!</v>
      </c>
      <c r="AT59" s="206">
        <f t="shared" si="23"/>
        <v>0</v>
      </c>
      <c r="AU59" s="70"/>
      <c r="AV59" s="208" t="e">
        <f t="shared" si="24"/>
        <v>#VALUE!</v>
      </c>
      <c r="AW59" s="207" t="e">
        <f t="shared" si="25"/>
        <v>#DIV/0!</v>
      </c>
      <c r="AX59" s="70"/>
      <c r="AY59" s="192" t="e">
        <f t="shared" si="26"/>
        <v>#VALUE!</v>
      </c>
      <c r="AZ59" s="206">
        <f t="shared" si="27"/>
        <v>0</v>
      </c>
      <c r="BA59" s="70"/>
      <c r="BB59" s="208" t="e">
        <f t="shared" si="28"/>
        <v>#VALUE!</v>
      </c>
      <c r="BC59" s="207" t="e">
        <f t="shared" si="29"/>
        <v>#DIV/0!</v>
      </c>
      <c r="BD59" s="70"/>
      <c r="BE59" s="192" t="e">
        <f t="shared" si="30"/>
        <v>#VALUE!</v>
      </c>
      <c r="BF59" s="206">
        <f t="shared" si="31"/>
        <v>0</v>
      </c>
      <c r="BG59" s="70"/>
      <c r="BH59" s="208" t="e">
        <f t="shared" si="32"/>
        <v>#VALUE!</v>
      </c>
      <c r="BI59" s="207" t="e">
        <f t="shared" si="33"/>
        <v>#DIV/0!</v>
      </c>
      <c r="BJ59" s="70"/>
      <c r="BK59" s="192" t="e">
        <f t="shared" si="34"/>
        <v>#VALUE!</v>
      </c>
      <c r="BL59" s="206">
        <f t="shared" si="35"/>
        <v>0</v>
      </c>
      <c r="BM59" s="70"/>
      <c r="BN59" s="208" t="e">
        <f t="shared" si="36"/>
        <v>#VALUE!</v>
      </c>
      <c r="BO59" s="207" t="e">
        <f t="shared" si="37"/>
        <v>#DIV/0!</v>
      </c>
      <c r="BP59" s="70"/>
      <c r="BQ59" s="192" t="e">
        <f t="shared" si="38"/>
        <v>#VALUE!</v>
      </c>
      <c r="BR59" s="206">
        <f t="shared" si="39"/>
        <v>0</v>
      </c>
      <c r="BS59" s="70"/>
      <c r="BT59" s="208" t="e">
        <f t="shared" si="40"/>
        <v>#VALUE!</v>
      </c>
      <c r="BU59" s="207" t="e">
        <f t="shared" si="41"/>
        <v>#DIV/0!</v>
      </c>
      <c r="BV59" s="70"/>
      <c r="BW59" s="192" t="e">
        <f t="shared" si="42"/>
        <v>#VALUE!</v>
      </c>
      <c r="BX59" s="206">
        <f t="shared" si="43"/>
        <v>0</v>
      </c>
      <c r="BY59" s="70"/>
      <c r="BZ59" s="208" t="e">
        <f t="shared" si="44"/>
        <v>#VALUE!</v>
      </c>
      <c r="CA59" s="207" t="e">
        <f t="shared" si="45"/>
        <v>#DIV/0!</v>
      </c>
      <c r="CB59" s="70"/>
      <c r="CC59" s="192" t="e">
        <f t="shared" si="46"/>
        <v>#VALUE!</v>
      </c>
      <c r="CD59" s="206">
        <f t="shared" si="47"/>
        <v>0</v>
      </c>
      <c r="CE59" s="70"/>
      <c r="CF59" s="208" t="e">
        <f t="shared" si="48"/>
        <v>#VALUE!</v>
      </c>
      <c r="CG59" s="207" t="e">
        <f t="shared" si="49"/>
        <v>#DIV/0!</v>
      </c>
      <c r="CH59" s="70"/>
      <c r="CI59" s="192" t="e">
        <f t="shared" si="50"/>
        <v>#VALUE!</v>
      </c>
      <c r="CJ59" s="207">
        <f t="shared" si="51"/>
        <v>0</v>
      </c>
      <c r="CK59" s="70">
        <f t="shared" si="52"/>
        <v>0</v>
      </c>
      <c r="CL59" s="192" t="e">
        <f t="shared" si="53"/>
        <v>#VALUE!</v>
      </c>
      <c r="CM59" s="207" t="e">
        <f t="shared" si="54"/>
        <v>#DIV/0!</v>
      </c>
      <c r="CN59" s="70">
        <f t="shared" si="55"/>
        <v>0</v>
      </c>
      <c r="CO59" s="192" t="e">
        <f t="shared" si="56"/>
        <v>#VALUE!</v>
      </c>
      <c r="CP59" s="207">
        <f t="shared" si="57"/>
        <v>100</v>
      </c>
      <c r="CQ59" s="70">
        <f t="shared" si="58"/>
        <v>1</v>
      </c>
      <c r="CR59" s="192" t="e">
        <f t="shared" si="59"/>
        <v>#VALUE!</v>
      </c>
      <c r="CS59" s="207" t="e">
        <f t="shared" si="60"/>
        <v>#DIV/0!</v>
      </c>
      <c r="CT59" s="70">
        <f t="shared" si="61"/>
        <v>0</v>
      </c>
      <c r="CU59" s="192" t="e">
        <f t="shared" si="62"/>
        <v>#VALUE!</v>
      </c>
      <c r="CV59" s="202">
        <f t="shared" si="63"/>
        <v>0</v>
      </c>
      <c r="CW59" s="70">
        <f t="shared" si="64"/>
        <v>0</v>
      </c>
      <c r="CX59" s="192" t="e">
        <f t="shared" si="65"/>
        <v>#VALUE!</v>
      </c>
      <c r="CY59" s="202">
        <f t="shared" si="66"/>
        <v>1</v>
      </c>
      <c r="CZ59" s="70">
        <f t="shared" si="67"/>
        <v>1</v>
      </c>
      <c r="DA59" s="192" t="e">
        <f t="shared" si="68"/>
        <v>#VALUE!</v>
      </c>
      <c r="DB59" s="209"/>
    </row>
    <row r="60" spans="1:106" s="210" customFormat="1" ht="28.5">
      <c r="A60" s="258" t="s">
        <v>652</v>
      </c>
      <c r="B60" s="315" t="s">
        <v>692</v>
      </c>
      <c r="C60" s="308" t="s">
        <v>510</v>
      </c>
      <c r="D60" s="309" t="s">
        <v>511</v>
      </c>
      <c r="E60" s="315" t="s">
        <v>665</v>
      </c>
      <c r="F60" s="472">
        <v>553.36</v>
      </c>
      <c r="G60" s="477">
        <v>1</v>
      </c>
      <c r="H60" s="283">
        <f t="shared" si="76"/>
        <v>1</v>
      </c>
      <c r="I60" s="371">
        <f t="shared" si="76"/>
        <v>1</v>
      </c>
      <c r="J60" s="132">
        <f t="shared" si="69"/>
        <v>0</v>
      </c>
      <c r="K60" s="132">
        <f t="shared" si="70"/>
        <v>0</v>
      </c>
      <c r="L60" s="39" t="e">
        <f t="shared" si="77"/>
        <v>#VALUE!</v>
      </c>
      <c r="M60" s="40" t="e">
        <f t="shared" si="71"/>
        <v>#VALUE!</v>
      </c>
      <c r="N60" s="238" t="e">
        <f t="shared" si="72"/>
        <v>#VALUE!</v>
      </c>
      <c r="O60" s="238" t="e">
        <f t="shared" si="75"/>
        <v>#VALUE!</v>
      </c>
      <c r="P60" s="207">
        <f t="shared" si="3"/>
        <v>0</v>
      </c>
      <c r="Q60" s="70"/>
      <c r="R60" s="208" t="e">
        <f t="shared" si="4"/>
        <v>#VALUE!</v>
      </c>
      <c r="S60" s="207" t="e">
        <f t="shared" si="5"/>
        <v>#DIV/0!</v>
      </c>
      <c r="T60" s="70"/>
      <c r="U60" s="192" t="e">
        <f t="shared" si="6"/>
        <v>#VALUE!</v>
      </c>
      <c r="V60" s="206">
        <f t="shared" si="7"/>
        <v>0</v>
      </c>
      <c r="W60" s="70"/>
      <c r="X60" s="208" t="e">
        <f t="shared" si="8"/>
        <v>#VALUE!</v>
      </c>
      <c r="Y60" s="207" t="e">
        <f t="shared" si="9"/>
        <v>#DIV/0!</v>
      </c>
      <c r="Z60" s="70"/>
      <c r="AA60" s="192" t="e">
        <f t="shared" si="10"/>
        <v>#VALUE!</v>
      </c>
      <c r="AB60" s="206">
        <f t="shared" si="11"/>
        <v>0</v>
      </c>
      <c r="AC60" s="70"/>
      <c r="AD60" s="208" t="e">
        <f t="shared" si="12"/>
        <v>#VALUE!</v>
      </c>
      <c r="AE60" s="207" t="e">
        <f t="shared" si="13"/>
        <v>#DIV/0!</v>
      </c>
      <c r="AF60" s="70"/>
      <c r="AG60" s="192" t="e">
        <f t="shared" si="14"/>
        <v>#VALUE!</v>
      </c>
      <c r="AH60" s="206">
        <f t="shared" si="15"/>
        <v>0</v>
      </c>
      <c r="AI60" s="70"/>
      <c r="AJ60" s="208" t="e">
        <f t="shared" si="16"/>
        <v>#VALUE!</v>
      </c>
      <c r="AK60" s="207" t="e">
        <f t="shared" si="17"/>
        <v>#DIV/0!</v>
      </c>
      <c r="AL60" s="70"/>
      <c r="AM60" s="192" t="e">
        <f t="shared" si="18"/>
        <v>#VALUE!</v>
      </c>
      <c r="AN60" s="206">
        <f t="shared" si="19"/>
        <v>0</v>
      </c>
      <c r="AO60" s="70"/>
      <c r="AP60" s="208" t="e">
        <f t="shared" si="20"/>
        <v>#VALUE!</v>
      </c>
      <c r="AQ60" s="207" t="e">
        <f t="shared" si="21"/>
        <v>#DIV/0!</v>
      </c>
      <c r="AR60" s="70"/>
      <c r="AS60" s="192" t="e">
        <f t="shared" si="22"/>
        <v>#VALUE!</v>
      </c>
      <c r="AT60" s="206">
        <f t="shared" si="23"/>
        <v>0</v>
      </c>
      <c r="AU60" s="70"/>
      <c r="AV60" s="208" t="e">
        <f t="shared" si="24"/>
        <v>#VALUE!</v>
      </c>
      <c r="AW60" s="207" t="e">
        <f t="shared" si="25"/>
        <v>#DIV/0!</v>
      </c>
      <c r="AX60" s="70"/>
      <c r="AY60" s="192" t="e">
        <f t="shared" si="26"/>
        <v>#VALUE!</v>
      </c>
      <c r="AZ60" s="206">
        <f t="shared" si="27"/>
        <v>0</v>
      </c>
      <c r="BA60" s="70"/>
      <c r="BB60" s="208" t="e">
        <f t="shared" si="28"/>
        <v>#VALUE!</v>
      </c>
      <c r="BC60" s="207" t="e">
        <f t="shared" si="29"/>
        <v>#DIV/0!</v>
      </c>
      <c r="BD60" s="70"/>
      <c r="BE60" s="192" t="e">
        <f t="shared" si="30"/>
        <v>#VALUE!</v>
      </c>
      <c r="BF60" s="206">
        <f t="shared" si="31"/>
        <v>0</v>
      </c>
      <c r="BG60" s="70"/>
      <c r="BH60" s="208" t="e">
        <f t="shared" si="32"/>
        <v>#VALUE!</v>
      </c>
      <c r="BI60" s="207" t="e">
        <f t="shared" si="33"/>
        <v>#DIV/0!</v>
      </c>
      <c r="BJ60" s="70"/>
      <c r="BK60" s="192" t="e">
        <f t="shared" si="34"/>
        <v>#VALUE!</v>
      </c>
      <c r="BL60" s="206">
        <f t="shared" si="35"/>
        <v>0</v>
      </c>
      <c r="BM60" s="70"/>
      <c r="BN60" s="208" t="e">
        <f t="shared" si="36"/>
        <v>#VALUE!</v>
      </c>
      <c r="BO60" s="207" t="e">
        <f t="shared" si="37"/>
        <v>#DIV/0!</v>
      </c>
      <c r="BP60" s="70"/>
      <c r="BQ60" s="192" t="e">
        <f t="shared" si="38"/>
        <v>#VALUE!</v>
      </c>
      <c r="BR60" s="206">
        <f t="shared" si="39"/>
        <v>0</v>
      </c>
      <c r="BS60" s="70"/>
      <c r="BT60" s="208" t="e">
        <f t="shared" si="40"/>
        <v>#VALUE!</v>
      </c>
      <c r="BU60" s="207" t="e">
        <f t="shared" si="41"/>
        <v>#DIV/0!</v>
      </c>
      <c r="BV60" s="70"/>
      <c r="BW60" s="192" t="e">
        <f t="shared" si="42"/>
        <v>#VALUE!</v>
      </c>
      <c r="BX60" s="206">
        <f t="shared" si="43"/>
        <v>0</v>
      </c>
      <c r="BY60" s="70"/>
      <c r="BZ60" s="208" t="e">
        <f t="shared" si="44"/>
        <v>#VALUE!</v>
      </c>
      <c r="CA60" s="207" t="e">
        <f t="shared" si="45"/>
        <v>#DIV/0!</v>
      </c>
      <c r="CB60" s="70"/>
      <c r="CC60" s="192" t="e">
        <f t="shared" si="46"/>
        <v>#VALUE!</v>
      </c>
      <c r="CD60" s="206">
        <f t="shared" si="47"/>
        <v>0</v>
      </c>
      <c r="CE60" s="70"/>
      <c r="CF60" s="208" t="e">
        <f t="shared" si="48"/>
        <v>#VALUE!</v>
      </c>
      <c r="CG60" s="207" t="e">
        <f t="shared" si="49"/>
        <v>#DIV/0!</v>
      </c>
      <c r="CH60" s="70"/>
      <c r="CI60" s="192" t="e">
        <f t="shared" si="50"/>
        <v>#VALUE!</v>
      </c>
      <c r="CJ60" s="207">
        <f t="shared" si="51"/>
        <v>0</v>
      </c>
      <c r="CK60" s="70">
        <f t="shared" si="52"/>
        <v>0</v>
      </c>
      <c r="CL60" s="192" t="e">
        <f t="shared" si="53"/>
        <v>#VALUE!</v>
      </c>
      <c r="CM60" s="207" t="e">
        <f t="shared" si="54"/>
        <v>#DIV/0!</v>
      </c>
      <c r="CN60" s="70">
        <f t="shared" si="55"/>
        <v>0</v>
      </c>
      <c r="CO60" s="192" t="e">
        <f t="shared" si="56"/>
        <v>#VALUE!</v>
      </c>
      <c r="CP60" s="207">
        <f t="shared" si="57"/>
        <v>100</v>
      </c>
      <c r="CQ60" s="70">
        <f t="shared" si="58"/>
        <v>1</v>
      </c>
      <c r="CR60" s="192" t="e">
        <f t="shared" si="59"/>
        <v>#VALUE!</v>
      </c>
      <c r="CS60" s="207" t="e">
        <f t="shared" si="60"/>
        <v>#DIV/0!</v>
      </c>
      <c r="CT60" s="70">
        <f t="shared" si="61"/>
        <v>0</v>
      </c>
      <c r="CU60" s="192" t="e">
        <f t="shared" si="62"/>
        <v>#VALUE!</v>
      </c>
      <c r="CV60" s="202">
        <f t="shared" si="63"/>
        <v>0</v>
      </c>
      <c r="CW60" s="70">
        <f t="shared" si="64"/>
        <v>0</v>
      </c>
      <c r="CX60" s="192" t="e">
        <f t="shared" si="65"/>
        <v>#VALUE!</v>
      </c>
      <c r="CY60" s="202">
        <f t="shared" si="66"/>
        <v>1</v>
      </c>
      <c r="CZ60" s="70">
        <f t="shared" si="67"/>
        <v>1</v>
      </c>
      <c r="DA60" s="192" t="e">
        <f t="shared" si="68"/>
        <v>#VALUE!</v>
      </c>
      <c r="DB60" s="209"/>
    </row>
    <row r="61" spans="1:106" s="210" customFormat="1">
      <c r="A61" s="258" t="s">
        <v>706</v>
      </c>
      <c r="B61" s="315" t="s">
        <v>692</v>
      </c>
      <c r="C61" s="315" t="s">
        <v>28</v>
      </c>
      <c r="D61" s="462" t="s">
        <v>512</v>
      </c>
      <c r="E61" s="315" t="s">
        <v>665</v>
      </c>
      <c r="F61" s="472">
        <v>343.19</v>
      </c>
      <c r="G61" s="477">
        <v>5</v>
      </c>
      <c r="H61" s="283">
        <f t="shared" si="76"/>
        <v>5</v>
      </c>
      <c r="I61" s="371">
        <f t="shared" si="76"/>
        <v>5</v>
      </c>
      <c r="J61" s="132">
        <f t="shared" si="69"/>
        <v>0</v>
      </c>
      <c r="K61" s="132">
        <f t="shared" si="70"/>
        <v>0</v>
      </c>
      <c r="L61" s="39" t="e">
        <f t="shared" si="77"/>
        <v>#VALUE!</v>
      </c>
      <c r="M61" s="40" t="e">
        <f t="shared" si="71"/>
        <v>#VALUE!</v>
      </c>
      <c r="N61" s="238" t="e">
        <f t="shared" si="72"/>
        <v>#VALUE!</v>
      </c>
      <c r="O61" s="238" t="e">
        <f t="shared" si="75"/>
        <v>#VALUE!</v>
      </c>
      <c r="P61" s="207">
        <f t="shared" si="3"/>
        <v>0</v>
      </c>
      <c r="Q61" s="70"/>
      <c r="R61" s="208" t="e">
        <f t="shared" si="4"/>
        <v>#VALUE!</v>
      </c>
      <c r="S61" s="207" t="e">
        <f t="shared" si="5"/>
        <v>#DIV/0!</v>
      </c>
      <c r="T61" s="70"/>
      <c r="U61" s="192" t="e">
        <f t="shared" si="6"/>
        <v>#VALUE!</v>
      </c>
      <c r="V61" s="206">
        <f t="shared" si="7"/>
        <v>0</v>
      </c>
      <c r="W61" s="70"/>
      <c r="X61" s="208" t="e">
        <f t="shared" si="8"/>
        <v>#VALUE!</v>
      </c>
      <c r="Y61" s="207" t="e">
        <f t="shared" si="9"/>
        <v>#DIV/0!</v>
      </c>
      <c r="Z61" s="70"/>
      <c r="AA61" s="192" t="e">
        <f t="shared" si="10"/>
        <v>#VALUE!</v>
      </c>
      <c r="AB61" s="206">
        <f t="shared" si="11"/>
        <v>0</v>
      </c>
      <c r="AC61" s="70"/>
      <c r="AD61" s="208" t="e">
        <f t="shared" si="12"/>
        <v>#VALUE!</v>
      </c>
      <c r="AE61" s="207" t="e">
        <f t="shared" si="13"/>
        <v>#DIV/0!</v>
      </c>
      <c r="AF61" s="70"/>
      <c r="AG61" s="192" t="e">
        <f t="shared" si="14"/>
        <v>#VALUE!</v>
      </c>
      <c r="AH61" s="206">
        <f t="shared" si="15"/>
        <v>0</v>
      </c>
      <c r="AI61" s="70"/>
      <c r="AJ61" s="208" t="e">
        <f t="shared" si="16"/>
        <v>#VALUE!</v>
      </c>
      <c r="AK61" s="207" t="e">
        <f t="shared" si="17"/>
        <v>#DIV/0!</v>
      </c>
      <c r="AL61" s="70"/>
      <c r="AM61" s="192" t="e">
        <f t="shared" si="18"/>
        <v>#VALUE!</v>
      </c>
      <c r="AN61" s="206">
        <f t="shared" si="19"/>
        <v>0</v>
      </c>
      <c r="AO61" s="70"/>
      <c r="AP61" s="208" t="e">
        <f t="shared" si="20"/>
        <v>#VALUE!</v>
      </c>
      <c r="AQ61" s="207" t="e">
        <f t="shared" si="21"/>
        <v>#DIV/0!</v>
      </c>
      <c r="AR61" s="70"/>
      <c r="AS61" s="192" t="e">
        <f t="shared" si="22"/>
        <v>#VALUE!</v>
      </c>
      <c r="AT61" s="206">
        <f t="shared" si="23"/>
        <v>0</v>
      </c>
      <c r="AU61" s="70"/>
      <c r="AV61" s="208" t="e">
        <f t="shared" si="24"/>
        <v>#VALUE!</v>
      </c>
      <c r="AW61" s="207" t="e">
        <f t="shared" si="25"/>
        <v>#DIV/0!</v>
      </c>
      <c r="AX61" s="70"/>
      <c r="AY61" s="192" t="e">
        <f t="shared" si="26"/>
        <v>#VALUE!</v>
      </c>
      <c r="AZ61" s="206">
        <f t="shared" si="27"/>
        <v>0</v>
      </c>
      <c r="BA61" s="70"/>
      <c r="BB61" s="208" t="e">
        <f t="shared" si="28"/>
        <v>#VALUE!</v>
      </c>
      <c r="BC61" s="207" t="e">
        <f t="shared" si="29"/>
        <v>#DIV/0!</v>
      </c>
      <c r="BD61" s="70"/>
      <c r="BE61" s="192" t="e">
        <f t="shared" si="30"/>
        <v>#VALUE!</v>
      </c>
      <c r="BF61" s="206">
        <f t="shared" si="31"/>
        <v>0</v>
      </c>
      <c r="BG61" s="70"/>
      <c r="BH61" s="208" t="e">
        <f t="shared" si="32"/>
        <v>#VALUE!</v>
      </c>
      <c r="BI61" s="207" t="e">
        <f t="shared" si="33"/>
        <v>#DIV/0!</v>
      </c>
      <c r="BJ61" s="70"/>
      <c r="BK61" s="192" t="e">
        <f t="shared" si="34"/>
        <v>#VALUE!</v>
      </c>
      <c r="BL61" s="206">
        <f t="shared" si="35"/>
        <v>0</v>
      </c>
      <c r="BM61" s="70"/>
      <c r="BN61" s="208" t="e">
        <f t="shared" si="36"/>
        <v>#VALUE!</v>
      </c>
      <c r="BO61" s="207" t="e">
        <f t="shared" si="37"/>
        <v>#DIV/0!</v>
      </c>
      <c r="BP61" s="70"/>
      <c r="BQ61" s="192" t="e">
        <f t="shared" si="38"/>
        <v>#VALUE!</v>
      </c>
      <c r="BR61" s="206">
        <f t="shared" si="39"/>
        <v>0</v>
      </c>
      <c r="BS61" s="70"/>
      <c r="BT61" s="208" t="e">
        <f t="shared" si="40"/>
        <v>#VALUE!</v>
      </c>
      <c r="BU61" s="207" t="e">
        <f t="shared" si="41"/>
        <v>#DIV/0!</v>
      </c>
      <c r="BV61" s="70"/>
      <c r="BW61" s="192" t="e">
        <f t="shared" si="42"/>
        <v>#VALUE!</v>
      </c>
      <c r="BX61" s="206">
        <f t="shared" si="43"/>
        <v>0</v>
      </c>
      <c r="BY61" s="70"/>
      <c r="BZ61" s="208" t="e">
        <f t="shared" si="44"/>
        <v>#VALUE!</v>
      </c>
      <c r="CA61" s="207" t="e">
        <f t="shared" si="45"/>
        <v>#DIV/0!</v>
      </c>
      <c r="CB61" s="70"/>
      <c r="CC61" s="192" t="e">
        <f t="shared" si="46"/>
        <v>#VALUE!</v>
      </c>
      <c r="CD61" s="206">
        <f t="shared" si="47"/>
        <v>0</v>
      </c>
      <c r="CE61" s="70"/>
      <c r="CF61" s="208" t="e">
        <f t="shared" si="48"/>
        <v>#VALUE!</v>
      </c>
      <c r="CG61" s="207" t="e">
        <f t="shared" si="49"/>
        <v>#DIV/0!</v>
      </c>
      <c r="CH61" s="70"/>
      <c r="CI61" s="192" t="e">
        <f t="shared" si="50"/>
        <v>#VALUE!</v>
      </c>
      <c r="CJ61" s="207">
        <f t="shared" si="51"/>
        <v>0</v>
      </c>
      <c r="CK61" s="70">
        <f t="shared" si="52"/>
        <v>0</v>
      </c>
      <c r="CL61" s="192" t="e">
        <f t="shared" si="53"/>
        <v>#VALUE!</v>
      </c>
      <c r="CM61" s="207" t="e">
        <f t="shared" si="54"/>
        <v>#DIV/0!</v>
      </c>
      <c r="CN61" s="70">
        <f t="shared" si="55"/>
        <v>0</v>
      </c>
      <c r="CO61" s="192" t="e">
        <f t="shared" si="56"/>
        <v>#VALUE!</v>
      </c>
      <c r="CP61" s="207">
        <f t="shared" si="57"/>
        <v>100</v>
      </c>
      <c r="CQ61" s="70">
        <f t="shared" si="58"/>
        <v>5</v>
      </c>
      <c r="CR61" s="192" t="e">
        <f t="shared" si="59"/>
        <v>#VALUE!</v>
      </c>
      <c r="CS61" s="207" t="e">
        <f t="shared" si="60"/>
        <v>#DIV/0!</v>
      </c>
      <c r="CT61" s="70">
        <f t="shared" si="61"/>
        <v>0</v>
      </c>
      <c r="CU61" s="192" t="e">
        <f t="shared" si="62"/>
        <v>#VALUE!</v>
      </c>
      <c r="CV61" s="202">
        <f t="shared" si="63"/>
        <v>0</v>
      </c>
      <c r="CW61" s="70">
        <f t="shared" si="64"/>
        <v>0</v>
      </c>
      <c r="CX61" s="192" t="e">
        <f t="shared" si="65"/>
        <v>#VALUE!</v>
      </c>
      <c r="CY61" s="202">
        <f t="shared" si="66"/>
        <v>1</v>
      </c>
      <c r="CZ61" s="70">
        <f t="shared" si="67"/>
        <v>5</v>
      </c>
      <c r="DA61" s="192" t="e">
        <f t="shared" si="68"/>
        <v>#VALUE!</v>
      </c>
      <c r="DB61" s="209"/>
    </row>
    <row r="62" spans="1:106" s="210" customFormat="1" ht="28.5">
      <c r="A62" s="258" t="s">
        <v>707</v>
      </c>
      <c r="B62" s="315" t="s">
        <v>692</v>
      </c>
      <c r="C62" s="315" t="s">
        <v>600</v>
      </c>
      <c r="D62" s="314" t="s">
        <v>513</v>
      </c>
      <c r="E62" s="315" t="s">
        <v>665</v>
      </c>
      <c r="F62" s="475">
        <v>447.56</v>
      </c>
      <c r="G62" s="477">
        <v>3</v>
      </c>
      <c r="H62" s="283">
        <f t="shared" si="76"/>
        <v>3</v>
      </c>
      <c r="I62" s="371">
        <f t="shared" si="76"/>
        <v>3</v>
      </c>
      <c r="J62" s="132">
        <f t="shared" si="69"/>
        <v>0</v>
      </c>
      <c r="K62" s="132">
        <f t="shared" si="70"/>
        <v>0</v>
      </c>
      <c r="L62" s="39" t="e">
        <f t="shared" si="77"/>
        <v>#VALUE!</v>
      </c>
      <c r="M62" s="40" t="e">
        <f t="shared" si="71"/>
        <v>#VALUE!</v>
      </c>
      <c r="N62" s="238" t="e">
        <f t="shared" si="72"/>
        <v>#VALUE!</v>
      </c>
      <c r="O62" s="238" t="e">
        <f t="shared" si="75"/>
        <v>#VALUE!</v>
      </c>
      <c r="P62" s="207">
        <f t="shared" si="3"/>
        <v>0</v>
      </c>
      <c r="Q62" s="70"/>
      <c r="R62" s="208" t="e">
        <f t="shared" si="4"/>
        <v>#VALUE!</v>
      </c>
      <c r="S62" s="207" t="e">
        <f t="shared" si="5"/>
        <v>#DIV/0!</v>
      </c>
      <c r="T62" s="70"/>
      <c r="U62" s="192" t="e">
        <f t="shared" si="6"/>
        <v>#VALUE!</v>
      </c>
      <c r="V62" s="206">
        <f t="shared" si="7"/>
        <v>0</v>
      </c>
      <c r="W62" s="70"/>
      <c r="X62" s="208" t="e">
        <f t="shared" si="8"/>
        <v>#VALUE!</v>
      </c>
      <c r="Y62" s="207" t="e">
        <f t="shared" si="9"/>
        <v>#DIV/0!</v>
      </c>
      <c r="Z62" s="70"/>
      <c r="AA62" s="192" t="e">
        <f t="shared" si="10"/>
        <v>#VALUE!</v>
      </c>
      <c r="AB62" s="206">
        <f t="shared" si="11"/>
        <v>0</v>
      </c>
      <c r="AC62" s="70"/>
      <c r="AD62" s="208" t="e">
        <f t="shared" si="12"/>
        <v>#VALUE!</v>
      </c>
      <c r="AE62" s="207" t="e">
        <f t="shared" si="13"/>
        <v>#DIV/0!</v>
      </c>
      <c r="AF62" s="70"/>
      <c r="AG62" s="192" t="e">
        <f t="shared" si="14"/>
        <v>#VALUE!</v>
      </c>
      <c r="AH62" s="206">
        <f t="shared" si="15"/>
        <v>0</v>
      </c>
      <c r="AI62" s="70"/>
      <c r="AJ62" s="208" t="e">
        <f t="shared" si="16"/>
        <v>#VALUE!</v>
      </c>
      <c r="AK62" s="207" t="e">
        <f t="shared" si="17"/>
        <v>#DIV/0!</v>
      </c>
      <c r="AL62" s="70"/>
      <c r="AM62" s="192" t="e">
        <f t="shared" si="18"/>
        <v>#VALUE!</v>
      </c>
      <c r="AN62" s="206">
        <f t="shared" si="19"/>
        <v>0</v>
      </c>
      <c r="AO62" s="70"/>
      <c r="AP62" s="208" t="e">
        <f t="shared" si="20"/>
        <v>#VALUE!</v>
      </c>
      <c r="AQ62" s="207" t="e">
        <f t="shared" si="21"/>
        <v>#DIV/0!</v>
      </c>
      <c r="AR62" s="70"/>
      <c r="AS62" s="192" t="e">
        <f t="shared" si="22"/>
        <v>#VALUE!</v>
      </c>
      <c r="AT62" s="206">
        <f t="shared" si="23"/>
        <v>0</v>
      </c>
      <c r="AU62" s="70"/>
      <c r="AV62" s="208" t="e">
        <f t="shared" si="24"/>
        <v>#VALUE!</v>
      </c>
      <c r="AW62" s="207" t="e">
        <f t="shared" si="25"/>
        <v>#DIV/0!</v>
      </c>
      <c r="AX62" s="70"/>
      <c r="AY62" s="192" t="e">
        <f t="shared" si="26"/>
        <v>#VALUE!</v>
      </c>
      <c r="AZ62" s="206">
        <f t="shared" si="27"/>
        <v>0</v>
      </c>
      <c r="BA62" s="70"/>
      <c r="BB62" s="208" t="e">
        <f t="shared" si="28"/>
        <v>#VALUE!</v>
      </c>
      <c r="BC62" s="207" t="e">
        <f t="shared" si="29"/>
        <v>#DIV/0!</v>
      </c>
      <c r="BD62" s="70"/>
      <c r="BE62" s="192" t="e">
        <f t="shared" si="30"/>
        <v>#VALUE!</v>
      </c>
      <c r="BF62" s="206">
        <f t="shared" si="31"/>
        <v>0</v>
      </c>
      <c r="BG62" s="70"/>
      <c r="BH62" s="208" t="e">
        <f t="shared" si="32"/>
        <v>#VALUE!</v>
      </c>
      <c r="BI62" s="207" t="e">
        <f t="shared" si="33"/>
        <v>#DIV/0!</v>
      </c>
      <c r="BJ62" s="70"/>
      <c r="BK62" s="192" t="e">
        <f t="shared" si="34"/>
        <v>#VALUE!</v>
      </c>
      <c r="BL62" s="206">
        <f t="shared" si="35"/>
        <v>0</v>
      </c>
      <c r="BM62" s="70"/>
      <c r="BN62" s="208" t="e">
        <f t="shared" si="36"/>
        <v>#VALUE!</v>
      </c>
      <c r="BO62" s="207" t="e">
        <f t="shared" si="37"/>
        <v>#DIV/0!</v>
      </c>
      <c r="BP62" s="70"/>
      <c r="BQ62" s="192" t="e">
        <f t="shared" si="38"/>
        <v>#VALUE!</v>
      </c>
      <c r="BR62" s="206">
        <f t="shared" si="39"/>
        <v>0</v>
      </c>
      <c r="BS62" s="70"/>
      <c r="BT62" s="208" t="e">
        <f t="shared" si="40"/>
        <v>#VALUE!</v>
      </c>
      <c r="BU62" s="207" t="e">
        <f t="shared" si="41"/>
        <v>#DIV/0!</v>
      </c>
      <c r="BV62" s="70"/>
      <c r="BW62" s="192" t="e">
        <f t="shared" si="42"/>
        <v>#VALUE!</v>
      </c>
      <c r="BX62" s="206">
        <f t="shared" si="43"/>
        <v>0</v>
      </c>
      <c r="BY62" s="70"/>
      <c r="BZ62" s="208" t="e">
        <f t="shared" si="44"/>
        <v>#VALUE!</v>
      </c>
      <c r="CA62" s="207" t="e">
        <f t="shared" si="45"/>
        <v>#DIV/0!</v>
      </c>
      <c r="CB62" s="70"/>
      <c r="CC62" s="192" t="e">
        <f t="shared" si="46"/>
        <v>#VALUE!</v>
      </c>
      <c r="CD62" s="206">
        <f t="shared" si="47"/>
        <v>0</v>
      </c>
      <c r="CE62" s="70"/>
      <c r="CF62" s="208" t="e">
        <f t="shared" si="48"/>
        <v>#VALUE!</v>
      </c>
      <c r="CG62" s="207" t="e">
        <f t="shared" si="49"/>
        <v>#DIV/0!</v>
      </c>
      <c r="CH62" s="70"/>
      <c r="CI62" s="192" t="e">
        <f t="shared" si="50"/>
        <v>#VALUE!</v>
      </c>
      <c r="CJ62" s="207">
        <f t="shared" si="51"/>
        <v>0</v>
      </c>
      <c r="CK62" s="70">
        <f t="shared" si="52"/>
        <v>0</v>
      </c>
      <c r="CL62" s="192" t="e">
        <f t="shared" si="53"/>
        <v>#VALUE!</v>
      </c>
      <c r="CM62" s="207" t="e">
        <f t="shared" si="54"/>
        <v>#DIV/0!</v>
      </c>
      <c r="CN62" s="70">
        <f t="shared" si="55"/>
        <v>0</v>
      </c>
      <c r="CO62" s="192" t="e">
        <f t="shared" si="56"/>
        <v>#VALUE!</v>
      </c>
      <c r="CP62" s="207">
        <f t="shared" si="57"/>
        <v>100</v>
      </c>
      <c r="CQ62" s="70">
        <f t="shared" si="58"/>
        <v>3</v>
      </c>
      <c r="CR62" s="192" t="e">
        <f t="shared" si="59"/>
        <v>#VALUE!</v>
      </c>
      <c r="CS62" s="207" t="e">
        <f t="shared" si="60"/>
        <v>#DIV/0!</v>
      </c>
      <c r="CT62" s="70">
        <f t="shared" si="61"/>
        <v>0</v>
      </c>
      <c r="CU62" s="192" t="e">
        <f t="shared" si="62"/>
        <v>#VALUE!</v>
      </c>
      <c r="CV62" s="202">
        <f t="shared" si="63"/>
        <v>0</v>
      </c>
      <c r="CW62" s="70">
        <f t="shared" si="64"/>
        <v>0</v>
      </c>
      <c r="CX62" s="192" t="e">
        <f t="shared" si="65"/>
        <v>#VALUE!</v>
      </c>
      <c r="CY62" s="202">
        <f t="shared" si="66"/>
        <v>1</v>
      </c>
      <c r="CZ62" s="70">
        <f t="shared" si="67"/>
        <v>3</v>
      </c>
      <c r="DA62" s="192" t="e">
        <f t="shared" si="68"/>
        <v>#VALUE!</v>
      </c>
      <c r="DB62" s="209"/>
    </row>
    <row r="63" spans="1:106" s="210" customFormat="1">
      <c r="A63" s="258" t="s">
        <v>708</v>
      </c>
      <c r="B63" s="362" t="s">
        <v>514</v>
      </c>
      <c r="C63" s="304" t="s">
        <v>515</v>
      </c>
      <c r="D63" s="305" t="s">
        <v>516</v>
      </c>
      <c r="E63" s="304" t="s">
        <v>669</v>
      </c>
      <c r="F63" s="474">
        <v>14.51</v>
      </c>
      <c r="G63" s="477">
        <v>15</v>
      </c>
      <c r="H63" s="283">
        <f t="shared" si="76"/>
        <v>15</v>
      </c>
      <c r="I63" s="371">
        <f t="shared" si="76"/>
        <v>15</v>
      </c>
      <c r="J63" s="132">
        <f t="shared" si="69"/>
        <v>0</v>
      </c>
      <c r="K63" s="132">
        <f t="shared" si="70"/>
        <v>0</v>
      </c>
      <c r="L63" s="39" t="e">
        <f t="shared" si="77"/>
        <v>#VALUE!</v>
      </c>
      <c r="M63" s="40" t="e">
        <f t="shared" si="71"/>
        <v>#VALUE!</v>
      </c>
      <c r="N63" s="238" t="e">
        <f t="shared" si="72"/>
        <v>#VALUE!</v>
      </c>
      <c r="O63" s="238" t="e">
        <f t="shared" si="75"/>
        <v>#VALUE!</v>
      </c>
      <c r="P63" s="207">
        <f t="shared" si="3"/>
        <v>0</v>
      </c>
      <c r="Q63" s="70"/>
      <c r="R63" s="208" t="e">
        <f t="shared" si="4"/>
        <v>#VALUE!</v>
      </c>
      <c r="S63" s="207" t="e">
        <f t="shared" si="5"/>
        <v>#DIV/0!</v>
      </c>
      <c r="T63" s="70"/>
      <c r="U63" s="192" t="e">
        <f t="shared" si="6"/>
        <v>#VALUE!</v>
      </c>
      <c r="V63" s="206">
        <f t="shared" si="7"/>
        <v>0</v>
      </c>
      <c r="W63" s="70"/>
      <c r="X63" s="208" t="e">
        <f t="shared" si="8"/>
        <v>#VALUE!</v>
      </c>
      <c r="Y63" s="207" t="e">
        <f t="shared" si="9"/>
        <v>#DIV/0!</v>
      </c>
      <c r="Z63" s="70"/>
      <c r="AA63" s="192" t="e">
        <f t="shared" si="10"/>
        <v>#VALUE!</v>
      </c>
      <c r="AB63" s="206">
        <f t="shared" si="11"/>
        <v>0</v>
      </c>
      <c r="AC63" s="70"/>
      <c r="AD63" s="208" t="e">
        <f t="shared" si="12"/>
        <v>#VALUE!</v>
      </c>
      <c r="AE63" s="207" t="e">
        <f t="shared" si="13"/>
        <v>#DIV/0!</v>
      </c>
      <c r="AF63" s="70"/>
      <c r="AG63" s="192" t="e">
        <f t="shared" si="14"/>
        <v>#VALUE!</v>
      </c>
      <c r="AH63" s="206">
        <f t="shared" si="15"/>
        <v>0</v>
      </c>
      <c r="AI63" s="70"/>
      <c r="AJ63" s="208" t="e">
        <f t="shared" si="16"/>
        <v>#VALUE!</v>
      </c>
      <c r="AK63" s="207" t="e">
        <f t="shared" si="17"/>
        <v>#DIV/0!</v>
      </c>
      <c r="AL63" s="70"/>
      <c r="AM63" s="192" t="e">
        <f t="shared" si="18"/>
        <v>#VALUE!</v>
      </c>
      <c r="AN63" s="206">
        <f t="shared" si="19"/>
        <v>0</v>
      </c>
      <c r="AO63" s="70"/>
      <c r="AP63" s="208" t="e">
        <f t="shared" si="20"/>
        <v>#VALUE!</v>
      </c>
      <c r="AQ63" s="207" t="e">
        <f t="shared" si="21"/>
        <v>#DIV/0!</v>
      </c>
      <c r="AR63" s="70"/>
      <c r="AS63" s="192" t="e">
        <f t="shared" si="22"/>
        <v>#VALUE!</v>
      </c>
      <c r="AT63" s="206">
        <f t="shared" si="23"/>
        <v>0</v>
      </c>
      <c r="AU63" s="70"/>
      <c r="AV63" s="208" t="e">
        <f t="shared" si="24"/>
        <v>#VALUE!</v>
      </c>
      <c r="AW63" s="207" t="e">
        <f t="shared" si="25"/>
        <v>#DIV/0!</v>
      </c>
      <c r="AX63" s="70"/>
      <c r="AY63" s="192" t="e">
        <f t="shared" si="26"/>
        <v>#VALUE!</v>
      </c>
      <c r="AZ63" s="206">
        <f t="shared" si="27"/>
        <v>0</v>
      </c>
      <c r="BA63" s="70"/>
      <c r="BB63" s="208" t="e">
        <f t="shared" si="28"/>
        <v>#VALUE!</v>
      </c>
      <c r="BC63" s="207" t="e">
        <f t="shared" si="29"/>
        <v>#DIV/0!</v>
      </c>
      <c r="BD63" s="70"/>
      <c r="BE63" s="192" t="e">
        <f t="shared" si="30"/>
        <v>#VALUE!</v>
      </c>
      <c r="BF63" s="206">
        <f t="shared" si="31"/>
        <v>0</v>
      </c>
      <c r="BG63" s="70"/>
      <c r="BH63" s="208" t="e">
        <f t="shared" si="32"/>
        <v>#VALUE!</v>
      </c>
      <c r="BI63" s="207" t="e">
        <f t="shared" si="33"/>
        <v>#DIV/0!</v>
      </c>
      <c r="BJ63" s="70"/>
      <c r="BK63" s="192" t="e">
        <f t="shared" si="34"/>
        <v>#VALUE!</v>
      </c>
      <c r="BL63" s="206">
        <f t="shared" si="35"/>
        <v>0</v>
      </c>
      <c r="BM63" s="70"/>
      <c r="BN63" s="208" t="e">
        <f t="shared" si="36"/>
        <v>#VALUE!</v>
      </c>
      <c r="BO63" s="207" t="e">
        <f t="shared" si="37"/>
        <v>#DIV/0!</v>
      </c>
      <c r="BP63" s="70"/>
      <c r="BQ63" s="192" t="e">
        <f t="shared" si="38"/>
        <v>#VALUE!</v>
      </c>
      <c r="BR63" s="206">
        <f t="shared" si="39"/>
        <v>0</v>
      </c>
      <c r="BS63" s="70"/>
      <c r="BT63" s="208" t="e">
        <f t="shared" si="40"/>
        <v>#VALUE!</v>
      </c>
      <c r="BU63" s="207" t="e">
        <f t="shared" si="41"/>
        <v>#DIV/0!</v>
      </c>
      <c r="BV63" s="70"/>
      <c r="BW63" s="192" t="e">
        <f t="shared" si="42"/>
        <v>#VALUE!</v>
      </c>
      <c r="BX63" s="206">
        <f t="shared" si="43"/>
        <v>0</v>
      </c>
      <c r="BY63" s="70"/>
      <c r="BZ63" s="208" t="e">
        <f t="shared" si="44"/>
        <v>#VALUE!</v>
      </c>
      <c r="CA63" s="207" t="e">
        <f t="shared" si="45"/>
        <v>#DIV/0!</v>
      </c>
      <c r="CB63" s="70"/>
      <c r="CC63" s="192" t="e">
        <f t="shared" si="46"/>
        <v>#VALUE!</v>
      </c>
      <c r="CD63" s="206">
        <f t="shared" si="47"/>
        <v>0</v>
      </c>
      <c r="CE63" s="70"/>
      <c r="CF63" s="208" t="e">
        <f t="shared" si="48"/>
        <v>#VALUE!</v>
      </c>
      <c r="CG63" s="207" t="e">
        <f t="shared" si="49"/>
        <v>#DIV/0!</v>
      </c>
      <c r="CH63" s="70"/>
      <c r="CI63" s="192" t="e">
        <f t="shared" si="50"/>
        <v>#VALUE!</v>
      </c>
      <c r="CJ63" s="207">
        <f t="shared" si="51"/>
        <v>0</v>
      </c>
      <c r="CK63" s="70">
        <f t="shared" si="52"/>
        <v>0</v>
      </c>
      <c r="CL63" s="192" t="e">
        <f t="shared" si="53"/>
        <v>#VALUE!</v>
      </c>
      <c r="CM63" s="207" t="e">
        <f t="shared" si="54"/>
        <v>#DIV/0!</v>
      </c>
      <c r="CN63" s="70">
        <f t="shared" si="55"/>
        <v>0</v>
      </c>
      <c r="CO63" s="192" t="e">
        <f t="shared" si="56"/>
        <v>#VALUE!</v>
      </c>
      <c r="CP63" s="207">
        <f t="shared" si="57"/>
        <v>100</v>
      </c>
      <c r="CQ63" s="70">
        <f t="shared" si="58"/>
        <v>15</v>
      </c>
      <c r="CR63" s="192" t="e">
        <f t="shared" si="59"/>
        <v>#VALUE!</v>
      </c>
      <c r="CS63" s="207" t="e">
        <f t="shared" si="60"/>
        <v>#DIV/0!</v>
      </c>
      <c r="CT63" s="70">
        <f t="shared" si="61"/>
        <v>0</v>
      </c>
      <c r="CU63" s="192" t="e">
        <f t="shared" si="62"/>
        <v>#VALUE!</v>
      </c>
      <c r="CV63" s="202">
        <f t="shared" si="63"/>
        <v>0</v>
      </c>
      <c r="CW63" s="70">
        <f t="shared" si="64"/>
        <v>0</v>
      </c>
      <c r="CX63" s="192" t="e">
        <f t="shared" si="65"/>
        <v>#VALUE!</v>
      </c>
      <c r="CY63" s="202">
        <f t="shared" si="66"/>
        <v>1</v>
      </c>
      <c r="CZ63" s="70">
        <f t="shared" si="67"/>
        <v>15</v>
      </c>
      <c r="DA63" s="192" t="e">
        <f t="shared" si="68"/>
        <v>#VALUE!</v>
      </c>
      <c r="DB63" s="209"/>
    </row>
    <row r="64" spans="1:106" s="210" customFormat="1" ht="28.5">
      <c r="A64" s="258" t="s">
        <v>709</v>
      </c>
      <c r="B64" s="315" t="s">
        <v>692</v>
      </c>
      <c r="C64" s="315" t="s">
        <v>517</v>
      </c>
      <c r="D64" s="310" t="s">
        <v>518</v>
      </c>
      <c r="E64" s="315" t="s">
        <v>913</v>
      </c>
      <c r="F64" s="478">
        <v>149.19</v>
      </c>
      <c r="G64" s="477">
        <v>4</v>
      </c>
      <c r="H64" s="283">
        <f t="shared" si="76"/>
        <v>4</v>
      </c>
      <c r="I64" s="371">
        <f t="shared" si="76"/>
        <v>4</v>
      </c>
      <c r="J64" s="132">
        <f t="shared" si="69"/>
        <v>0</v>
      </c>
      <c r="K64" s="132">
        <f t="shared" si="70"/>
        <v>0</v>
      </c>
      <c r="L64" s="39" t="e">
        <f t="shared" si="77"/>
        <v>#VALUE!</v>
      </c>
      <c r="M64" s="40" t="e">
        <f>TRUNC(L64*G64,2)</f>
        <v>#VALUE!</v>
      </c>
      <c r="N64" s="238" t="e">
        <f t="shared" si="72"/>
        <v>#VALUE!</v>
      </c>
      <c r="O64" s="238" t="e">
        <f t="shared" si="75"/>
        <v>#VALUE!</v>
      </c>
      <c r="P64" s="207">
        <f t="shared" si="3"/>
        <v>0</v>
      </c>
      <c r="Q64" s="70"/>
      <c r="R64" s="208" t="e">
        <f t="shared" si="4"/>
        <v>#VALUE!</v>
      </c>
      <c r="S64" s="207" t="e">
        <f t="shared" si="5"/>
        <v>#DIV/0!</v>
      </c>
      <c r="T64" s="70"/>
      <c r="U64" s="192" t="e">
        <f t="shared" si="6"/>
        <v>#VALUE!</v>
      </c>
      <c r="V64" s="206">
        <f t="shared" si="7"/>
        <v>0</v>
      </c>
      <c r="W64" s="70"/>
      <c r="X64" s="208" t="e">
        <f t="shared" si="8"/>
        <v>#VALUE!</v>
      </c>
      <c r="Y64" s="207" t="e">
        <f t="shared" si="9"/>
        <v>#DIV/0!</v>
      </c>
      <c r="Z64" s="70"/>
      <c r="AA64" s="192" t="e">
        <f t="shared" si="10"/>
        <v>#VALUE!</v>
      </c>
      <c r="AB64" s="206">
        <f t="shared" si="11"/>
        <v>0</v>
      </c>
      <c r="AC64" s="70"/>
      <c r="AD64" s="208" t="e">
        <f t="shared" si="12"/>
        <v>#VALUE!</v>
      </c>
      <c r="AE64" s="207" t="e">
        <f t="shared" si="13"/>
        <v>#DIV/0!</v>
      </c>
      <c r="AF64" s="70"/>
      <c r="AG64" s="192" t="e">
        <f t="shared" si="14"/>
        <v>#VALUE!</v>
      </c>
      <c r="AH64" s="206">
        <f t="shared" si="15"/>
        <v>0</v>
      </c>
      <c r="AI64" s="70"/>
      <c r="AJ64" s="208" t="e">
        <f t="shared" si="16"/>
        <v>#VALUE!</v>
      </c>
      <c r="AK64" s="207" t="e">
        <f t="shared" si="17"/>
        <v>#DIV/0!</v>
      </c>
      <c r="AL64" s="70"/>
      <c r="AM64" s="192" t="e">
        <f t="shared" si="18"/>
        <v>#VALUE!</v>
      </c>
      <c r="AN64" s="206">
        <f t="shared" si="19"/>
        <v>0</v>
      </c>
      <c r="AO64" s="70"/>
      <c r="AP64" s="208" t="e">
        <f t="shared" si="20"/>
        <v>#VALUE!</v>
      </c>
      <c r="AQ64" s="207" t="e">
        <f t="shared" si="21"/>
        <v>#DIV/0!</v>
      </c>
      <c r="AR64" s="70"/>
      <c r="AS64" s="192" t="e">
        <f t="shared" si="22"/>
        <v>#VALUE!</v>
      </c>
      <c r="AT64" s="206">
        <f t="shared" si="23"/>
        <v>0</v>
      </c>
      <c r="AU64" s="70"/>
      <c r="AV64" s="208" t="e">
        <f t="shared" si="24"/>
        <v>#VALUE!</v>
      </c>
      <c r="AW64" s="207" t="e">
        <f t="shared" si="25"/>
        <v>#DIV/0!</v>
      </c>
      <c r="AX64" s="70"/>
      <c r="AY64" s="192" t="e">
        <f t="shared" si="26"/>
        <v>#VALUE!</v>
      </c>
      <c r="AZ64" s="206">
        <f t="shared" si="27"/>
        <v>0</v>
      </c>
      <c r="BA64" s="70"/>
      <c r="BB64" s="208" t="e">
        <f t="shared" si="28"/>
        <v>#VALUE!</v>
      </c>
      <c r="BC64" s="207" t="e">
        <f t="shared" si="29"/>
        <v>#DIV/0!</v>
      </c>
      <c r="BD64" s="70"/>
      <c r="BE64" s="192" t="e">
        <f t="shared" si="30"/>
        <v>#VALUE!</v>
      </c>
      <c r="BF64" s="206">
        <f t="shared" si="31"/>
        <v>0</v>
      </c>
      <c r="BG64" s="70"/>
      <c r="BH64" s="208" t="e">
        <f t="shared" si="32"/>
        <v>#VALUE!</v>
      </c>
      <c r="BI64" s="207" t="e">
        <f t="shared" si="33"/>
        <v>#DIV/0!</v>
      </c>
      <c r="BJ64" s="70"/>
      <c r="BK64" s="192" t="e">
        <f t="shared" si="34"/>
        <v>#VALUE!</v>
      </c>
      <c r="BL64" s="206">
        <f t="shared" si="35"/>
        <v>0</v>
      </c>
      <c r="BM64" s="70"/>
      <c r="BN64" s="208" t="e">
        <f t="shared" si="36"/>
        <v>#VALUE!</v>
      </c>
      <c r="BO64" s="207" t="e">
        <f t="shared" si="37"/>
        <v>#DIV/0!</v>
      </c>
      <c r="BP64" s="70"/>
      <c r="BQ64" s="192" t="e">
        <f t="shared" si="38"/>
        <v>#VALUE!</v>
      </c>
      <c r="BR64" s="206">
        <f t="shared" si="39"/>
        <v>0</v>
      </c>
      <c r="BS64" s="70"/>
      <c r="BT64" s="208" t="e">
        <f t="shared" si="40"/>
        <v>#VALUE!</v>
      </c>
      <c r="BU64" s="207" t="e">
        <f t="shared" si="41"/>
        <v>#DIV/0!</v>
      </c>
      <c r="BV64" s="70"/>
      <c r="BW64" s="192" t="e">
        <f t="shared" si="42"/>
        <v>#VALUE!</v>
      </c>
      <c r="BX64" s="206">
        <f t="shared" si="43"/>
        <v>0</v>
      </c>
      <c r="BY64" s="70"/>
      <c r="BZ64" s="208" t="e">
        <f t="shared" si="44"/>
        <v>#VALUE!</v>
      </c>
      <c r="CA64" s="207" t="e">
        <f t="shared" si="45"/>
        <v>#DIV/0!</v>
      </c>
      <c r="CB64" s="70"/>
      <c r="CC64" s="192" t="e">
        <f t="shared" si="46"/>
        <v>#VALUE!</v>
      </c>
      <c r="CD64" s="206">
        <f t="shared" si="47"/>
        <v>0</v>
      </c>
      <c r="CE64" s="70"/>
      <c r="CF64" s="208" t="e">
        <f t="shared" si="48"/>
        <v>#VALUE!</v>
      </c>
      <c r="CG64" s="207" t="e">
        <f t="shared" si="49"/>
        <v>#DIV/0!</v>
      </c>
      <c r="CH64" s="70"/>
      <c r="CI64" s="192" t="e">
        <f t="shared" si="50"/>
        <v>#VALUE!</v>
      </c>
      <c r="CJ64" s="207">
        <f t="shared" si="51"/>
        <v>0</v>
      </c>
      <c r="CK64" s="70">
        <f t="shared" si="52"/>
        <v>0</v>
      </c>
      <c r="CL64" s="192" t="e">
        <f t="shared" si="53"/>
        <v>#VALUE!</v>
      </c>
      <c r="CM64" s="207" t="e">
        <f t="shared" si="54"/>
        <v>#DIV/0!</v>
      </c>
      <c r="CN64" s="70">
        <f t="shared" si="55"/>
        <v>0</v>
      </c>
      <c r="CO64" s="192" t="e">
        <f t="shared" si="56"/>
        <v>#VALUE!</v>
      </c>
      <c r="CP64" s="207">
        <f t="shared" si="57"/>
        <v>100</v>
      </c>
      <c r="CQ64" s="70">
        <f t="shared" si="58"/>
        <v>4</v>
      </c>
      <c r="CR64" s="192" t="e">
        <f t="shared" si="59"/>
        <v>#VALUE!</v>
      </c>
      <c r="CS64" s="207" t="e">
        <f t="shared" si="60"/>
        <v>#DIV/0!</v>
      </c>
      <c r="CT64" s="70">
        <f t="shared" si="61"/>
        <v>0</v>
      </c>
      <c r="CU64" s="192" t="e">
        <f t="shared" si="62"/>
        <v>#VALUE!</v>
      </c>
      <c r="CV64" s="202">
        <f t="shared" si="63"/>
        <v>0</v>
      </c>
      <c r="CW64" s="70">
        <f t="shared" si="64"/>
        <v>0</v>
      </c>
      <c r="CX64" s="192" t="e">
        <f t="shared" si="65"/>
        <v>#VALUE!</v>
      </c>
      <c r="CY64" s="202">
        <f t="shared" si="66"/>
        <v>1</v>
      </c>
      <c r="CZ64" s="70">
        <f t="shared" si="67"/>
        <v>4</v>
      </c>
      <c r="DA64" s="192" t="e">
        <f t="shared" si="68"/>
        <v>#VALUE!</v>
      </c>
      <c r="DB64" s="209"/>
    </row>
    <row r="65" spans="1:106" s="210" customFormat="1" ht="42.75">
      <c r="A65" s="258" t="s">
        <v>710</v>
      </c>
      <c r="B65" s="315" t="s">
        <v>692</v>
      </c>
      <c r="C65" s="315" t="s">
        <v>1011</v>
      </c>
      <c r="D65" s="462" t="s">
        <v>519</v>
      </c>
      <c r="E65" s="315" t="s">
        <v>665</v>
      </c>
      <c r="F65" s="475">
        <v>125.08</v>
      </c>
      <c r="G65" s="477">
        <v>6</v>
      </c>
      <c r="H65" s="283">
        <f t="shared" si="76"/>
        <v>6</v>
      </c>
      <c r="I65" s="371">
        <f t="shared" si="76"/>
        <v>6</v>
      </c>
      <c r="J65" s="132">
        <f t="shared" si="69"/>
        <v>0</v>
      </c>
      <c r="K65" s="132">
        <f t="shared" si="70"/>
        <v>0</v>
      </c>
      <c r="L65" s="39" t="e">
        <f t="shared" si="77"/>
        <v>#VALUE!</v>
      </c>
      <c r="M65" s="40" t="e">
        <f t="shared" si="71"/>
        <v>#VALUE!</v>
      </c>
      <c r="N65" s="238" t="e">
        <f t="shared" si="72"/>
        <v>#VALUE!</v>
      </c>
      <c r="O65" s="238" t="e">
        <f t="shared" si="75"/>
        <v>#VALUE!</v>
      </c>
      <c r="P65" s="207">
        <f t="shared" si="3"/>
        <v>0</v>
      </c>
      <c r="Q65" s="70"/>
      <c r="R65" s="208" t="e">
        <f t="shared" si="4"/>
        <v>#VALUE!</v>
      </c>
      <c r="S65" s="207" t="e">
        <f t="shared" si="5"/>
        <v>#DIV/0!</v>
      </c>
      <c r="T65" s="70"/>
      <c r="U65" s="192" t="e">
        <f t="shared" si="6"/>
        <v>#VALUE!</v>
      </c>
      <c r="V65" s="206">
        <f t="shared" si="7"/>
        <v>0</v>
      </c>
      <c r="W65" s="70"/>
      <c r="X65" s="208" t="e">
        <f t="shared" si="8"/>
        <v>#VALUE!</v>
      </c>
      <c r="Y65" s="207" t="e">
        <f t="shared" si="9"/>
        <v>#DIV/0!</v>
      </c>
      <c r="Z65" s="70"/>
      <c r="AA65" s="192" t="e">
        <f t="shared" si="10"/>
        <v>#VALUE!</v>
      </c>
      <c r="AB65" s="206">
        <f t="shared" si="11"/>
        <v>0</v>
      </c>
      <c r="AC65" s="70"/>
      <c r="AD65" s="208" t="e">
        <f t="shared" si="12"/>
        <v>#VALUE!</v>
      </c>
      <c r="AE65" s="207" t="e">
        <f t="shared" si="13"/>
        <v>#DIV/0!</v>
      </c>
      <c r="AF65" s="70"/>
      <c r="AG65" s="192" t="e">
        <f t="shared" si="14"/>
        <v>#VALUE!</v>
      </c>
      <c r="AH65" s="206">
        <f t="shared" si="15"/>
        <v>0</v>
      </c>
      <c r="AI65" s="70"/>
      <c r="AJ65" s="208" t="e">
        <f t="shared" si="16"/>
        <v>#VALUE!</v>
      </c>
      <c r="AK65" s="207" t="e">
        <f t="shared" si="17"/>
        <v>#DIV/0!</v>
      </c>
      <c r="AL65" s="70"/>
      <c r="AM65" s="192" t="e">
        <f t="shared" si="18"/>
        <v>#VALUE!</v>
      </c>
      <c r="AN65" s="206">
        <f t="shared" si="19"/>
        <v>0</v>
      </c>
      <c r="AO65" s="70"/>
      <c r="AP65" s="208" t="e">
        <f t="shared" si="20"/>
        <v>#VALUE!</v>
      </c>
      <c r="AQ65" s="207" t="e">
        <f t="shared" si="21"/>
        <v>#DIV/0!</v>
      </c>
      <c r="AR65" s="70"/>
      <c r="AS65" s="192" t="e">
        <f t="shared" si="22"/>
        <v>#VALUE!</v>
      </c>
      <c r="AT65" s="206">
        <f t="shared" si="23"/>
        <v>0</v>
      </c>
      <c r="AU65" s="70"/>
      <c r="AV65" s="208" t="e">
        <f t="shared" si="24"/>
        <v>#VALUE!</v>
      </c>
      <c r="AW65" s="207" t="e">
        <f t="shared" si="25"/>
        <v>#DIV/0!</v>
      </c>
      <c r="AX65" s="70"/>
      <c r="AY65" s="192" t="e">
        <f t="shared" si="26"/>
        <v>#VALUE!</v>
      </c>
      <c r="AZ65" s="206">
        <f t="shared" si="27"/>
        <v>0</v>
      </c>
      <c r="BA65" s="70"/>
      <c r="BB65" s="208" t="e">
        <f t="shared" si="28"/>
        <v>#VALUE!</v>
      </c>
      <c r="BC65" s="207" t="e">
        <f t="shared" si="29"/>
        <v>#DIV/0!</v>
      </c>
      <c r="BD65" s="70"/>
      <c r="BE65" s="192" t="e">
        <f t="shared" si="30"/>
        <v>#VALUE!</v>
      </c>
      <c r="BF65" s="206">
        <f t="shared" si="31"/>
        <v>0</v>
      </c>
      <c r="BG65" s="70"/>
      <c r="BH65" s="208" t="e">
        <f t="shared" si="32"/>
        <v>#VALUE!</v>
      </c>
      <c r="BI65" s="207" t="e">
        <f t="shared" si="33"/>
        <v>#DIV/0!</v>
      </c>
      <c r="BJ65" s="70"/>
      <c r="BK65" s="192" t="e">
        <f t="shared" si="34"/>
        <v>#VALUE!</v>
      </c>
      <c r="BL65" s="206">
        <f t="shared" si="35"/>
        <v>0</v>
      </c>
      <c r="BM65" s="70"/>
      <c r="BN65" s="208" t="e">
        <f t="shared" si="36"/>
        <v>#VALUE!</v>
      </c>
      <c r="BO65" s="207" t="e">
        <f t="shared" si="37"/>
        <v>#DIV/0!</v>
      </c>
      <c r="BP65" s="70"/>
      <c r="BQ65" s="192" t="e">
        <f t="shared" si="38"/>
        <v>#VALUE!</v>
      </c>
      <c r="BR65" s="206">
        <f t="shared" si="39"/>
        <v>0</v>
      </c>
      <c r="BS65" s="70"/>
      <c r="BT65" s="208" t="e">
        <f t="shared" si="40"/>
        <v>#VALUE!</v>
      </c>
      <c r="BU65" s="207" t="e">
        <f t="shared" si="41"/>
        <v>#DIV/0!</v>
      </c>
      <c r="BV65" s="70"/>
      <c r="BW65" s="192" t="e">
        <f t="shared" si="42"/>
        <v>#VALUE!</v>
      </c>
      <c r="BX65" s="206">
        <f t="shared" si="43"/>
        <v>0</v>
      </c>
      <c r="BY65" s="70"/>
      <c r="BZ65" s="208" t="e">
        <f t="shared" si="44"/>
        <v>#VALUE!</v>
      </c>
      <c r="CA65" s="207" t="e">
        <f t="shared" si="45"/>
        <v>#DIV/0!</v>
      </c>
      <c r="CB65" s="70"/>
      <c r="CC65" s="192" t="e">
        <f t="shared" si="46"/>
        <v>#VALUE!</v>
      </c>
      <c r="CD65" s="206">
        <f t="shared" si="47"/>
        <v>0</v>
      </c>
      <c r="CE65" s="70"/>
      <c r="CF65" s="208" t="e">
        <f t="shared" si="48"/>
        <v>#VALUE!</v>
      </c>
      <c r="CG65" s="207" t="e">
        <f t="shared" si="49"/>
        <v>#DIV/0!</v>
      </c>
      <c r="CH65" s="70"/>
      <c r="CI65" s="192" t="e">
        <f t="shared" si="50"/>
        <v>#VALUE!</v>
      </c>
      <c r="CJ65" s="207">
        <f t="shared" si="51"/>
        <v>0</v>
      </c>
      <c r="CK65" s="70">
        <f t="shared" si="52"/>
        <v>0</v>
      </c>
      <c r="CL65" s="192" t="e">
        <f t="shared" si="53"/>
        <v>#VALUE!</v>
      </c>
      <c r="CM65" s="207" t="e">
        <f t="shared" si="54"/>
        <v>#DIV/0!</v>
      </c>
      <c r="CN65" s="70">
        <f t="shared" si="55"/>
        <v>0</v>
      </c>
      <c r="CO65" s="192" t="e">
        <f t="shared" si="56"/>
        <v>#VALUE!</v>
      </c>
      <c r="CP65" s="207">
        <f t="shared" si="57"/>
        <v>100</v>
      </c>
      <c r="CQ65" s="70">
        <f t="shared" si="58"/>
        <v>6</v>
      </c>
      <c r="CR65" s="192" t="e">
        <f t="shared" si="59"/>
        <v>#VALUE!</v>
      </c>
      <c r="CS65" s="207" t="e">
        <f t="shared" si="60"/>
        <v>#DIV/0!</v>
      </c>
      <c r="CT65" s="70">
        <f t="shared" si="61"/>
        <v>0</v>
      </c>
      <c r="CU65" s="192" t="e">
        <f t="shared" si="62"/>
        <v>#VALUE!</v>
      </c>
      <c r="CV65" s="202">
        <f t="shared" si="63"/>
        <v>0</v>
      </c>
      <c r="CW65" s="70">
        <f t="shared" si="64"/>
        <v>0</v>
      </c>
      <c r="CX65" s="192" t="e">
        <f t="shared" si="65"/>
        <v>#VALUE!</v>
      </c>
      <c r="CY65" s="202">
        <f t="shared" si="66"/>
        <v>1</v>
      </c>
      <c r="CZ65" s="70">
        <f t="shared" si="67"/>
        <v>6</v>
      </c>
      <c r="DA65" s="192" t="e">
        <f t="shared" si="68"/>
        <v>#VALUE!</v>
      </c>
      <c r="DB65" s="209"/>
    </row>
    <row r="66" spans="1:106" s="210" customFormat="1" ht="42.75">
      <c r="A66" s="258" t="s">
        <v>711</v>
      </c>
      <c r="B66" s="459" t="s">
        <v>1012</v>
      </c>
      <c r="C66" s="304" t="s">
        <v>1013</v>
      </c>
      <c r="D66" s="305" t="s">
        <v>1014</v>
      </c>
      <c r="E66" s="315" t="s">
        <v>665</v>
      </c>
      <c r="F66" s="474">
        <v>131.53</v>
      </c>
      <c r="G66" s="477">
        <v>8</v>
      </c>
      <c r="H66" s="283">
        <f t="shared" si="76"/>
        <v>8</v>
      </c>
      <c r="I66" s="371">
        <f t="shared" si="76"/>
        <v>8</v>
      </c>
      <c r="J66" s="132">
        <f t="shared" si="69"/>
        <v>0</v>
      </c>
      <c r="K66" s="132">
        <f t="shared" si="70"/>
        <v>0</v>
      </c>
      <c r="L66" s="39" t="e">
        <f t="shared" si="77"/>
        <v>#VALUE!</v>
      </c>
      <c r="M66" s="40" t="e">
        <f t="shared" si="71"/>
        <v>#VALUE!</v>
      </c>
      <c r="N66" s="238" t="e">
        <f t="shared" si="72"/>
        <v>#VALUE!</v>
      </c>
      <c r="O66" s="238" t="e">
        <f t="shared" si="75"/>
        <v>#VALUE!</v>
      </c>
      <c r="P66" s="207">
        <f t="shared" si="3"/>
        <v>0</v>
      </c>
      <c r="Q66" s="70"/>
      <c r="R66" s="208" t="e">
        <f t="shared" si="4"/>
        <v>#VALUE!</v>
      </c>
      <c r="S66" s="207" t="e">
        <f t="shared" si="5"/>
        <v>#DIV/0!</v>
      </c>
      <c r="T66" s="70"/>
      <c r="U66" s="192" t="e">
        <f t="shared" si="6"/>
        <v>#VALUE!</v>
      </c>
      <c r="V66" s="206">
        <f t="shared" si="7"/>
        <v>0</v>
      </c>
      <c r="W66" s="70"/>
      <c r="X66" s="208" t="e">
        <f t="shared" si="8"/>
        <v>#VALUE!</v>
      </c>
      <c r="Y66" s="207" t="e">
        <f t="shared" si="9"/>
        <v>#DIV/0!</v>
      </c>
      <c r="Z66" s="70"/>
      <c r="AA66" s="192" t="e">
        <f t="shared" si="10"/>
        <v>#VALUE!</v>
      </c>
      <c r="AB66" s="206">
        <f t="shared" si="11"/>
        <v>0</v>
      </c>
      <c r="AC66" s="70"/>
      <c r="AD66" s="208" t="e">
        <f t="shared" si="12"/>
        <v>#VALUE!</v>
      </c>
      <c r="AE66" s="207" t="e">
        <f t="shared" si="13"/>
        <v>#DIV/0!</v>
      </c>
      <c r="AF66" s="70"/>
      <c r="AG66" s="192" t="e">
        <f t="shared" si="14"/>
        <v>#VALUE!</v>
      </c>
      <c r="AH66" s="206">
        <f t="shared" si="15"/>
        <v>0</v>
      </c>
      <c r="AI66" s="70"/>
      <c r="AJ66" s="208" t="e">
        <f t="shared" si="16"/>
        <v>#VALUE!</v>
      </c>
      <c r="AK66" s="207" t="e">
        <f t="shared" si="17"/>
        <v>#DIV/0!</v>
      </c>
      <c r="AL66" s="70"/>
      <c r="AM66" s="192" t="e">
        <f t="shared" si="18"/>
        <v>#VALUE!</v>
      </c>
      <c r="AN66" s="206">
        <f t="shared" si="19"/>
        <v>0</v>
      </c>
      <c r="AO66" s="70"/>
      <c r="AP66" s="208" t="e">
        <f t="shared" si="20"/>
        <v>#VALUE!</v>
      </c>
      <c r="AQ66" s="207" t="e">
        <f t="shared" si="21"/>
        <v>#DIV/0!</v>
      </c>
      <c r="AR66" s="70"/>
      <c r="AS66" s="192" t="e">
        <f t="shared" si="22"/>
        <v>#VALUE!</v>
      </c>
      <c r="AT66" s="206">
        <f t="shared" si="23"/>
        <v>0</v>
      </c>
      <c r="AU66" s="70"/>
      <c r="AV66" s="208" t="e">
        <f t="shared" si="24"/>
        <v>#VALUE!</v>
      </c>
      <c r="AW66" s="207" t="e">
        <f t="shared" si="25"/>
        <v>#DIV/0!</v>
      </c>
      <c r="AX66" s="70"/>
      <c r="AY66" s="192" t="e">
        <f t="shared" si="26"/>
        <v>#VALUE!</v>
      </c>
      <c r="AZ66" s="206">
        <f t="shared" si="27"/>
        <v>0</v>
      </c>
      <c r="BA66" s="70"/>
      <c r="BB66" s="208" t="e">
        <f t="shared" si="28"/>
        <v>#VALUE!</v>
      </c>
      <c r="BC66" s="207" t="e">
        <f t="shared" si="29"/>
        <v>#DIV/0!</v>
      </c>
      <c r="BD66" s="70"/>
      <c r="BE66" s="192" t="e">
        <f t="shared" si="30"/>
        <v>#VALUE!</v>
      </c>
      <c r="BF66" s="206">
        <f t="shared" si="31"/>
        <v>0</v>
      </c>
      <c r="BG66" s="70"/>
      <c r="BH66" s="208" t="e">
        <f t="shared" si="32"/>
        <v>#VALUE!</v>
      </c>
      <c r="BI66" s="207" t="e">
        <f t="shared" si="33"/>
        <v>#DIV/0!</v>
      </c>
      <c r="BJ66" s="70"/>
      <c r="BK66" s="192" t="e">
        <f t="shared" si="34"/>
        <v>#VALUE!</v>
      </c>
      <c r="BL66" s="206">
        <f t="shared" si="35"/>
        <v>0</v>
      </c>
      <c r="BM66" s="70"/>
      <c r="BN66" s="208" t="e">
        <f t="shared" si="36"/>
        <v>#VALUE!</v>
      </c>
      <c r="BO66" s="207" t="e">
        <f t="shared" si="37"/>
        <v>#DIV/0!</v>
      </c>
      <c r="BP66" s="70"/>
      <c r="BQ66" s="192" t="e">
        <f t="shared" si="38"/>
        <v>#VALUE!</v>
      </c>
      <c r="BR66" s="206">
        <f t="shared" si="39"/>
        <v>0</v>
      </c>
      <c r="BS66" s="70"/>
      <c r="BT66" s="208" t="e">
        <f t="shared" si="40"/>
        <v>#VALUE!</v>
      </c>
      <c r="BU66" s="207" t="e">
        <f t="shared" si="41"/>
        <v>#DIV/0!</v>
      </c>
      <c r="BV66" s="70"/>
      <c r="BW66" s="192" t="e">
        <f t="shared" si="42"/>
        <v>#VALUE!</v>
      </c>
      <c r="BX66" s="206">
        <f t="shared" si="43"/>
        <v>0</v>
      </c>
      <c r="BY66" s="70"/>
      <c r="BZ66" s="208" t="e">
        <f t="shared" si="44"/>
        <v>#VALUE!</v>
      </c>
      <c r="CA66" s="207" t="e">
        <f t="shared" si="45"/>
        <v>#DIV/0!</v>
      </c>
      <c r="CB66" s="70"/>
      <c r="CC66" s="192" t="e">
        <f t="shared" si="46"/>
        <v>#VALUE!</v>
      </c>
      <c r="CD66" s="206">
        <f t="shared" si="47"/>
        <v>0</v>
      </c>
      <c r="CE66" s="70"/>
      <c r="CF66" s="208" t="e">
        <f t="shared" si="48"/>
        <v>#VALUE!</v>
      </c>
      <c r="CG66" s="207" t="e">
        <f t="shared" si="49"/>
        <v>#DIV/0!</v>
      </c>
      <c r="CH66" s="70"/>
      <c r="CI66" s="192" t="e">
        <f t="shared" si="50"/>
        <v>#VALUE!</v>
      </c>
      <c r="CJ66" s="207">
        <f t="shared" si="51"/>
        <v>0</v>
      </c>
      <c r="CK66" s="70">
        <f t="shared" si="52"/>
        <v>0</v>
      </c>
      <c r="CL66" s="192" t="e">
        <f t="shared" si="53"/>
        <v>#VALUE!</v>
      </c>
      <c r="CM66" s="207" t="e">
        <f t="shared" si="54"/>
        <v>#DIV/0!</v>
      </c>
      <c r="CN66" s="70">
        <f t="shared" si="55"/>
        <v>0</v>
      </c>
      <c r="CO66" s="192" t="e">
        <f t="shared" si="56"/>
        <v>#VALUE!</v>
      </c>
      <c r="CP66" s="207">
        <f t="shared" si="57"/>
        <v>100</v>
      </c>
      <c r="CQ66" s="70">
        <f t="shared" si="58"/>
        <v>8</v>
      </c>
      <c r="CR66" s="192" t="e">
        <f t="shared" si="59"/>
        <v>#VALUE!</v>
      </c>
      <c r="CS66" s="207" t="e">
        <f t="shared" si="60"/>
        <v>#DIV/0!</v>
      </c>
      <c r="CT66" s="70">
        <f t="shared" si="61"/>
        <v>0</v>
      </c>
      <c r="CU66" s="192" t="e">
        <f t="shared" si="62"/>
        <v>#VALUE!</v>
      </c>
      <c r="CV66" s="202">
        <f t="shared" si="63"/>
        <v>0</v>
      </c>
      <c r="CW66" s="70">
        <f t="shared" si="64"/>
        <v>0</v>
      </c>
      <c r="CX66" s="192" t="e">
        <f t="shared" si="65"/>
        <v>#VALUE!</v>
      </c>
      <c r="CY66" s="202">
        <f t="shared" si="66"/>
        <v>1</v>
      </c>
      <c r="CZ66" s="70">
        <f t="shared" si="67"/>
        <v>8</v>
      </c>
      <c r="DA66" s="192" t="e">
        <f t="shared" si="68"/>
        <v>#VALUE!</v>
      </c>
      <c r="DB66" s="209"/>
    </row>
    <row r="67" spans="1:106" s="210" customFormat="1" ht="42.75">
      <c r="A67" s="258" t="s">
        <v>712</v>
      </c>
      <c r="B67" s="459" t="s">
        <v>946</v>
      </c>
      <c r="C67" s="304" t="s">
        <v>947</v>
      </c>
      <c r="D67" s="305" t="s">
        <v>370</v>
      </c>
      <c r="E67" s="315" t="s">
        <v>665</v>
      </c>
      <c r="F67" s="474">
        <v>204.22</v>
      </c>
      <c r="G67" s="477">
        <v>1</v>
      </c>
      <c r="H67" s="283">
        <f t="shared" si="76"/>
        <v>1</v>
      </c>
      <c r="I67" s="371">
        <f t="shared" si="76"/>
        <v>1</v>
      </c>
      <c r="J67" s="132">
        <f t="shared" si="69"/>
        <v>0</v>
      </c>
      <c r="K67" s="132">
        <f t="shared" si="70"/>
        <v>0</v>
      </c>
      <c r="L67" s="39" t="e">
        <f t="shared" si="77"/>
        <v>#VALUE!</v>
      </c>
      <c r="M67" s="40" t="e">
        <f t="shared" si="71"/>
        <v>#VALUE!</v>
      </c>
      <c r="N67" s="238" t="e">
        <f t="shared" si="72"/>
        <v>#VALUE!</v>
      </c>
      <c r="O67" s="238" t="e">
        <f t="shared" si="75"/>
        <v>#VALUE!</v>
      </c>
      <c r="P67" s="207">
        <f t="shared" si="3"/>
        <v>0</v>
      </c>
      <c r="Q67" s="70"/>
      <c r="R67" s="208" t="e">
        <f t="shared" si="4"/>
        <v>#VALUE!</v>
      </c>
      <c r="S67" s="207" t="e">
        <f t="shared" si="5"/>
        <v>#DIV/0!</v>
      </c>
      <c r="T67" s="70"/>
      <c r="U67" s="192" t="e">
        <f t="shared" si="6"/>
        <v>#VALUE!</v>
      </c>
      <c r="V67" s="206">
        <f t="shared" si="7"/>
        <v>0</v>
      </c>
      <c r="W67" s="70"/>
      <c r="X67" s="208" t="e">
        <f t="shared" si="8"/>
        <v>#VALUE!</v>
      </c>
      <c r="Y67" s="207" t="e">
        <f t="shared" si="9"/>
        <v>#DIV/0!</v>
      </c>
      <c r="Z67" s="70"/>
      <c r="AA67" s="192" t="e">
        <f t="shared" si="10"/>
        <v>#VALUE!</v>
      </c>
      <c r="AB67" s="206">
        <f t="shared" si="11"/>
        <v>0</v>
      </c>
      <c r="AC67" s="70"/>
      <c r="AD67" s="208" t="e">
        <f t="shared" si="12"/>
        <v>#VALUE!</v>
      </c>
      <c r="AE67" s="207" t="e">
        <f t="shared" si="13"/>
        <v>#DIV/0!</v>
      </c>
      <c r="AF67" s="70"/>
      <c r="AG67" s="192" t="e">
        <f t="shared" si="14"/>
        <v>#VALUE!</v>
      </c>
      <c r="AH67" s="206">
        <f t="shared" si="15"/>
        <v>0</v>
      </c>
      <c r="AI67" s="70"/>
      <c r="AJ67" s="208" t="e">
        <f t="shared" si="16"/>
        <v>#VALUE!</v>
      </c>
      <c r="AK67" s="207" t="e">
        <f t="shared" si="17"/>
        <v>#DIV/0!</v>
      </c>
      <c r="AL67" s="70"/>
      <c r="AM67" s="192" t="e">
        <f t="shared" si="18"/>
        <v>#VALUE!</v>
      </c>
      <c r="AN67" s="206">
        <f t="shared" si="19"/>
        <v>0</v>
      </c>
      <c r="AO67" s="70"/>
      <c r="AP67" s="208" t="e">
        <f t="shared" si="20"/>
        <v>#VALUE!</v>
      </c>
      <c r="AQ67" s="207" t="e">
        <f t="shared" si="21"/>
        <v>#DIV/0!</v>
      </c>
      <c r="AR67" s="70"/>
      <c r="AS67" s="192" t="e">
        <f t="shared" si="22"/>
        <v>#VALUE!</v>
      </c>
      <c r="AT67" s="206">
        <f t="shared" si="23"/>
        <v>0</v>
      </c>
      <c r="AU67" s="70"/>
      <c r="AV67" s="208" t="e">
        <f t="shared" si="24"/>
        <v>#VALUE!</v>
      </c>
      <c r="AW67" s="207" t="e">
        <f t="shared" si="25"/>
        <v>#DIV/0!</v>
      </c>
      <c r="AX67" s="70"/>
      <c r="AY67" s="192" t="e">
        <f t="shared" si="26"/>
        <v>#VALUE!</v>
      </c>
      <c r="AZ67" s="206">
        <f t="shared" si="27"/>
        <v>0</v>
      </c>
      <c r="BA67" s="70"/>
      <c r="BB67" s="208" t="e">
        <f t="shared" si="28"/>
        <v>#VALUE!</v>
      </c>
      <c r="BC67" s="207" t="e">
        <f t="shared" si="29"/>
        <v>#DIV/0!</v>
      </c>
      <c r="BD67" s="70"/>
      <c r="BE67" s="192" t="e">
        <f t="shared" si="30"/>
        <v>#VALUE!</v>
      </c>
      <c r="BF67" s="206">
        <f t="shared" si="31"/>
        <v>0</v>
      </c>
      <c r="BG67" s="70"/>
      <c r="BH67" s="208" t="e">
        <f t="shared" si="32"/>
        <v>#VALUE!</v>
      </c>
      <c r="BI67" s="207" t="e">
        <f t="shared" si="33"/>
        <v>#DIV/0!</v>
      </c>
      <c r="BJ67" s="70"/>
      <c r="BK67" s="192" t="e">
        <f t="shared" si="34"/>
        <v>#VALUE!</v>
      </c>
      <c r="BL67" s="206">
        <f t="shared" si="35"/>
        <v>0</v>
      </c>
      <c r="BM67" s="70"/>
      <c r="BN67" s="208" t="e">
        <f t="shared" si="36"/>
        <v>#VALUE!</v>
      </c>
      <c r="BO67" s="207" t="e">
        <f t="shared" si="37"/>
        <v>#DIV/0!</v>
      </c>
      <c r="BP67" s="70"/>
      <c r="BQ67" s="192" t="e">
        <f t="shared" si="38"/>
        <v>#VALUE!</v>
      </c>
      <c r="BR67" s="206">
        <f t="shared" si="39"/>
        <v>0</v>
      </c>
      <c r="BS67" s="70"/>
      <c r="BT67" s="208" t="e">
        <f t="shared" si="40"/>
        <v>#VALUE!</v>
      </c>
      <c r="BU67" s="207" t="e">
        <f t="shared" si="41"/>
        <v>#DIV/0!</v>
      </c>
      <c r="BV67" s="70"/>
      <c r="BW67" s="192" t="e">
        <f t="shared" si="42"/>
        <v>#VALUE!</v>
      </c>
      <c r="BX67" s="206">
        <f t="shared" si="43"/>
        <v>0</v>
      </c>
      <c r="BY67" s="70"/>
      <c r="BZ67" s="208" t="e">
        <f t="shared" si="44"/>
        <v>#VALUE!</v>
      </c>
      <c r="CA67" s="207" t="e">
        <f t="shared" si="45"/>
        <v>#DIV/0!</v>
      </c>
      <c r="CB67" s="70"/>
      <c r="CC67" s="192" t="e">
        <f t="shared" si="46"/>
        <v>#VALUE!</v>
      </c>
      <c r="CD67" s="206">
        <f t="shared" si="47"/>
        <v>0</v>
      </c>
      <c r="CE67" s="70"/>
      <c r="CF67" s="208" t="e">
        <f t="shared" si="48"/>
        <v>#VALUE!</v>
      </c>
      <c r="CG67" s="207" t="e">
        <f t="shared" si="49"/>
        <v>#DIV/0!</v>
      </c>
      <c r="CH67" s="70"/>
      <c r="CI67" s="192" t="e">
        <f t="shared" si="50"/>
        <v>#VALUE!</v>
      </c>
      <c r="CJ67" s="207">
        <f t="shared" si="51"/>
        <v>0</v>
      </c>
      <c r="CK67" s="70">
        <f t="shared" si="52"/>
        <v>0</v>
      </c>
      <c r="CL67" s="192" t="e">
        <f t="shared" si="53"/>
        <v>#VALUE!</v>
      </c>
      <c r="CM67" s="207" t="e">
        <f t="shared" si="54"/>
        <v>#DIV/0!</v>
      </c>
      <c r="CN67" s="70">
        <f t="shared" si="55"/>
        <v>0</v>
      </c>
      <c r="CO67" s="192" t="e">
        <f t="shared" si="56"/>
        <v>#VALUE!</v>
      </c>
      <c r="CP67" s="207">
        <f t="shared" si="57"/>
        <v>100</v>
      </c>
      <c r="CQ67" s="70">
        <f t="shared" si="58"/>
        <v>1</v>
      </c>
      <c r="CR67" s="192" t="e">
        <f t="shared" si="59"/>
        <v>#VALUE!</v>
      </c>
      <c r="CS67" s="207" t="e">
        <f t="shared" si="60"/>
        <v>#DIV/0!</v>
      </c>
      <c r="CT67" s="70">
        <f t="shared" si="61"/>
        <v>0</v>
      </c>
      <c r="CU67" s="192" t="e">
        <f t="shared" si="62"/>
        <v>#VALUE!</v>
      </c>
      <c r="CV67" s="202">
        <f t="shared" si="63"/>
        <v>0</v>
      </c>
      <c r="CW67" s="70">
        <f t="shared" si="64"/>
        <v>0</v>
      </c>
      <c r="CX67" s="192" t="e">
        <f t="shared" si="65"/>
        <v>#VALUE!</v>
      </c>
      <c r="CY67" s="202">
        <f t="shared" si="66"/>
        <v>1</v>
      </c>
      <c r="CZ67" s="70">
        <f t="shared" si="67"/>
        <v>1</v>
      </c>
      <c r="DA67" s="192" t="e">
        <f t="shared" si="68"/>
        <v>#VALUE!</v>
      </c>
      <c r="DB67" s="209"/>
    </row>
    <row r="68" spans="1:106" s="210" customFormat="1" ht="42.75">
      <c r="A68" s="258" t="s">
        <v>713</v>
      </c>
      <c r="B68" s="459" t="s">
        <v>368</v>
      </c>
      <c r="C68" s="304" t="s">
        <v>369</v>
      </c>
      <c r="D68" s="305" t="s">
        <v>520</v>
      </c>
      <c r="E68" s="315" t="s">
        <v>665</v>
      </c>
      <c r="F68" s="474">
        <v>284.95999999999998</v>
      </c>
      <c r="G68" s="477">
        <v>2</v>
      </c>
      <c r="H68" s="283">
        <f t="shared" si="76"/>
        <v>2</v>
      </c>
      <c r="I68" s="371">
        <f t="shared" si="76"/>
        <v>2</v>
      </c>
      <c r="J68" s="132">
        <f t="shared" si="69"/>
        <v>0</v>
      </c>
      <c r="K68" s="132">
        <f t="shared" si="70"/>
        <v>0</v>
      </c>
      <c r="L68" s="39" t="e">
        <f t="shared" si="77"/>
        <v>#VALUE!</v>
      </c>
      <c r="M68" s="40" t="e">
        <f t="shared" si="71"/>
        <v>#VALUE!</v>
      </c>
      <c r="N68" s="238" t="e">
        <f t="shared" si="72"/>
        <v>#VALUE!</v>
      </c>
      <c r="O68" s="238" t="e">
        <f t="shared" si="75"/>
        <v>#VALUE!</v>
      </c>
      <c r="P68" s="207">
        <f t="shared" si="3"/>
        <v>0</v>
      </c>
      <c r="Q68" s="70"/>
      <c r="R68" s="208" t="e">
        <f t="shared" si="4"/>
        <v>#VALUE!</v>
      </c>
      <c r="S68" s="207" t="e">
        <f t="shared" si="5"/>
        <v>#DIV/0!</v>
      </c>
      <c r="T68" s="70"/>
      <c r="U68" s="192" t="e">
        <f t="shared" si="6"/>
        <v>#VALUE!</v>
      </c>
      <c r="V68" s="206">
        <f t="shared" si="7"/>
        <v>0</v>
      </c>
      <c r="W68" s="70"/>
      <c r="X68" s="208" t="e">
        <f t="shared" si="8"/>
        <v>#VALUE!</v>
      </c>
      <c r="Y68" s="207" t="e">
        <f t="shared" si="9"/>
        <v>#DIV/0!</v>
      </c>
      <c r="Z68" s="70"/>
      <c r="AA68" s="192" t="e">
        <f t="shared" si="10"/>
        <v>#VALUE!</v>
      </c>
      <c r="AB68" s="206">
        <f t="shared" si="11"/>
        <v>0</v>
      </c>
      <c r="AC68" s="70"/>
      <c r="AD68" s="208" t="e">
        <f t="shared" si="12"/>
        <v>#VALUE!</v>
      </c>
      <c r="AE68" s="207" t="e">
        <f t="shared" si="13"/>
        <v>#DIV/0!</v>
      </c>
      <c r="AF68" s="70"/>
      <c r="AG68" s="192" t="e">
        <f t="shared" si="14"/>
        <v>#VALUE!</v>
      </c>
      <c r="AH68" s="206">
        <f t="shared" si="15"/>
        <v>0</v>
      </c>
      <c r="AI68" s="70"/>
      <c r="AJ68" s="208" t="e">
        <f t="shared" si="16"/>
        <v>#VALUE!</v>
      </c>
      <c r="AK68" s="207" t="e">
        <f t="shared" si="17"/>
        <v>#DIV/0!</v>
      </c>
      <c r="AL68" s="70"/>
      <c r="AM68" s="192" t="e">
        <f t="shared" si="18"/>
        <v>#VALUE!</v>
      </c>
      <c r="AN68" s="206">
        <f t="shared" si="19"/>
        <v>0</v>
      </c>
      <c r="AO68" s="70"/>
      <c r="AP68" s="208" t="e">
        <f t="shared" si="20"/>
        <v>#VALUE!</v>
      </c>
      <c r="AQ68" s="207" t="e">
        <f t="shared" si="21"/>
        <v>#DIV/0!</v>
      </c>
      <c r="AR68" s="70"/>
      <c r="AS68" s="192" t="e">
        <f t="shared" si="22"/>
        <v>#VALUE!</v>
      </c>
      <c r="AT68" s="206">
        <f t="shared" si="23"/>
        <v>0</v>
      </c>
      <c r="AU68" s="70"/>
      <c r="AV68" s="208" t="e">
        <f t="shared" si="24"/>
        <v>#VALUE!</v>
      </c>
      <c r="AW68" s="207" t="e">
        <f t="shared" si="25"/>
        <v>#DIV/0!</v>
      </c>
      <c r="AX68" s="70"/>
      <c r="AY68" s="192" t="e">
        <f t="shared" si="26"/>
        <v>#VALUE!</v>
      </c>
      <c r="AZ68" s="206">
        <f t="shared" si="27"/>
        <v>0</v>
      </c>
      <c r="BA68" s="70"/>
      <c r="BB68" s="208" t="e">
        <f t="shared" si="28"/>
        <v>#VALUE!</v>
      </c>
      <c r="BC68" s="207" t="e">
        <f t="shared" si="29"/>
        <v>#DIV/0!</v>
      </c>
      <c r="BD68" s="70"/>
      <c r="BE68" s="192" t="e">
        <f t="shared" si="30"/>
        <v>#VALUE!</v>
      </c>
      <c r="BF68" s="206">
        <f t="shared" si="31"/>
        <v>0</v>
      </c>
      <c r="BG68" s="70"/>
      <c r="BH68" s="208" t="e">
        <f t="shared" si="32"/>
        <v>#VALUE!</v>
      </c>
      <c r="BI68" s="207" t="e">
        <f t="shared" si="33"/>
        <v>#DIV/0!</v>
      </c>
      <c r="BJ68" s="70"/>
      <c r="BK68" s="192" t="e">
        <f t="shared" si="34"/>
        <v>#VALUE!</v>
      </c>
      <c r="BL68" s="206">
        <f t="shared" si="35"/>
        <v>0</v>
      </c>
      <c r="BM68" s="70"/>
      <c r="BN68" s="208" t="e">
        <f t="shared" si="36"/>
        <v>#VALUE!</v>
      </c>
      <c r="BO68" s="207" t="e">
        <f t="shared" si="37"/>
        <v>#DIV/0!</v>
      </c>
      <c r="BP68" s="70"/>
      <c r="BQ68" s="192" t="e">
        <f t="shared" si="38"/>
        <v>#VALUE!</v>
      </c>
      <c r="BR68" s="206">
        <f t="shared" si="39"/>
        <v>0</v>
      </c>
      <c r="BS68" s="70"/>
      <c r="BT68" s="208" t="e">
        <f t="shared" si="40"/>
        <v>#VALUE!</v>
      </c>
      <c r="BU68" s="207" t="e">
        <f t="shared" si="41"/>
        <v>#DIV/0!</v>
      </c>
      <c r="BV68" s="70"/>
      <c r="BW68" s="192" t="e">
        <f t="shared" si="42"/>
        <v>#VALUE!</v>
      </c>
      <c r="BX68" s="206">
        <f t="shared" si="43"/>
        <v>0</v>
      </c>
      <c r="BY68" s="70"/>
      <c r="BZ68" s="208" t="e">
        <f t="shared" si="44"/>
        <v>#VALUE!</v>
      </c>
      <c r="CA68" s="207" t="e">
        <f t="shared" si="45"/>
        <v>#DIV/0!</v>
      </c>
      <c r="CB68" s="70"/>
      <c r="CC68" s="192" t="e">
        <f t="shared" si="46"/>
        <v>#VALUE!</v>
      </c>
      <c r="CD68" s="206">
        <f t="shared" si="47"/>
        <v>0</v>
      </c>
      <c r="CE68" s="70"/>
      <c r="CF68" s="208" t="e">
        <f t="shared" si="48"/>
        <v>#VALUE!</v>
      </c>
      <c r="CG68" s="207" t="e">
        <f t="shared" si="49"/>
        <v>#DIV/0!</v>
      </c>
      <c r="CH68" s="70"/>
      <c r="CI68" s="192" t="e">
        <f t="shared" si="50"/>
        <v>#VALUE!</v>
      </c>
      <c r="CJ68" s="207">
        <f t="shared" si="51"/>
        <v>0</v>
      </c>
      <c r="CK68" s="70">
        <f t="shared" si="52"/>
        <v>0</v>
      </c>
      <c r="CL68" s="192" t="e">
        <f t="shared" si="53"/>
        <v>#VALUE!</v>
      </c>
      <c r="CM68" s="207" t="e">
        <f t="shared" si="54"/>
        <v>#DIV/0!</v>
      </c>
      <c r="CN68" s="70">
        <f t="shared" si="55"/>
        <v>0</v>
      </c>
      <c r="CO68" s="192" t="e">
        <f t="shared" si="56"/>
        <v>#VALUE!</v>
      </c>
      <c r="CP68" s="207">
        <f t="shared" si="57"/>
        <v>100</v>
      </c>
      <c r="CQ68" s="70">
        <f t="shared" si="58"/>
        <v>2</v>
      </c>
      <c r="CR68" s="192" t="e">
        <f t="shared" si="59"/>
        <v>#VALUE!</v>
      </c>
      <c r="CS68" s="207" t="e">
        <f t="shared" si="60"/>
        <v>#DIV/0!</v>
      </c>
      <c r="CT68" s="70">
        <f t="shared" si="61"/>
        <v>0</v>
      </c>
      <c r="CU68" s="192" t="e">
        <f t="shared" si="62"/>
        <v>#VALUE!</v>
      </c>
      <c r="CV68" s="202">
        <f t="shared" si="63"/>
        <v>0</v>
      </c>
      <c r="CW68" s="70">
        <f t="shared" si="64"/>
        <v>0</v>
      </c>
      <c r="CX68" s="192" t="e">
        <f t="shared" si="65"/>
        <v>#VALUE!</v>
      </c>
      <c r="CY68" s="202">
        <f t="shared" si="66"/>
        <v>1</v>
      </c>
      <c r="CZ68" s="70">
        <f t="shared" si="67"/>
        <v>2</v>
      </c>
      <c r="DA68" s="192" t="e">
        <f t="shared" si="68"/>
        <v>#VALUE!</v>
      </c>
      <c r="DB68" s="209"/>
    </row>
    <row r="69" spans="1:106" s="210" customFormat="1" ht="42.75">
      <c r="A69" s="258" t="s">
        <v>714</v>
      </c>
      <c r="B69" s="315" t="s">
        <v>692</v>
      </c>
      <c r="C69" s="308" t="s">
        <v>521</v>
      </c>
      <c r="D69" s="309" t="s">
        <v>522</v>
      </c>
      <c r="E69" s="315" t="s">
        <v>665</v>
      </c>
      <c r="F69" s="475">
        <v>471.57</v>
      </c>
      <c r="G69" s="477">
        <v>1</v>
      </c>
      <c r="H69" s="283">
        <f t="shared" si="76"/>
        <v>1</v>
      </c>
      <c r="I69" s="371">
        <f t="shared" si="76"/>
        <v>1</v>
      </c>
      <c r="J69" s="132">
        <f t="shared" si="69"/>
        <v>0</v>
      </c>
      <c r="K69" s="132">
        <f t="shared" si="70"/>
        <v>0</v>
      </c>
      <c r="L69" s="39" t="e">
        <f t="shared" si="77"/>
        <v>#VALUE!</v>
      </c>
      <c r="M69" s="40" t="e">
        <f t="shared" si="71"/>
        <v>#VALUE!</v>
      </c>
      <c r="N69" s="238" t="e">
        <f t="shared" si="72"/>
        <v>#VALUE!</v>
      </c>
      <c r="O69" s="238" t="e">
        <f t="shared" si="75"/>
        <v>#VALUE!</v>
      </c>
      <c r="P69" s="207">
        <f t="shared" si="3"/>
        <v>0</v>
      </c>
      <c r="Q69" s="70"/>
      <c r="R69" s="208" t="e">
        <f t="shared" si="4"/>
        <v>#VALUE!</v>
      </c>
      <c r="S69" s="207" t="e">
        <f t="shared" si="5"/>
        <v>#DIV/0!</v>
      </c>
      <c r="T69" s="70"/>
      <c r="U69" s="192" t="e">
        <f t="shared" si="6"/>
        <v>#VALUE!</v>
      </c>
      <c r="V69" s="206">
        <f t="shared" si="7"/>
        <v>0</v>
      </c>
      <c r="W69" s="70"/>
      <c r="X69" s="208" t="e">
        <f t="shared" si="8"/>
        <v>#VALUE!</v>
      </c>
      <c r="Y69" s="207" t="e">
        <f t="shared" si="9"/>
        <v>#DIV/0!</v>
      </c>
      <c r="Z69" s="70"/>
      <c r="AA69" s="192" t="e">
        <f t="shared" si="10"/>
        <v>#VALUE!</v>
      </c>
      <c r="AB69" s="206">
        <f t="shared" si="11"/>
        <v>0</v>
      </c>
      <c r="AC69" s="70"/>
      <c r="AD69" s="208" t="e">
        <f t="shared" si="12"/>
        <v>#VALUE!</v>
      </c>
      <c r="AE69" s="207" t="e">
        <f t="shared" si="13"/>
        <v>#DIV/0!</v>
      </c>
      <c r="AF69" s="70"/>
      <c r="AG69" s="192" t="e">
        <f t="shared" si="14"/>
        <v>#VALUE!</v>
      </c>
      <c r="AH69" s="206">
        <f t="shared" si="15"/>
        <v>0</v>
      </c>
      <c r="AI69" s="70"/>
      <c r="AJ69" s="208" t="e">
        <f t="shared" si="16"/>
        <v>#VALUE!</v>
      </c>
      <c r="AK69" s="207" t="e">
        <f t="shared" si="17"/>
        <v>#DIV/0!</v>
      </c>
      <c r="AL69" s="70"/>
      <c r="AM69" s="192" t="e">
        <f t="shared" si="18"/>
        <v>#VALUE!</v>
      </c>
      <c r="AN69" s="206">
        <f t="shared" si="19"/>
        <v>0</v>
      </c>
      <c r="AO69" s="70"/>
      <c r="AP69" s="208" t="e">
        <f t="shared" si="20"/>
        <v>#VALUE!</v>
      </c>
      <c r="AQ69" s="207" t="e">
        <f t="shared" si="21"/>
        <v>#DIV/0!</v>
      </c>
      <c r="AR69" s="70"/>
      <c r="AS69" s="192" t="e">
        <f t="shared" si="22"/>
        <v>#VALUE!</v>
      </c>
      <c r="AT69" s="206">
        <f t="shared" si="23"/>
        <v>0</v>
      </c>
      <c r="AU69" s="70"/>
      <c r="AV69" s="208" t="e">
        <f t="shared" si="24"/>
        <v>#VALUE!</v>
      </c>
      <c r="AW69" s="207" t="e">
        <f t="shared" si="25"/>
        <v>#DIV/0!</v>
      </c>
      <c r="AX69" s="70"/>
      <c r="AY69" s="192" t="e">
        <f t="shared" si="26"/>
        <v>#VALUE!</v>
      </c>
      <c r="AZ69" s="206">
        <f t="shared" si="27"/>
        <v>0</v>
      </c>
      <c r="BA69" s="70"/>
      <c r="BB69" s="208" t="e">
        <f t="shared" si="28"/>
        <v>#VALUE!</v>
      </c>
      <c r="BC69" s="207" t="e">
        <f t="shared" si="29"/>
        <v>#DIV/0!</v>
      </c>
      <c r="BD69" s="70"/>
      <c r="BE69" s="192" t="e">
        <f t="shared" si="30"/>
        <v>#VALUE!</v>
      </c>
      <c r="BF69" s="206">
        <f t="shared" si="31"/>
        <v>0</v>
      </c>
      <c r="BG69" s="70"/>
      <c r="BH69" s="208" t="e">
        <f t="shared" si="32"/>
        <v>#VALUE!</v>
      </c>
      <c r="BI69" s="207" t="e">
        <f t="shared" si="33"/>
        <v>#DIV/0!</v>
      </c>
      <c r="BJ69" s="70"/>
      <c r="BK69" s="192" t="e">
        <f t="shared" si="34"/>
        <v>#VALUE!</v>
      </c>
      <c r="BL69" s="206">
        <f t="shared" si="35"/>
        <v>0</v>
      </c>
      <c r="BM69" s="70"/>
      <c r="BN69" s="208" t="e">
        <f t="shared" si="36"/>
        <v>#VALUE!</v>
      </c>
      <c r="BO69" s="207" t="e">
        <f t="shared" si="37"/>
        <v>#DIV/0!</v>
      </c>
      <c r="BP69" s="70"/>
      <c r="BQ69" s="192" t="e">
        <f t="shared" si="38"/>
        <v>#VALUE!</v>
      </c>
      <c r="BR69" s="206">
        <f t="shared" si="39"/>
        <v>0</v>
      </c>
      <c r="BS69" s="70"/>
      <c r="BT69" s="208" t="e">
        <f t="shared" si="40"/>
        <v>#VALUE!</v>
      </c>
      <c r="BU69" s="207" t="e">
        <f t="shared" si="41"/>
        <v>#DIV/0!</v>
      </c>
      <c r="BV69" s="70"/>
      <c r="BW69" s="192" t="e">
        <f t="shared" si="42"/>
        <v>#VALUE!</v>
      </c>
      <c r="BX69" s="206">
        <f t="shared" si="43"/>
        <v>0</v>
      </c>
      <c r="BY69" s="70"/>
      <c r="BZ69" s="208" t="e">
        <f t="shared" si="44"/>
        <v>#VALUE!</v>
      </c>
      <c r="CA69" s="207" t="e">
        <f t="shared" si="45"/>
        <v>#DIV/0!</v>
      </c>
      <c r="CB69" s="70"/>
      <c r="CC69" s="192" t="e">
        <f t="shared" si="46"/>
        <v>#VALUE!</v>
      </c>
      <c r="CD69" s="206">
        <f t="shared" si="47"/>
        <v>0</v>
      </c>
      <c r="CE69" s="70"/>
      <c r="CF69" s="208" t="e">
        <f t="shared" si="48"/>
        <v>#VALUE!</v>
      </c>
      <c r="CG69" s="207" t="e">
        <f t="shared" si="49"/>
        <v>#DIV/0!</v>
      </c>
      <c r="CH69" s="70"/>
      <c r="CI69" s="192" t="e">
        <f t="shared" si="50"/>
        <v>#VALUE!</v>
      </c>
      <c r="CJ69" s="207">
        <f t="shared" si="51"/>
        <v>0</v>
      </c>
      <c r="CK69" s="70">
        <f t="shared" si="52"/>
        <v>0</v>
      </c>
      <c r="CL69" s="192" t="e">
        <f t="shared" si="53"/>
        <v>#VALUE!</v>
      </c>
      <c r="CM69" s="207" t="e">
        <f t="shared" si="54"/>
        <v>#DIV/0!</v>
      </c>
      <c r="CN69" s="70">
        <f t="shared" si="55"/>
        <v>0</v>
      </c>
      <c r="CO69" s="192" t="e">
        <f t="shared" si="56"/>
        <v>#VALUE!</v>
      </c>
      <c r="CP69" s="207">
        <f t="shared" si="57"/>
        <v>100</v>
      </c>
      <c r="CQ69" s="70">
        <f t="shared" si="58"/>
        <v>1</v>
      </c>
      <c r="CR69" s="192" t="e">
        <f t="shared" si="59"/>
        <v>#VALUE!</v>
      </c>
      <c r="CS69" s="207" t="e">
        <f t="shared" si="60"/>
        <v>#DIV/0!</v>
      </c>
      <c r="CT69" s="70">
        <f t="shared" si="61"/>
        <v>0</v>
      </c>
      <c r="CU69" s="192" t="e">
        <f t="shared" si="62"/>
        <v>#VALUE!</v>
      </c>
      <c r="CV69" s="202">
        <f t="shared" si="63"/>
        <v>0</v>
      </c>
      <c r="CW69" s="70">
        <f t="shared" si="64"/>
        <v>0</v>
      </c>
      <c r="CX69" s="192" t="e">
        <f t="shared" si="65"/>
        <v>#VALUE!</v>
      </c>
      <c r="CY69" s="202">
        <f t="shared" si="66"/>
        <v>1</v>
      </c>
      <c r="CZ69" s="70">
        <f t="shared" si="67"/>
        <v>1</v>
      </c>
      <c r="DA69" s="192" t="e">
        <f t="shared" si="68"/>
        <v>#VALUE!</v>
      </c>
      <c r="DB69" s="209"/>
    </row>
    <row r="70" spans="1:106" s="210" customFormat="1" ht="28.5">
      <c r="A70" s="258" t="s">
        <v>715</v>
      </c>
      <c r="B70" s="315" t="s">
        <v>692</v>
      </c>
      <c r="C70" s="315" t="s">
        <v>523</v>
      </c>
      <c r="D70" s="314" t="s">
        <v>524</v>
      </c>
      <c r="E70" s="315" t="s">
        <v>1021</v>
      </c>
      <c r="F70" s="475">
        <v>153.19999999999999</v>
      </c>
      <c r="G70" s="477">
        <v>4.5</v>
      </c>
      <c r="H70" s="283">
        <f t="shared" si="76"/>
        <v>4.5</v>
      </c>
      <c r="I70" s="371">
        <f t="shared" si="76"/>
        <v>4.5</v>
      </c>
      <c r="J70" s="132">
        <f t="shared" si="69"/>
        <v>0</v>
      </c>
      <c r="K70" s="132">
        <f t="shared" si="70"/>
        <v>0</v>
      </c>
      <c r="L70" s="39" t="e">
        <f t="shared" si="77"/>
        <v>#VALUE!</v>
      </c>
      <c r="M70" s="40" t="e">
        <f t="shared" si="71"/>
        <v>#VALUE!</v>
      </c>
      <c r="N70" s="238" t="e">
        <f t="shared" si="72"/>
        <v>#VALUE!</v>
      </c>
      <c r="O70" s="238" t="e">
        <f t="shared" si="75"/>
        <v>#VALUE!</v>
      </c>
      <c r="P70" s="207">
        <f t="shared" si="3"/>
        <v>0</v>
      </c>
      <c r="Q70" s="70"/>
      <c r="R70" s="208" t="e">
        <f t="shared" si="4"/>
        <v>#VALUE!</v>
      </c>
      <c r="S70" s="207" t="e">
        <f t="shared" si="5"/>
        <v>#DIV/0!</v>
      </c>
      <c r="T70" s="70"/>
      <c r="U70" s="192" t="e">
        <f t="shared" si="6"/>
        <v>#VALUE!</v>
      </c>
      <c r="V70" s="206">
        <f t="shared" si="7"/>
        <v>0</v>
      </c>
      <c r="W70" s="70"/>
      <c r="X70" s="208" t="e">
        <f t="shared" si="8"/>
        <v>#VALUE!</v>
      </c>
      <c r="Y70" s="207" t="e">
        <f t="shared" si="9"/>
        <v>#DIV/0!</v>
      </c>
      <c r="Z70" s="70"/>
      <c r="AA70" s="192" t="e">
        <f t="shared" si="10"/>
        <v>#VALUE!</v>
      </c>
      <c r="AB70" s="206">
        <f t="shared" si="11"/>
        <v>0</v>
      </c>
      <c r="AC70" s="70"/>
      <c r="AD70" s="208" t="e">
        <f t="shared" si="12"/>
        <v>#VALUE!</v>
      </c>
      <c r="AE70" s="207" t="e">
        <f t="shared" si="13"/>
        <v>#DIV/0!</v>
      </c>
      <c r="AF70" s="70"/>
      <c r="AG70" s="192" t="e">
        <f t="shared" si="14"/>
        <v>#VALUE!</v>
      </c>
      <c r="AH70" s="206">
        <f t="shared" si="15"/>
        <v>0</v>
      </c>
      <c r="AI70" s="70"/>
      <c r="AJ70" s="208" t="e">
        <f t="shared" si="16"/>
        <v>#VALUE!</v>
      </c>
      <c r="AK70" s="207" t="e">
        <f t="shared" si="17"/>
        <v>#DIV/0!</v>
      </c>
      <c r="AL70" s="70"/>
      <c r="AM70" s="192" t="e">
        <f t="shared" si="18"/>
        <v>#VALUE!</v>
      </c>
      <c r="AN70" s="206">
        <f t="shared" si="19"/>
        <v>0</v>
      </c>
      <c r="AO70" s="70"/>
      <c r="AP70" s="208" t="e">
        <f t="shared" si="20"/>
        <v>#VALUE!</v>
      </c>
      <c r="AQ70" s="207" t="e">
        <f t="shared" si="21"/>
        <v>#DIV/0!</v>
      </c>
      <c r="AR70" s="70"/>
      <c r="AS70" s="192" t="e">
        <f t="shared" si="22"/>
        <v>#VALUE!</v>
      </c>
      <c r="AT70" s="206">
        <f t="shared" si="23"/>
        <v>0</v>
      </c>
      <c r="AU70" s="70"/>
      <c r="AV70" s="208" t="e">
        <f t="shared" si="24"/>
        <v>#VALUE!</v>
      </c>
      <c r="AW70" s="207" t="e">
        <f t="shared" si="25"/>
        <v>#DIV/0!</v>
      </c>
      <c r="AX70" s="70"/>
      <c r="AY70" s="192" t="e">
        <f t="shared" si="26"/>
        <v>#VALUE!</v>
      </c>
      <c r="AZ70" s="206">
        <f t="shared" si="27"/>
        <v>0</v>
      </c>
      <c r="BA70" s="70"/>
      <c r="BB70" s="208" t="e">
        <f t="shared" si="28"/>
        <v>#VALUE!</v>
      </c>
      <c r="BC70" s="207" t="e">
        <f t="shared" si="29"/>
        <v>#DIV/0!</v>
      </c>
      <c r="BD70" s="70"/>
      <c r="BE70" s="192" t="e">
        <f t="shared" si="30"/>
        <v>#VALUE!</v>
      </c>
      <c r="BF70" s="206">
        <f t="shared" si="31"/>
        <v>0</v>
      </c>
      <c r="BG70" s="70"/>
      <c r="BH70" s="208" t="e">
        <f t="shared" si="32"/>
        <v>#VALUE!</v>
      </c>
      <c r="BI70" s="207" t="e">
        <f t="shared" si="33"/>
        <v>#DIV/0!</v>
      </c>
      <c r="BJ70" s="70"/>
      <c r="BK70" s="192" t="e">
        <f t="shared" si="34"/>
        <v>#VALUE!</v>
      </c>
      <c r="BL70" s="206">
        <f t="shared" si="35"/>
        <v>0</v>
      </c>
      <c r="BM70" s="70"/>
      <c r="BN70" s="208" t="e">
        <f t="shared" si="36"/>
        <v>#VALUE!</v>
      </c>
      <c r="BO70" s="207" t="e">
        <f t="shared" si="37"/>
        <v>#DIV/0!</v>
      </c>
      <c r="BP70" s="70"/>
      <c r="BQ70" s="192" t="e">
        <f t="shared" si="38"/>
        <v>#VALUE!</v>
      </c>
      <c r="BR70" s="206">
        <f t="shared" si="39"/>
        <v>0</v>
      </c>
      <c r="BS70" s="70"/>
      <c r="BT70" s="208" t="e">
        <f t="shared" si="40"/>
        <v>#VALUE!</v>
      </c>
      <c r="BU70" s="207" t="e">
        <f t="shared" si="41"/>
        <v>#DIV/0!</v>
      </c>
      <c r="BV70" s="70"/>
      <c r="BW70" s="192" t="e">
        <f t="shared" si="42"/>
        <v>#VALUE!</v>
      </c>
      <c r="BX70" s="206">
        <f t="shared" si="43"/>
        <v>0</v>
      </c>
      <c r="BY70" s="70"/>
      <c r="BZ70" s="208" t="e">
        <f t="shared" si="44"/>
        <v>#VALUE!</v>
      </c>
      <c r="CA70" s="207" t="e">
        <f t="shared" si="45"/>
        <v>#DIV/0!</v>
      </c>
      <c r="CB70" s="70"/>
      <c r="CC70" s="192" t="e">
        <f t="shared" si="46"/>
        <v>#VALUE!</v>
      </c>
      <c r="CD70" s="206">
        <f t="shared" si="47"/>
        <v>0</v>
      </c>
      <c r="CE70" s="70"/>
      <c r="CF70" s="208" t="e">
        <f t="shared" si="48"/>
        <v>#VALUE!</v>
      </c>
      <c r="CG70" s="207" t="e">
        <f t="shared" si="49"/>
        <v>#DIV/0!</v>
      </c>
      <c r="CH70" s="70"/>
      <c r="CI70" s="192" t="e">
        <f t="shared" si="50"/>
        <v>#VALUE!</v>
      </c>
      <c r="CJ70" s="207">
        <f t="shared" si="51"/>
        <v>0</v>
      </c>
      <c r="CK70" s="70">
        <f t="shared" si="52"/>
        <v>0</v>
      </c>
      <c r="CL70" s="192" t="e">
        <f t="shared" si="53"/>
        <v>#VALUE!</v>
      </c>
      <c r="CM70" s="207" t="e">
        <f t="shared" si="54"/>
        <v>#DIV/0!</v>
      </c>
      <c r="CN70" s="70">
        <f t="shared" si="55"/>
        <v>0</v>
      </c>
      <c r="CO70" s="192" t="e">
        <f t="shared" si="56"/>
        <v>#VALUE!</v>
      </c>
      <c r="CP70" s="207">
        <f t="shared" si="57"/>
        <v>100</v>
      </c>
      <c r="CQ70" s="70">
        <f t="shared" si="58"/>
        <v>4.5</v>
      </c>
      <c r="CR70" s="192" t="e">
        <f t="shared" si="59"/>
        <v>#VALUE!</v>
      </c>
      <c r="CS70" s="207" t="e">
        <f t="shared" si="60"/>
        <v>#DIV/0!</v>
      </c>
      <c r="CT70" s="70">
        <f t="shared" si="61"/>
        <v>0</v>
      </c>
      <c r="CU70" s="192" t="e">
        <f t="shared" si="62"/>
        <v>#VALUE!</v>
      </c>
      <c r="CV70" s="202">
        <f t="shared" si="63"/>
        <v>0</v>
      </c>
      <c r="CW70" s="70">
        <f t="shared" si="64"/>
        <v>0</v>
      </c>
      <c r="CX70" s="192" t="e">
        <f t="shared" si="65"/>
        <v>#VALUE!</v>
      </c>
      <c r="CY70" s="202">
        <f t="shared" si="66"/>
        <v>1</v>
      </c>
      <c r="CZ70" s="70">
        <f t="shared" si="67"/>
        <v>4.5</v>
      </c>
      <c r="DA70" s="192" t="e">
        <f t="shared" si="68"/>
        <v>#VALUE!</v>
      </c>
      <c r="DB70" s="209"/>
    </row>
    <row r="71" spans="1:106" s="210" customFormat="1">
      <c r="A71" s="258" t="s">
        <v>716</v>
      </c>
      <c r="B71" s="459" t="s">
        <v>903</v>
      </c>
      <c r="C71" s="308" t="s">
        <v>904</v>
      </c>
      <c r="D71" s="309" t="s">
        <v>778</v>
      </c>
      <c r="E71" s="315" t="s">
        <v>1021</v>
      </c>
      <c r="F71" s="476">
        <v>3.17</v>
      </c>
      <c r="G71" s="360">
        <v>75.599999999999994</v>
      </c>
      <c r="H71" s="283">
        <f t="shared" si="76"/>
        <v>75.599999999999994</v>
      </c>
      <c r="I71" s="371">
        <f t="shared" si="76"/>
        <v>75.599999999999994</v>
      </c>
      <c r="J71" s="132">
        <f t="shared" si="69"/>
        <v>0</v>
      </c>
      <c r="K71" s="132">
        <f t="shared" si="70"/>
        <v>0</v>
      </c>
      <c r="L71" s="39" t="e">
        <f t="shared" si="77"/>
        <v>#VALUE!</v>
      </c>
      <c r="M71" s="40" t="e">
        <f t="shared" si="71"/>
        <v>#VALUE!</v>
      </c>
      <c r="N71" s="238" t="e">
        <f t="shared" si="72"/>
        <v>#VALUE!</v>
      </c>
      <c r="O71" s="238" t="e">
        <f t="shared" si="75"/>
        <v>#VALUE!</v>
      </c>
      <c r="P71" s="207">
        <f t="shared" si="3"/>
        <v>0</v>
      </c>
      <c r="Q71" s="70"/>
      <c r="R71" s="208" t="e">
        <f t="shared" si="4"/>
        <v>#VALUE!</v>
      </c>
      <c r="S71" s="207" t="e">
        <f t="shared" si="5"/>
        <v>#DIV/0!</v>
      </c>
      <c r="T71" s="70"/>
      <c r="U71" s="192" t="e">
        <f t="shared" si="6"/>
        <v>#VALUE!</v>
      </c>
      <c r="V71" s="206">
        <f t="shared" si="7"/>
        <v>0</v>
      </c>
      <c r="W71" s="70"/>
      <c r="X71" s="208" t="e">
        <f t="shared" si="8"/>
        <v>#VALUE!</v>
      </c>
      <c r="Y71" s="207" t="e">
        <f t="shared" si="9"/>
        <v>#DIV/0!</v>
      </c>
      <c r="Z71" s="70"/>
      <c r="AA71" s="192" t="e">
        <f t="shared" si="10"/>
        <v>#VALUE!</v>
      </c>
      <c r="AB71" s="206">
        <f t="shared" si="11"/>
        <v>0</v>
      </c>
      <c r="AC71" s="70"/>
      <c r="AD71" s="208" t="e">
        <f t="shared" si="12"/>
        <v>#VALUE!</v>
      </c>
      <c r="AE71" s="207" t="e">
        <f t="shared" si="13"/>
        <v>#DIV/0!</v>
      </c>
      <c r="AF71" s="70"/>
      <c r="AG71" s="192" t="e">
        <f t="shared" si="14"/>
        <v>#VALUE!</v>
      </c>
      <c r="AH71" s="206">
        <f t="shared" si="15"/>
        <v>0</v>
      </c>
      <c r="AI71" s="70"/>
      <c r="AJ71" s="208" t="e">
        <f t="shared" si="16"/>
        <v>#VALUE!</v>
      </c>
      <c r="AK71" s="207" t="e">
        <f t="shared" si="17"/>
        <v>#DIV/0!</v>
      </c>
      <c r="AL71" s="70"/>
      <c r="AM71" s="192" t="e">
        <f t="shared" si="18"/>
        <v>#VALUE!</v>
      </c>
      <c r="AN71" s="206">
        <f t="shared" si="19"/>
        <v>0</v>
      </c>
      <c r="AO71" s="70"/>
      <c r="AP71" s="208" t="e">
        <f t="shared" si="20"/>
        <v>#VALUE!</v>
      </c>
      <c r="AQ71" s="207" t="e">
        <f t="shared" si="21"/>
        <v>#DIV/0!</v>
      </c>
      <c r="AR71" s="70"/>
      <c r="AS71" s="192" t="e">
        <f t="shared" si="22"/>
        <v>#VALUE!</v>
      </c>
      <c r="AT71" s="206">
        <f t="shared" si="23"/>
        <v>0</v>
      </c>
      <c r="AU71" s="70"/>
      <c r="AV71" s="208" t="e">
        <f t="shared" si="24"/>
        <v>#VALUE!</v>
      </c>
      <c r="AW71" s="207" t="e">
        <f t="shared" si="25"/>
        <v>#DIV/0!</v>
      </c>
      <c r="AX71" s="70"/>
      <c r="AY71" s="192" t="e">
        <f t="shared" si="26"/>
        <v>#VALUE!</v>
      </c>
      <c r="AZ71" s="206">
        <f t="shared" si="27"/>
        <v>0</v>
      </c>
      <c r="BA71" s="70"/>
      <c r="BB71" s="208" t="e">
        <f t="shared" si="28"/>
        <v>#VALUE!</v>
      </c>
      <c r="BC71" s="207" t="e">
        <f t="shared" si="29"/>
        <v>#DIV/0!</v>
      </c>
      <c r="BD71" s="70"/>
      <c r="BE71" s="192" t="e">
        <f t="shared" si="30"/>
        <v>#VALUE!</v>
      </c>
      <c r="BF71" s="206">
        <f t="shared" si="31"/>
        <v>0</v>
      </c>
      <c r="BG71" s="70"/>
      <c r="BH71" s="208" t="e">
        <f t="shared" si="32"/>
        <v>#VALUE!</v>
      </c>
      <c r="BI71" s="207" t="e">
        <f t="shared" si="33"/>
        <v>#DIV/0!</v>
      </c>
      <c r="BJ71" s="70"/>
      <c r="BK71" s="192" t="e">
        <f t="shared" si="34"/>
        <v>#VALUE!</v>
      </c>
      <c r="BL71" s="206">
        <f t="shared" si="35"/>
        <v>0</v>
      </c>
      <c r="BM71" s="70"/>
      <c r="BN71" s="208" t="e">
        <f t="shared" si="36"/>
        <v>#VALUE!</v>
      </c>
      <c r="BO71" s="207" t="e">
        <f t="shared" si="37"/>
        <v>#DIV/0!</v>
      </c>
      <c r="BP71" s="70"/>
      <c r="BQ71" s="192" t="e">
        <f t="shared" si="38"/>
        <v>#VALUE!</v>
      </c>
      <c r="BR71" s="206">
        <f t="shared" si="39"/>
        <v>0</v>
      </c>
      <c r="BS71" s="70"/>
      <c r="BT71" s="208" t="e">
        <f t="shared" si="40"/>
        <v>#VALUE!</v>
      </c>
      <c r="BU71" s="207" t="e">
        <f t="shared" si="41"/>
        <v>#DIV/0!</v>
      </c>
      <c r="BV71" s="70"/>
      <c r="BW71" s="192" t="e">
        <f t="shared" si="42"/>
        <v>#VALUE!</v>
      </c>
      <c r="BX71" s="206">
        <f t="shared" si="43"/>
        <v>0</v>
      </c>
      <c r="BY71" s="70"/>
      <c r="BZ71" s="208" t="e">
        <f t="shared" si="44"/>
        <v>#VALUE!</v>
      </c>
      <c r="CA71" s="207" t="e">
        <f t="shared" si="45"/>
        <v>#DIV/0!</v>
      </c>
      <c r="CB71" s="70"/>
      <c r="CC71" s="192" t="e">
        <f t="shared" si="46"/>
        <v>#VALUE!</v>
      </c>
      <c r="CD71" s="206">
        <f t="shared" si="47"/>
        <v>0</v>
      </c>
      <c r="CE71" s="70"/>
      <c r="CF71" s="208" t="e">
        <f t="shared" si="48"/>
        <v>#VALUE!</v>
      </c>
      <c r="CG71" s="207" t="e">
        <f t="shared" si="49"/>
        <v>#DIV/0!</v>
      </c>
      <c r="CH71" s="70"/>
      <c r="CI71" s="192" t="e">
        <f t="shared" si="50"/>
        <v>#VALUE!</v>
      </c>
      <c r="CJ71" s="207">
        <f t="shared" si="51"/>
        <v>0</v>
      </c>
      <c r="CK71" s="70">
        <f t="shared" si="52"/>
        <v>0</v>
      </c>
      <c r="CL71" s="192" t="e">
        <f t="shared" si="53"/>
        <v>#VALUE!</v>
      </c>
      <c r="CM71" s="207" t="e">
        <f t="shared" si="54"/>
        <v>#DIV/0!</v>
      </c>
      <c r="CN71" s="70">
        <f t="shared" si="55"/>
        <v>0</v>
      </c>
      <c r="CO71" s="192" t="e">
        <f t="shared" si="56"/>
        <v>#VALUE!</v>
      </c>
      <c r="CP71" s="207">
        <f t="shared" si="57"/>
        <v>100</v>
      </c>
      <c r="CQ71" s="70">
        <f t="shared" si="58"/>
        <v>75.599999999999994</v>
      </c>
      <c r="CR71" s="192" t="e">
        <f t="shared" si="59"/>
        <v>#VALUE!</v>
      </c>
      <c r="CS71" s="207" t="e">
        <f t="shared" si="60"/>
        <v>#DIV/0!</v>
      </c>
      <c r="CT71" s="70">
        <f t="shared" si="61"/>
        <v>0</v>
      </c>
      <c r="CU71" s="192" t="e">
        <f t="shared" si="62"/>
        <v>#VALUE!</v>
      </c>
      <c r="CV71" s="202">
        <f t="shared" si="63"/>
        <v>0</v>
      </c>
      <c r="CW71" s="70">
        <f t="shared" si="64"/>
        <v>0</v>
      </c>
      <c r="CX71" s="192" t="e">
        <f t="shared" si="65"/>
        <v>#VALUE!</v>
      </c>
      <c r="CY71" s="202">
        <f t="shared" si="66"/>
        <v>1</v>
      </c>
      <c r="CZ71" s="70">
        <f t="shared" si="67"/>
        <v>75.599999999999994</v>
      </c>
      <c r="DA71" s="192" t="e">
        <f t="shared" si="68"/>
        <v>#VALUE!</v>
      </c>
      <c r="DB71" s="209"/>
    </row>
    <row r="72" spans="1:106" s="210" customFormat="1">
      <c r="A72" s="258" t="s">
        <v>717</v>
      </c>
      <c r="B72" s="459" t="s">
        <v>525</v>
      </c>
      <c r="C72" s="308" t="s">
        <v>526</v>
      </c>
      <c r="D72" s="309" t="s">
        <v>527</v>
      </c>
      <c r="E72" s="315" t="s">
        <v>1021</v>
      </c>
      <c r="F72" s="480">
        <v>31.68</v>
      </c>
      <c r="G72" s="360">
        <v>75.599999999999994</v>
      </c>
      <c r="H72" s="283">
        <f t="shared" si="76"/>
        <v>75.599999999999994</v>
      </c>
      <c r="I72" s="371">
        <f t="shared" si="76"/>
        <v>75.599999999999994</v>
      </c>
      <c r="J72" s="132">
        <f t="shared" si="69"/>
        <v>0</v>
      </c>
      <c r="K72" s="132">
        <f t="shared" si="70"/>
        <v>0</v>
      </c>
      <c r="L72" s="39" t="e">
        <f t="shared" si="77"/>
        <v>#VALUE!</v>
      </c>
      <c r="M72" s="40" t="e">
        <f t="shared" si="71"/>
        <v>#VALUE!</v>
      </c>
      <c r="N72" s="238" t="e">
        <f t="shared" si="72"/>
        <v>#VALUE!</v>
      </c>
      <c r="O72" s="238" t="e">
        <f t="shared" si="75"/>
        <v>#VALUE!</v>
      </c>
      <c r="P72" s="207">
        <f t="shared" si="3"/>
        <v>0</v>
      </c>
      <c r="Q72" s="70"/>
      <c r="R72" s="208" t="e">
        <f t="shared" si="4"/>
        <v>#VALUE!</v>
      </c>
      <c r="S72" s="207" t="e">
        <f t="shared" si="5"/>
        <v>#DIV/0!</v>
      </c>
      <c r="T72" s="70"/>
      <c r="U72" s="192" t="e">
        <f t="shared" si="6"/>
        <v>#VALUE!</v>
      </c>
      <c r="V72" s="206">
        <f t="shared" si="7"/>
        <v>0</v>
      </c>
      <c r="W72" s="70"/>
      <c r="X72" s="208" t="e">
        <f t="shared" si="8"/>
        <v>#VALUE!</v>
      </c>
      <c r="Y72" s="207" t="e">
        <f t="shared" si="9"/>
        <v>#DIV/0!</v>
      </c>
      <c r="Z72" s="70"/>
      <c r="AA72" s="192" t="e">
        <f t="shared" si="10"/>
        <v>#VALUE!</v>
      </c>
      <c r="AB72" s="206">
        <f t="shared" si="11"/>
        <v>0</v>
      </c>
      <c r="AC72" s="70"/>
      <c r="AD72" s="208" t="e">
        <f t="shared" si="12"/>
        <v>#VALUE!</v>
      </c>
      <c r="AE72" s="207" t="e">
        <f t="shared" si="13"/>
        <v>#DIV/0!</v>
      </c>
      <c r="AF72" s="70"/>
      <c r="AG72" s="192" t="e">
        <f t="shared" si="14"/>
        <v>#VALUE!</v>
      </c>
      <c r="AH72" s="206">
        <f t="shared" si="15"/>
        <v>0</v>
      </c>
      <c r="AI72" s="70"/>
      <c r="AJ72" s="208" t="e">
        <f t="shared" si="16"/>
        <v>#VALUE!</v>
      </c>
      <c r="AK72" s="207" t="e">
        <f t="shared" si="17"/>
        <v>#DIV/0!</v>
      </c>
      <c r="AL72" s="70"/>
      <c r="AM72" s="192" t="e">
        <f t="shared" si="18"/>
        <v>#VALUE!</v>
      </c>
      <c r="AN72" s="206">
        <f t="shared" si="19"/>
        <v>0</v>
      </c>
      <c r="AO72" s="70"/>
      <c r="AP72" s="208" t="e">
        <f t="shared" si="20"/>
        <v>#VALUE!</v>
      </c>
      <c r="AQ72" s="207" t="e">
        <f t="shared" si="21"/>
        <v>#DIV/0!</v>
      </c>
      <c r="AR72" s="70"/>
      <c r="AS72" s="192" t="e">
        <f t="shared" si="22"/>
        <v>#VALUE!</v>
      </c>
      <c r="AT72" s="206">
        <f t="shared" si="23"/>
        <v>0</v>
      </c>
      <c r="AU72" s="70"/>
      <c r="AV72" s="208" t="e">
        <f t="shared" si="24"/>
        <v>#VALUE!</v>
      </c>
      <c r="AW72" s="207" t="e">
        <f t="shared" si="25"/>
        <v>#DIV/0!</v>
      </c>
      <c r="AX72" s="70"/>
      <c r="AY72" s="192" t="e">
        <f t="shared" si="26"/>
        <v>#VALUE!</v>
      </c>
      <c r="AZ72" s="206">
        <f t="shared" si="27"/>
        <v>0</v>
      </c>
      <c r="BA72" s="70"/>
      <c r="BB72" s="208" t="e">
        <f t="shared" si="28"/>
        <v>#VALUE!</v>
      </c>
      <c r="BC72" s="207" t="e">
        <f t="shared" si="29"/>
        <v>#DIV/0!</v>
      </c>
      <c r="BD72" s="70"/>
      <c r="BE72" s="192" t="e">
        <f t="shared" si="30"/>
        <v>#VALUE!</v>
      </c>
      <c r="BF72" s="206">
        <f t="shared" si="31"/>
        <v>0</v>
      </c>
      <c r="BG72" s="70"/>
      <c r="BH72" s="208" t="e">
        <f t="shared" si="32"/>
        <v>#VALUE!</v>
      </c>
      <c r="BI72" s="207" t="e">
        <f t="shared" si="33"/>
        <v>#DIV/0!</v>
      </c>
      <c r="BJ72" s="70"/>
      <c r="BK72" s="192" t="e">
        <f t="shared" si="34"/>
        <v>#VALUE!</v>
      </c>
      <c r="BL72" s="206">
        <f t="shared" si="35"/>
        <v>0</v>
      </c>
      <c r="BM72" s="70"/>
      <c r="BN72" s="208" t="e">
        <f t="shared" si="36"/>
        <v>#VALUE!</v>
      </c>
      <c r="BO72" s="207" t="e">
        <f t="shared" si="37"/>
        <v>#DIV/0!</v>
      </c>
      <c r="BP72" s="70"/>
      <c r="BQ72" s="192" t="e">
        <f t="shared" si="38"/>
        <v>#VALUE!</v>
      </c>
      <c r="BR72" s="206">
        <f t="shared" si="39"/>
        <v>0</v>
      </c>
      <c r="BS72" s="70"/>
      <c r="BT72" s="208" t="e">
        <f t="shared" si="40"/>
        <v>#VALUE!</v>
      </c>
      <c r="BU72" s="207" t="e">
        <f t="shared" si="41"/>
        <v>#DIV/0!</v>
      </c>
      <c r="BV72" s="70"/>
      <c r="BW72" s="192" t="e">
        <f t="shared" si="42"/>
        <v>#VALUE!</v>
      </c>
      <c r="BX72" s="206">
        <f t="shared" si="43"/>
        <v>0</v>
      </c>
      <c r="BY72" s="70"/>
      <c r="BZ72" s="208" t="e">
        <f t="shared" si="44"/>
        <v>#VALUE!</v>
      </c>
      <c r="CA72" s="207" t="e">
        <f t="shared" si="45"/>
        <v>#DIV/0!</v>
      </c>
      <c r="CB72" s="70"/>
      <c r="CC72" s="192" t="e">
        <f t="shared" si="46"/>
        <v>#VALUE!</v>
      </c>
      <c r="CD72" s="206">
        <f t="shared" si="47"/>
        <v>0</v>
      </c>
      <c r="CE72" s="70"/>
      <c r="CF72" s="208" t="e">
        <f t="shared" si="48"/>
        <v>#VALUE!</v>
      </c>
      <c r="CG72" s="207" t="e">
        <f t="shared" si="49"/>
        <v>#DIV/0!</v>
      </c>
      <c r="CH72" s="70"/>
      <c r="CI72" s="192" t="e">
        <f t="shared" si="50"/>
        <v>#VALUE!</v>
      </c>
      <c r="CJ72" s="207">
        <f t="shared" si="51"/>
        <v>0</v>
      </c>
      <c r="CK72" s="70">
        <f t="shared" si="52"/>
        <v>0</v>
      </c>
      <c r="CL72" s="192" t="e">
        <f t="shared" si="53"/>
        <v>#VALUE!</v>
      </c>
      <c r="CM72" s="207" t="e">
        <f t="shared" si="54"/>
        <v>#DIV/0!</v>
      </c>
      <c r="CN72" s="70">
        <f t="shared" si="55"/>
        <v>0</v>
      </c>
      <c r="CO72" s="192" t="e">
        <f t="shared" si="56"/>
        <v>#VALUE!</v>
      </c>
      <c r="CP72" s="207">
        <f t="shared" si="57"/>
        <v>100</v>
      </c>
      <c r="CQ72" s="70">
        <f t="shared" si="58"/>
        <v>75.599999999999994</v>
      </c>
      <c r="CR72" s="192" t="e">
        <f t="shared" si="59"/>
        <v>#VALUE!</v>
      </c>
      <c r="CS72" s="207" t="e">
        <f t="shared" si="60"/>
        <v>#DIV/0!</v>
      </c>
      <c r="CT72" s="70">
        <f t="shared" si="61"/>
        <v>0</v>
      </c>
      <c r="CU72" s="192" t="e">
        <f t="shared" si="62"/>
        <v>#VALUE!</v>
      </c>
      <c r="CV72" s="202">
        <f t="shared" si="63"/>
        <v>0</v>
      </c>
      <c r="CW72" s="70">
        <f t="shared" si="64"/>
        <v>0</v>
      </c>
      <c r="CX72" s="192" t="e">
        <f t="shared" si="65"/>
        <v>#VALUE!</v>
      </c>
      <c r="CY72" s="202">
        <f t="shared" si="66"/>
        <v>1</v>
      </c>
      <c r="CZ72" s="70">
        <f t="shared" si="67"/>
        <v>75.599999999999994</v>
      </c>
      <c r="DA72" s="192" t="e">
        <f t="shared" si="68"/>
        <v>#VALUE!</v>
      </c>
      <c r="DB72" s="209"/>
    </row>
    <row r="73" spans="1:106" s="4" customFormat="1">
      <c r="A73" s="258"/>
      <c r="B73" s="67"/>
      <c r="C73" s="67"/>
      <c r="D73" s="261"/>
      <c r="E73" s="262"/>
      <c r="F73" s="471"/>
      <c r="G73" s="279"/>
      <c r="H73" s="284"/>
      <c r="I73" s="372"/>
      <c r="J73" s="280"/>
      <c r="K73" s="280"/>
      <c r="L73" s="279" t="s">
        <v>663</v>
      </c>
      <c r="M73" s="253" t="e">
        <f>SUM(M13:M72)</f>
        <v>#VALUE!</v>
      </c>
      <c r="N73" s="498" t="e">
        <f>SUM(N13:N72)</f>
        <v>#VALUE!</v>
      </c>
      <c r="O73" s="253" t="e">
        <f>SUM(O13:O72)</f>
        <v>#VALUE!</v>
      </c>
      <c r="P73" s="1208" t="s">
        <v>663</v>
      </c>
      <c r="Q73" s="1203"/>
      <c r="R73" s="499" t="e">
        <f>SUM(R13:R72)</f>
        <v>#VALUE!</v>
      </c>
      <c r="S73" s="1207" t="s">
        <v>663</v>
      </c>
      <c r="T73" s="1203"/>
      <c r="U73" s="253" t="e">
        <f>SUM(U13:U72)</f>
        <v>#VALUE!</v>
      </c>
      <c r="V73" s="1208" t="s">
        <v>663</v>
      </c>
      <c r="W73" s="1203"/>
      <c r="X73" s="499" t="e">
        <f>SUM(X13:X72)</f>
        <v>#VALUE!</v>
      </c>
      <c r="Y73" s="1207" t="s">
        <v>663</v>
      </c>
      <c r="Z73" s="1203"/>
      <c r="AA73" s="253" t="e">
        <f>SUM(AA13:AA72)</f>
        <v>#VALUE!</v>
      </c>
      <c r="AB73" s="1208" t="s">
        <v>663</v>
      </c>
      <c r="AC73" s="1203"/>
      <c r="AD73" s="499" t="e">
        <f>SUM(AD13:AD72)</f>
        <v>#VALUE!</v>
      </c>
      <c r="AE73" s="1207" t="s">
        <v>663</v>
      </c>
      <c r="AF73" s="1203"/>
      <c r="AG73" s="253" t="e">
        <f>SUM(AG13:AG72)</f>
        <v>#VALUE!</v>
      </c>
      <c r="AH73" s="1208" t="s">
        <v>663</v>
      </c>
      <c r="AI73" s="1203"/>
      <c r="AJ73" s="499" t="e">
        <f>SUM(AJ13:AJ72)</f>
        <v>#VALUE!</v>
      </c>
      <c r="AK73" s="1207" t="s">
        <v>663</v>
      </c>
      <c r="AL73" s="1203"/>
      <c r="AM73" s="253" t="e">
        <f>SUM(AM13:AM72)</f>
        <v>#VALUE!</v>
      </c>
      <c r="AN73" s="1208" t="s">
        <v>663</v>
      </c>
      <c r="AO73" s="1203"/>
      <c r="AP73" s="499" t="e">
        <f>SUM(AP13:AP72)</f>
        <v>#VALUE!</v>
      </c>
      <c r="AQ73" s="1207" t="s">
        <v>663</v>
      </c>
      <c r="AR73" s="1203"/>
      <c r="AS73" s="253" t="e">
        <f>SUM(AS13:AS72)</f>
        <v>#VALUE!</v>
      </c>
      <c r="AT73" s="1208" t="s">
        <v>663</v>
      </c>
      <c r="AU73" s="1203"/>
      <c r="AV73" s="499" t="e">
        <f>SUM(AV13:AV72)</f>
        <v>#VALUE!</v>
      </c>
      <c r="AW73" s="1207" t="s">
        <v>663</v>
      </c>
      <c r="AX73" s="1203"/>
      <c r="AY73" s="253" t="e">
        <f>SUM(AY13:AY72)</f>
        <v>#VALUE!</v>
      </c>
      <c r="AZ73" s="1208" t="s">
        <v>663</v>
      </c>
      <c r="BA73" s="1203"/>
      <c r="BB73" s="499" t="e">
        <f>SUM(BB13:BB72)</f>
        <v>#VALUE!</v>
      </c>
      <c r="BC73" s="1207" t="s">
        <v>663</v>
      </c>
      <c r="BD73" s="1203"/>
      <c r="BE73" s="253" t="e">
        <f>SUM(BE13:BE72)</f>
        <v>#VALUE!</v>
      </c>
      <c r="BF73" s="1208" t="s">
        <v>663</v>
      </c>
      <c r="BG73" s="1203"/>
      <c r="BH73" s="499" t="e">
        <f>SUM(BH13:BH72)</f>
        <v>#VALUE!</v>
      </c>
      <c r="BI73" s="1207" t="s">
        <v>663</v>
      </c>
      <c r="BJ73" s="1203"/>
      <c r="BK73" s="253" t="e">
        <f>SUM(BK13:BK72)</f>
        <v>#VALUE!</v>
      </c>
      <c r="BL73" s="1208" t="s">
        <v>663</v>
      </c>
      <c r="BM73" s="1203"/>
      <c r="BN73" s="499" t="e">
        <f>SUM(BN13:BN72)</f>
        <v>#VALUE!</v>
      </c>
      <c r="BO73" s="1207" t="s">
        <v>663</v>
      </c>
      <c r="BP73" s="1203"/>
      <c r="BQ73" s="253" t="e">
        <f>SUM(BQ13:BQ72)</f>
        <v>#VALUE!</v>
      </c>
      <c r="BR73" s="1208" t="s">
        <v>663</v>
      </c>
      <c r="BS73" s="1203"/>
      <c r="BT73" s="499" t="e">
        <f>SUM(BT13:BT72)</f>
        <v>#VALUE!</v>
      </c>
      <c r="BU73" s="1207" t="s">
        <v>663</v>
      </c>
      <c r="BV73" s="1203"/>
      <c r="BW73" s="253" t="e">
        <f>SUM(BW13:BW72)</f>
        <v>#VALUE!</v>
      </c>
      <c r="BX73" s="1208" t="s">
        <v>663</v>
      </c>
      <c r="BY73" s="1203"/>
      <c r="BZ73" s="499" t="e">
        <f>SUM(BZ13:BZ72)</f>
        <v>#VALUE!</v>
      </c>
      <c r="CA73" s="1207" t="s">
        <v>663</v>
      </c>
      <c r="CB73" s="1203"/>
      <c r="CC73" s="253" t="e">
        <f>SUM(CC13:CC72)</f>
        <v>#VALUE!</v>
      </c>
      <c r="CD73" s="1208" t="s">
        <v>663</v>
      </c>
      <c r="CE73" s="1203"/>
      <c r="CF73" s="499" t="e">
        <f>SUM(CF13:CF72)</f>
        <v>#VALUE!</v>
      </c>
      <c r="CG73" s="1207" t="s">
        <v>663</v>
      </c>
      <c r="CH73" s="1203"/>
      <c r="CI73" s="253" t="e">
        <f>SUM(CI13:CI72)</f>
        <v>#VALUE!</v>
      </c>
      <c r="CJ73" s="1203" t="s">
        <v>663</v>
      </c>
      <c r="CK73" s="1203"/>
      <c r="CL73" s="253" t="e">
        <f>SUM(CL13:CL72)</f>
        <v>#VALUE!</v>
      </c>
      <c r="CM73" s="1203" t="s">
        <v>663</v>
      </c>
      <c r="CN73" s="1203"/>
      <c r="CO73" s="253" t="e">
        <f>SUM(CO13:CO72)</f>
        <v>#VALUE!</v>
      </c>
      <c r="CP73" s="1203" t="s">
        <v>663</v>
      </c>
      <c r="CQ73" s="1203"/>
      <c r="CR73" s="253" t="e">
        <f>SUM(CR13:CR72)</f>
        <v>#VALUE!</v>
      </c>
      <c r="CS73" s="1203" t="s">
        <v>663</v>
      </c>
      <c r="CT73" s="1203"/>
      <c r="CU73" s="253" t="e">
        <f>SUM(CU13:CU72)</f>
        <v>#VALUE!</v>
      </c>
      <c r="CV73" s="1203" t="s">
        <v>663</v>
      </c>
      <c r="CW73" s="1203"/>
      <c r="CX73" s="253" t="e">
        <f>SUM(CX13:CX72)</f>
        <v>#VALUE!</v>
      </c>
      <c r="CY73" s="1203" t="s">
        <v>663</v>
      </c>
      <c r="CZ73" s="1203"/>
      <c r="DA73" s="253" t="e">
        <f>SUM(DA13:DA72)</f>
        <v>#VALUE!</v>
      </c>
      <c r="DB73" s="211"/>
    </row>
    <row r="74" spans="1:106" s="210" customFormat="1">
      <c r="A74" s="73" t="s">
        <v>821</v>
      </c>
      <c r="B74" s="67"/>
      <c r="C74" s="67"/>
      <c r="D74" s="224" t="s">
        <v>528</v>
      </c>
      <c r="E74" s="67"/>
      <c r="F74" s="323"/>
      <c r="G74" s="364"/>
      <c r="H74" s="285"/>
      <c r="I74" s="373"/>
      <c r="J74" s="39"/>
      <c r="K74" s="39"/>
      <c r="L74" s="39"/>
      <c r="M74" s="40"/>
      <c r="N74" s="497"/>
      <c r="O74" s="497"/>
      <c r="P74" s="200"/>
      <c r="Q74" s="70"/>
      <c r="R74" s="203"/>
      <c r="S74" s="202"/>
      <c r="T74" s="70"/>
      <c r="U74" s="204"/>
      <c r="V74" s="200"/>
      <c r="W74" s="70"/>
      <c r="X74" s="203"/>
      <c r="Y74" s="202"/>
      <c r="Z74" s="70"/>
      <c r="AA74" s="204"/>
      <c r="AB74" s="200"/>
      <c r="AC74" s="70"/>
      <c r="AD74" s="203"/>
      <c r="AE74" s="202"/>
      <c r="AF74" s="70"/>
      <c r="AG74" s="204"/>
      <c r="AH74" s="200"/>
      <c r="AI74" s="70"/>
      <c r="AJ74" s="203"/>
      <c r="AK74" s="202"/>
      <c r="AL74" s="70"/>
      <c r="AM74" s="204"/>
      <c r="AN74" s="200"/>
      <c r="AO74" s="70"/>
      <c r="AP74" s="203"/>
      <c r="AQ74" s="202"/>
      <c r="AR74" s="70"/>
      <c r="AS74" s="204"/>
      <c r="AT74" s="200"/>
      <c r="AU74" s="70"/>
      <c r="AV74" s="203"/>
      <c r="AW74" s="202"/>
      <c r="AX74" s="70"/>
      <c r="AY74" s="204"/>
      <c r="AZ74" s="200"/>
      <c r="BA74" s="70"/>
      <c r="BB74" s="203"/>
      <c r="BC74" s="202"/>
      <c r="BD74" s="70"/>
      <c r="BE74" s="204"/>
      <c r="BF74" s="200"/>
      <c r="BG74" s="70"/>
      <c r="BH74" s="203"/>
      <c r="BI74" s="202"/>
      <c r="BJ74" s="70"/>
      <c r="BK74" s="204"/>
      <c r="BL74" s="200"/>
      <c r="BM74" s="70"/>
      <c r="BN74" s="203"/>
      <c r="BO74" s="202"/>
      <c r="BP74" s="70"/>
      <c r="BQ74" s="204"/>
      <c r="BR74" s="200"/>
      <c r="BS74" s="70"/>
      <c r="BT74" s="203"/>
      <c r="BU74" s="202"/>
      <c r="BV74" s="70"/>
      <c r="BW74" s="204"/>
      <c r="BX74" s="200"/>
      <c r="BY74" s="70"/>
      <c r="BZ74" s="203"/>
      <c r="CA74" s="202"/>
      <c r="CB74" s="70"/>
      <c r="CC74" s="204"/>
      <c r="CD74" s="200"/>
      <c r="CE74" s="70"/>
      <c r="CF74" s="203"/>
      <c r="CG74" s="202"/>
      <c r="CH74" s="70"/>
      <c r="CI74" s="204"/>
      <c r="CJ74" s="202"/>
      <c r="CK74" s="70"/>
      <c r="CL74" s="204"/>
      <c r="CM74" s="202"/>
      <c r="CN74" s="70"/>
      <c r="CO74" s="204"/>
      <c r="CP74" s="205"/>
      <c r="CQ74" s="70"/>
      <c r="CR74" s="204"/>
      <c r="CS74" s="205"/>
      <c r="CT74" s="70"/>
      <c r="CU74" s="204"/>
      <c r="CV74" s="202"/>
      <c r="CW74" s="70"/>
      <c r="CX74" s="204"/>
      <c r="CY74" s="205"/>
      <c r="CZ74" s="70"/>
      <c r="DA74" s="204"/>
      <c r="DB74" s="209"/>
    </row>
    <row r="75" spans="1:106" s="210" customFormat="1">
      <c r="A75" s="258" t="s">
        <v>779</v>
      </c>
      <c r="B75" s="481" t="s">
        <v>69</v>
      </c>
      <c r="C75" s="67" t="s">
        <v>529</v>
      </c>
      <c r="D75" s="482" t="s">
        <v>530</v>
      </c>
      <c r="E75" s="315" t="s">
        <v>665</v>
      </c>
      <c r="F75" s="476">
        <v>1449.42</v>
      </c>
      <c r="G75" s="477">
        <v>1</v>
      </c>
      <c r="H75" s="283">
        <f t="shared" ref="H75:I94" si="78">G75</f>
        <v>1</v>
      </c>
      <c r="I75" s="371">
        <f t="shared" si="78"/>
        <v>1</v>
      </c>
      <c r="J75" s="132">
        <f t="shared" ref="J75:J111" si="79">H75-G75</f>
        <v>0</v>
      </c>
      <c r="K75" s="132">
        <f t="shared" ref="K75:K111" si="80">I75-H75</f>
        <v>0</v>
      </c>
      <c r="L75" s="39" t="e">
        <f t="shared" ref="L75:L111" si="81">ROUND((F75*(1+$M$8))*(1+$G$8),2)</f>
        <v>#VALUE!</v>
      </c>
      <c r="M75" s="40" t="e">
        <f t="shared" ref="M75:M85" si="82">TRUNC(L75*G75,2)</f>
        <v>#VALUE!</v>
      </c>
      <c r="N75" s="238" t="e">
        <f t="shared" ref="N75:N111" si="83">TRUNC(L75*J75,2)</f>
        <v>#VALUE!</v>
      </c>
      <c r="O75" s="238" t="e">
        <f t="shared" ref="O75:O111" si="84">TRUNC(L75*K75,2)</f>
        <v>#VALUE!</v>
      </c>
      <c r="P75" s="207">
        <f t="shared" ref="P75:P111" si="85">Q75/$G75*100</f>
        <v>0</v>
      </c>
      <c r="Q75" s="70"/>
      <c r="R75" s="208" t="e">
        <f t="shared" ref="R75:R111" si="86">TRUNC(Q75*$L75,2)</f>
        <v>#VALUE!</v>
      </c>
      <c r="S75" s="207" t="e">
        <f t="shared" ref="S75:S111" si="87">T75/(IF($I75&lt;&gt;$H75,($J75+$K75),$J75))*100</f>
        <v>#DIV/0!</v>
      </c>
      <c r="T75" s="70"/>
      <c r="U75" s="192" t="e">
        <f t="shared" ref="U75:U111" si="88">TRUNC(T75*$L75,2)</f>
        <v>#VALUE!</v>
      </c>
      <c r="V75" s="206">
        <f t="shared" ref="V75:V111" si="89">W75/$G75*100</f>
        <v>0</v>
      </c>
      <c r="W75" s="70"/>
      <c r="X75" s="208" t="e">
        <f t="shared" ref="X75:X111" si="90">TRUNC(W75*$L75,2)</f>
        <v>#VALUE!</v>
      </c>
      <c r="Y75" s="207" t="e">
        <f t="shared" ref="Y75:Y111" si="91">Z75/(IF($I75&lt;&gt;$H75,($J75+$K75),$J75))*100</f>
        <v>#DIV/0!</v>
      </c>
      <c r="Z75" s="70"/>
      <c r="AA75" s="192" t="e">
        <f t="shared" ref="AA75:AA111" si="92">TRUNC(Z75*$L75,2)</f>
        <v>#VALUE!</v>
      </c>
      <c r="AB75" s="206">
        <f t="shared" ref="AB75:AB111" si="93">AC75/$G75*100</f>
        <v>0</v>
      </c>
      <c r="AC75" s="70"/>
      <c r="AD75" s="208" t="e">
        <f t="shared" ref="AD75:AD111" si="94">TRUNC(AC75*$L75,2)</f>
        <v>#VALUE!</v>
      </c>
      <c r="AE75" s="207" t="e">
        <f t="shared" ref="AE75:AE111" si="95">AF75/(IF($I75&lt;&gt;$H75,($J75+$K75),$J75))*100</f>
        <v>#DIV/0!</v>
      </c>
      <c r="AF75" s="70"/>
      <c r="AG75" s="192" t="e">
        <f t="shared" ref="AG75:AG111" si="96">TRUNC(AF75*$L75,2)</f>
        <v>#VALUE!</v>
      </c>
      <c r="AH75" s="206">
        <f t="shared" ref="AH75:AH111" si="97">AI75/$G75*100</f>
        <v>0</v>
      </c>
      <c r="AI75" s="70"/>
      <c r="AJ75" s="208" t="e">
        <f t="shared" ref="AJ75:AJ111" si="98">TRUNC(AI75*$L75,2)</f>
        <v>#VALUE!</v>
      </c>
      <c r="AK75" s="207" t="e">
        <f t="shared" ref="AK75:AK111" si="99">AL75/(IF($I75&lt;&gt;$H75,($J75+$K75),$J75))*100</f>
        <v>#DIV/0!</v>
      </c>
      <c r="AL75" s="70"/>
      <c r="AM75" s="192" t="e">
        <f t="shared" ref="AM75:AM111" si="100">TRUNC(AL75*$L75,2)</f>
        <v>#VALUE!</v>
      </c>
      <c r="AN75" s="206">
        <f t="shared" ref="AN75:AN111" si="101">AO75/$G75*100</f>
        <v>0</v>
      </c>
      <c r="AO75" s="70"/>
      <c r="AP75" s="208" t="e">
        <f t="shared" ref="AP75:AP111" si="102">TRUNC(AO75*$L75,2)</f>
        <v>#VALUE!</v>
      </c>
      <c r="AQ75" s="207" t="e">
        <f t="shared" ref="AQ75:AQ111" si="103">AR75/(IF($I75&lt;&gt;$H75,($J75+$K75),$J75))*100</f>
        <v>#DIV/0!</v>
      </c>
      <c r="AR75" s="70"/>
      <c r="AS75" s="192" t="e">
        <f t="shared" ref="AS75:AS111" si="104">TRUNC(AR75*$L75,2)</f>
        <v>#VALUE!</v>
      </c>
      <c r="AT75" s="206">
        <f t="shared" ref="AT75:AT111" si="105">AU75/$G75*100</f>
        <v>0</v>
      </c>
      <c r="AU75" s="70"/>
      <c r="AV75" s="208" t="e">
        <f t="shared" ref="AV75:AV111" si="106">TRUNC(AU75*$L75,2)</f>
        <v>#VALUE!</v>
      </c>
      <c r="AW75" s="207" t="e">
        <f t="shared" ref="AW75:AW111" si="107">AX75/(IF($I75&lt;&gt;$H75,($J75+$K75),$J75))*100</f>
        <v>#DIV/0!</v>
      </c>
      <c r="AX75" s="70"/>
      <c r="AY75" s="192" t="e">
        <f t="shared" ref="AY75:AY111" si="108">TRUNC(AX75*$L75,2)</f>
        <v>#VALUE!</v>
      </c>
      <c r="AZ75" s="206">
        <f t="shared" ref="AZ75:AZ111" si="109">BA75/$G75*100</f>
        <v>0</v>
      </c>
      <c r="BA75" s="70"/>
      <c r="BB75" s="208" t="e">
        <f t="shared" ref="BB75:BB111" si="110">TRUNC(BA75*$L75,2)</f>
        <v>#VALUE!</v>
      </c>
      <c r="BC75" s="207" t="e">
        <f t="shared" ref="BC75:BC111" si="111">BD75/(IF($I75&lt;&gt;$H75,($J75+$K75),$J75))*100</f>
        <v>#DIV/0!</v>
      </c>
      <c r="BD75" s="70"/>
      <c r="BE75" s="192" t="e">
        <f t="shared" ref="BE75:BE111" si="112">TRUNC(BD75*$L75,2)</f>
        <v>#VALUE!</v>
      </c>
      <c r="BF75" s="206">
        <f t="shared" ref="BF75:BF111" si="113">BG75/$G75*100</f>
        <v>0</v>
      </c>
      <c r="BG75" s="70"/>
      <c r="BH75" s="208" t="e">
        <f t="shared" ref="BH75:BH111" si="114">TRUNC(BG75*$L75,2)</f>
        <v>#VALUE!</v>
      </c>
      <c r="BI75" s="207" t="e">
        <f t="shared" ref="BI75:BI111" si="115">BJ75/(IF($I75&lt;&gt;$H75,($J75+$K75),$J75))*100</f>
        <v>#DIV/0!</v>
      </c>
      <c r="BJ75" s="70"/>
      <c r="BK75" s="192" t="e">
        <f t="shared" ref="BK75:BK111" si="116">TRUNC(BJ75*$L75,2)</f>
        <v>#VALUE!</v>
      </c>
      <c r="BL75" s="206">
        <f t="shared" ref="BL75:BL111" si="117">BM75/$G75*100</f>
        <v>0</v>
      </c>
      <c r="BM75" s="70"/>
      <c r="BN75" s="208" t="e">
        <f t="shared" ref="BN75:BN111" si="118">TRUNC(BM75*$L75,2)</f>
        <v>#VALUE!</v>
      </c>
      <c r="BO75" s="207" t="e">
        <f t="shared" ref="BO75:BO111" si="119">BP75/(IF($I75&lt;&gt;$H75,($J75+$K75),$J75))*100</f>
        <v>#DIV/0!</v>
      </c>
      <c r="BP75" s="70"/>
      <c r="BQ75" s="192" t="e">
        <f t="shared" ref="BQ75:BQ111" si="120">TRUNC(BP75*$L75,2)</f>
        <v>#VALUE!</v>
      </c>
      <c r="BR75" s="206">
        <f t="shared" ref="BR75:BR111" si="121">BS75/$G75*100</f>
        <v>0</v>
      </c>
      <c r="BS75" s="70"/>
      <c r="BT75" s="208" t="e">
        <f t="shared" ref="BT75:BT111" si="122">TRUNC(BS75*$L75,2)</f>
        <v>#VALUE!</v>
      </c>
      <c r="BU75" s="207" t="e">
        <f t="shared" ref="BU75:BU111" si="123">BV75/(IF($I75&lt;&gt;$H75,($J75+$K75),$J75))*100</f>
        <v>#DIV/0!</v>
      </c>
      <c r="BV75" s="70"/>
      <c r="BW75" s="192" t="e">
        <f t="shared" ref="BW75:BW111" si="124">TRUNC(BV75*$L75,2)</f>
        <v>#VALUE!</v>
      </c>
      <c r="BX75" s="206">
        <f t="shared" ref="BX75:BX111" si="125">BY75/$G75*100</f>
        <v>0</v>
      </c>
      <c r="BY75" s="70"/>
      <c r="BZ75" s="208" t="e">
        <f t="shared" ref="BZ75:BZ111" si="126">TRUNC(BY75*$L75,2)</f>
        <v>#VALUE!</v>
      </c>
      <c r="CA75" s="207" t="e">
        <f t="shared" ref="CA75:CA111" si="127">CB75/(IF($I75&lt;&gt;$H75,($J75+$K75),$J75))*100</f>
        <v>#DIV/0!</v>
      </c>
      <c r="CB75" s="70"/>
      <c r="CC75" s="192" t="e">
        <f t="shared" ref="CC75:CC111" si="128">TRUNC(CB75*$L75,2)</f>
        <v>#VALUE!</v>
      </c>
      <c r="CD75" s="206">
        <f t="shared" ref="CD75:CD111" si="129">CE75/$G75*100</f>
        <v>0</v>
      </c>
      <c r="CE75" s="70"/>
      <c r="CF75" s="208" t="e">
        <f t="shared" ref="CF75:CF111" si="130">TRUNC(CE75*$L75,2)</f>
        <v>#VALUE!</v>
      </c>
      <c r="CG75" s="207" t="e">
        <f t="shared" ref="CG75:CG111" si="131">CH75/(IF($I75&lt;&gt;$H75,($J75+$K75),$J75))*100</f>
        <v>#DIV/0!</v>
      </c>
      <c r="CH75" s="70"/>
      <c r="CI75" s="192" t="e">
        <f t="shared" ref="CI75:CI111" si="132">TRUNC(CH75*$L75,2)</f>
        <v>#VALUE!</v>
      </c>
      <c r="CJ75" s="207">
        <f t="shared" ref="CJ75:CJ111" si="133">CK75/$G75*100</f>
        <v>0</v>
      </c>
      <c r="CK75" s="70">
        <f t="shared" ref="CK75:CK111" si="134">W75+Q75+AC75+AI75+AO75+AU75+BA75+BG75+BM75+BS75+BY75+CE75</f>
        <v>0</v>
      </c>
      <c r="CL75" s="192" t="e">
        <f t="shared" ref="CL75:CL111" si="135">TRUNC(CK75*$L75,2)</f>
        <v>#VALUE!</v>
      </c>
      <c r="CM75" s="207" t="e">
        <f t="shared" ref="CM75:CM111" si="136">CN75/(IF($K75&lt;&gt;0,($I75-$G75),($H75-$G75)))*100</f>
        <v>#DIV/0!</v>
      </c>
      <c r="CN75" s="70">
        <f t="shared" ref="CN75:CN111" si="137">T75+Z75+AF75+AL75+AR75+AX75+BD75+BJ75+BP75+BV75+CB75+CH75</f>
        <v>0</v>
      </c>
      <c r="CO75" s="192" t="e">
        <f t="shared" ref="CO75:CO111" si="138">TRUNC(CN75*$L75,2)</f>
        <v>#VALUE!</v>
      </c>
      <c r="CP75" s="207">
        <f t="shared" ref="CP75:CP111" si="139">CQ75/$G75*100</f>
        <v>100</v>
      </c>
      <c r="CQ75" s="70">
        <f t="shared" ref="CQ75:CQ111" si="140">G75-CK75</f>
        <v>1</v>
      </c>
      <c r="CR75" s="192" t="e">
        <f t="shared" ref="CR75:CR111" si="141">TRUNC(CQ75*$L75,2)</f>
        <v>#VALUE!</v>
      </c>
      <c r="CS75" s="207" t="e">
        <f t="shared" ref="CS75:CS111" si="142">CT75/(IF(I75&lt;&gt;H75,(I75-G75),(H75-G75)))*100</f>
        <v>#DIV/0!</v>
      </c>
      <c r="CT75" s="70">
        <f t="shared" ref="CT75:CT111" si="143">(IF(I75&lt;&gt;H75,(I75-G75),(H75-G75)))-CN75</f>
        <v>0</v>
      </c>
      <c r="CU75" s="192" t="e">
        <f t="shared" ref="CU75:CU111" si="144">TRUNC(CT75*$L75,2)</f>
        <v>#VALUE!</v>
      </c>
      <c r="CV75" s="202">
        <f t="shared" ref="CV75:CV111" si="145">$CW75/$I75</f>
        <v>0</v>
      </c>
      <c r="CW75" s="70">
        <f t="shared" ref="CW75:CW111" si="146">CK75+CN75</f>
        <v>0</v>
      </c>
      <c r="CX75" s="192" t="e">
        <f t="shared" ref="CX75:CX111" si="147">TRUNC(CW75*$L75,2)</f>
        <v>#VALUE!</v>
      </c>
      <c r="CY75" s="202">
        <f t="shared" ref="CY75:CY111" si="148">$CZ75/($G75+IF($K75&lt;&gt;0,$K75,$J75))</f>
        <v>1</v>
      </c>
      <c r="CZ75" s="70">
        <f t="shared" ref="CZ75:CZ111" si="149">CQ75+CT75</f>
        <v>1</v>
      </c>
      <c r="DA75" s="192" t="e">
        <f t="shared" ref="DA75:DA111" si="150">TRUNC(CZ75*$L75,2)</f>
        <v>#VALUE!</v>
      </c>
      <c r="DB75" s="209"/>
    </row>
    <row r="76" spans="1:106" s="210" customFormat="1">
      <c r="A76" s="258" t="s">
        <v>840</v>
      </c>
      <c r="B76" s="481" t="s">
        <v>69</v>
      </c>
      <c r="C76" s="483" t="s">
        <v>71</v>
      </c>
      <c r="D76" s="484" t="s">
        <v>632</v>
      </c>
      <c r="E76" s="315" t="s">
        <v>665</v>
      </c>
      <c r="F76" s="485">
        <v>89.84</v>
      </c>
      <c r="G76" s="477">
        <v>3</v>
      </c>
      <c r="H76" s="283">
        <f t="shared" si="78"/>
        <v>3</v>
      </c>
      <c r="I76" s="371">
        <f t="shared" si="78"/>
        <v>3</v>
      </c>
      <c r="J76" s="132">
        <f t="shared" si="79"/>
        <v>0</v>
      </c>
      <c r="K76" s="132">
        <f t="shared" si="80"/>
        <v>0</v>
      </c>
      <c r="L76" s="39" t="e">
        <f t="shared" si="81"/>
        <v>#VALUE!</v>
      </c>
      <c r="M76" s="40" t="e">
        <f t="shared" si="82"/>
        <v>#VALUE!</v>
      </c>
      <c r="N76" s="238" t="e">
        <f t="shared" si="83"/>
        <v>#VALUE!</v>
      </c>
      <c r="O76" s="238" t="e">
        <f t="shared" si="84"/>
        <v>#VALUE!</v>
      </c>
      <c r="P76" s="207">
        <f t="shared" si="85"/>
        <v>0</v>
      </c>
      <c r="Q76" s="70"/>
      <c r="R76" s="208" t="e">
        <f t="shared" si="86"/>
        <v>#VALUE!</v>
      </c>
      <c r="S76" s="207" t="e">
        <f t="shared" si="87"/>
        <v>#DIV/0!</v>
      </c>
      <c r="T76" s="70"/>
      <c r="U76" s="192" t="e">
        <f t="shared" si="88"/>
        <v>#VALUE!</v>
      </c>
      <c r="V76" s="206">
        <f t="shared" si="89"/>
        <v>0</v>
      </c>
      <c r="W76" s="70"/>
      <c r="X76" s="208" t="e">
        <f t="shared" si="90"/>
        <v>#VALUE!</v>
      </c>
      <c r="Y76" s="207" t="e">
        <f t="shared" si="91"/>
        <v>#DIV/0!</v>
      </c>
      <c r="Z76" s="70"/>
      <c r="AA76" s="192" t="e">
        <f t="shared" si="92"/>
        <v>#VALUE!</v>
      </c>
      <c r="AB76" s="206">
        <f t="shared" si="93"/>
        <v>0</v>
      </c>
      <c r="AC76" s="70"/>
      <c r="AD76" s="208" t="e">
        <f t="shared" si="94"/>
        <v>#VALUE!</v>
      </c>
      <c r="AE76" s="207" t="e">
        <f t="shared" si="95"/>
        <v>#DIV/0!</v>
      </c>
      <c r="AF76" s="70"/>
      <c r="AG76" s="192" t="e">
        <f t="shared" si="96"/>
        <v>#VALUE!</v>
      </c>
      <c r="AH76" s="206">
        <f t="shared" si="97"/>
        <v>0</v>
      </c>
      <c r="AI76" s="70"/>
      <c r="AJ76" s="208" t="e">
        <f t="shared" si="98"/>
        <v>#VALUE!</v>
      </c>
      <c r="AK76" s="207" t="e">
        <f t="shared" si="99"/>
        <v>#DIV/0!</v>
      </c>
      <c r="AL76" s="70"/>
      <c r="AM76" s="192" t="e">
        <f t="shared" si="100"/>
        <v>#VALUE!</v>
      </c>
      <c r="AN76" s="206">
        <f t="shared" si="101"/>
        <v>0</v>
      </c>
      <c r="AO76" s="70"/>
      <c r="AP76" s="208" t="e">
        <f t="shared" si="102"/>
        <v>#VALUE!</v>
      </c>
      <c r="AQ76" s="207" t="e">
        <f t="shared" si="103"/>
        <v>#DIV/0!</v>
      </c>
      <c r="AR76" s="70"/>
      <c r="AS76" s="192" t="e">
        <f t="shared" si="104"/>
        <v>#VALUE!</v>
      </c>
      <c r="AT76" s="206">
        <f t="shared" si="105"/>
        <v>0</v>
      </c>
      <c r="AU76" s="70"/>
      <c r="AV76" s="208" t="e">
        <f t="shared" si="106"/>
        <v>#VALUE!</v>
      </c>
      <c r="AW76" s="207" t="e">
        <f t="shared" si="107"/>
        <v>#DIV/0!</v>
      </c>
      <c r="AX76" s="70"/>
      <c r="AY76" s="192" t="e">
        <f t="shared" si="108"/>
        <v>#VALUE!</v>
      </c>
      <c r="AZ76" s="206">
        <f t="shared" si="109"/>
        <v>0</v>
      </c>
      <c r="BA76" s="70"/>
      <c r="BB76" s="208" t="e">
        <f t="shared" si="110"/>
        <v>#VALUE!</v>
      </c>
      <c r="BC76" s="207" t="e">
        <f t="shared" si="111"/>
        <v>#DIV/0!</v>
      </c>
      <c r="BD76" s="70"/>
      <c r="BE76" s="192" t="e">
        <f t="shared" si="112"/>
        <v>#VALUE!</v>
      </c>
      <c r="BF76" s="206">
        <f t="shared" si="113"/>
        <v>0</v>
      </c>
      <c r="BG76" s="70"/>
      <c r="BH76" s="208" t="e">
        <f t="shared" si="114"/>
        <v>#VALUE!</v>
      </c>
      <c r="BI76" s="207" t="e">
        <f t="shared" si="115"/>
        <v>#DIV/0!</v>
      </c>
      <c r="BJ76" s="70"/>
      <c r="BK76" s="192" t="e">
        <f t="shared" si="116"/>
        <v>#VALUE!</v>
      </c>
      <c r="BL76" s="206">
        <f t="shared" si="117"/>
        <v>0</v>
      </c>
      <c r="BM76" s="70"/>
      <c r="BN76" s="208" t="e">
        <f t="shared" si="118"/>
        <v>#VALUE!</v>
      </c>
      <c r="BO76" s="207" t="e">
        <f t="shared" si="119"/>
        <v>#DIV/0!</v>
      </c>
      <c r="BP76" s="70"/>
      <c r="BQ76" s="192" t="e">
        <f t="shared" si="120"/>
        <v>#VALUE!</v>
      </c>
      <c r="BR76" s="206">
        <f t="shared" si="121"/>
        <v>0</v>
      </c>
      <c r="BS76" s="70"/>
      <c r="BT76" s="208" t="e">
        <f t="shared" si="122"/>
        <v>#VALUE!</v>
      </c>
      <c r="BU76" s="207" t="e">
        <f t="shared" si="123"/>
        <v>#DIV/0!</v>
      </c>
      <c r="BV76" s="70"/>
      <c r="BW76" s="192" t="e">
        <f t="shared" si="124"/>
        <v>#VALUE!</v>
      </c>
      <c r="BX76" s="206">
        <f t="shared" si="125"/>
        <v>0</v>
      </c>
      <c r="BY76" s="70"/>
      <c r="BZ76" s="208" t="e">
        <f t="shared" si="126"/>
        <v>#VALUE!</v>
      </c>
      <c r="CA76" s="207" t="e">
        <f t="shared" si="127"/>
        <v>#DIV/0!</v>
      </c>
      <c r="CB76" s="70"/>
      <c r="CC76" s="192" t="e">
        <f t="shared" si="128"/>
        <v>#VALUE!</v>
      </c>
      <c r="CD76" s="206">
        <f t="shared" si="129"/>
        <v>0</v>
      </c>
      <c r="CE76" s="70"/>
      <c r="CF76" s="208" t="e">
        <f t="shared" si="130"/>
        <v>#VALUE!</v>
      </c>
      <c r="CG76" s="207" t="e">
        <f t="shared" si="131"/>
        <v>#DIV/0!</v>
      </c>
      <c r="CH76" s="70"/>
      <c r="CI76" s="192" t="e">
        <f t="shared" si="132"/>
        <v>#VALUE!</v>
      </c>
      <c r="CJ76" s="207">
        <f t="shared" si="133"/>
        <v>0</v>
      </c>
      <c r="CK76" s="70">
        <f t="shared" si="134"/>
        <v>0</v>
      </c>
      <c r="CL76" s="192" t="e">
        <f t="shared" si="135"/>
        <v>#VALUE!</v>
      </c>
      <c r="CM76" s="207" t="e">
        <f t="shared" si="136"/>
        <v>#DIV/0!</v>
      </c>
      <c r="CN76" s="70">
        <f t="shared" si="137"/>
        <v>0</v>
      </c>
      <c r="CO76" s="192" t="e">
        <f t="shared" si="138"/>
        <v>#VALUE!</v>
      </c>
      <c r="CP76" s="207">
        <f t="shared" si="139"/>
        <v>100</v>
      </c>
      <c r="CQ76" s="70">
        <f t="shared" si="140"/>
        <v>3</v>
      </c>
      <c r="CR76" s="192" t="e">
        <f t="shared" si="141"/>
        <v>#VALUE!</v>
      </c>
      <c r="CS76" s="207" t="e">
        <f t="shared" si="142"/>
        <v>#DIV/0!</v>
      </c>
      <c r="CT76" s="70">
        <f t="shared" si="143"/>
        <v>0</v>
      </c>
      <c r="CU76" s="192" t="e">
        <f t="shared" si="144"/>
        <v>#VALUE!</v>
      </c>
      <c r="CV76" s="202">
        <f t="shared" si="145"/>
        <v>0</v>
      </c>
      <c r="CW76" s="70">
        <f t="shared" si="146"/>
        <v>0</v>
      </c>
      <c r="CX76" s="192" t="e">
        <f t="shared" si="147"/>
        <v>#VALUE!</v>
      </c>
      <c r="CY76" s="202">
        <f t="shared" si="148"/>
        <v>1</v>
      </c>
      <c r="CZ76" s="70">
        <f t="shared" si="149"/>
        <v>3</v>
      </c>
      <c r="DA76" s="192" t="e">
        <f t="shared" si="150"/>
        <v>#VALUE!</v>
      </c>
      <c r="DB76" s="209"/>
    </row>
    <row r="77" spans="1:106" s="210" customFormat="1">
      <c r="A77" s="258" t="s">
        <v>841</v>
      </c>
      <c r="B77" s="481" t="s">
        <v>69</v>
      </c>
      <c r="C77" s="486" t="s">
        <v>72</v>
      </c>
      <c r="D77" s="259" t="s">
        <v>73</v>
      </c>
      <c r="E77" s="315" t="s">
        <v>665</v>
      </c>
      <c r="F77" s="476">
        <v>19.3</v>
      </c>
      <c r="G77" s="477">
        <v>5</v>
      </c>
      <c r="H77" s="283">
        <f t="shared" si="78"/>
        <v>5</v>
      </c>
      <c r="I77" s="371">
        <f t="shared" si="78"/>
        <v>5</v>
      </c>
      <c r="J77" s="132">
        <f t="shared" si="79"/>
        <v>0</v>
      </c>
      <c r="K77" s="132">
        <f t="shared" si="80"/>
        <v>0</v>
      </c>
      <c r="L77" s="39" t="e">
        <f t="shared" si="81"/>
        <v>#VALUE!</v>
      </c>
      <c r="M77" s="40" t="e">
        <f t="shared" si="82"/>
        <v>#VALUE!</v>
      </c>
      <c r="N77" s="238" t="e">
        <f t="shared" si="83"/>
        <v>#VALUE!</v>
      </c>
      <c r="O77" s="238" t="e">
        <f t="shared" si="84"/>
        <v>#VALUE!</v>
      </c>
      <c r="P77" s="207">
        <f t="shared" si="85"/>
        <v>0</v>
      </c>
      <c r="Q77" s="70"/>
      <c r="R77" s="208" t="e">
        <f t="shared" si="86"/>
        <v>#VALUE!</v>
      </c>
      <c r="S77" s="207" t="e">
        <f t="shared" si="87"/>
        <v>#DIV/0!</v>
      </c>
      <c r="T77" s="70"/>
      <c r="U77" s="192" t="e">
        <f t="shared" si="88"/>
        <v>#VALUE!</v>
      </c>
      <c r="V77" s="206">
        <f t="shared" si="89"/>
        <v>0</v>
      </c>
      <c r="W77" s="70"/>
      <c r="X77" s="208" t="e">
        <f t="shared" si="90"/>
        <v>#VALUE!</v>
      </c>
      <c r="Y77" s="207" t="e">
        <f t="shared" si="91"/>
        <v>#DIV/0!</v>
      </c>
      <c r="Z77" s="70"/>
      <c r="AA77" s="192" t="e">
        <f t="shared" si="92"/>
        <v>#VALUE!</v>
      </c>
      <c r="AB77" s="206">
        <f t="shared" si="93"/>
        <v>0</v>
      </c>
      <c r="AC77" s="70"/>
      <c r="AD77" s="208" t="e">
        <f t="shared" si="94"/>
        <v>#VALUE!</v>
      </c>
      <c r="AE77" s="207" t="e">
        <f t="shared" si="95"/>
        <v>#DIV/0!</v>
      </c>
      <c r="AF77" s="70"/>
      <c r="AG77" s="192" t="e">
        <f t="shared" si="96"/>
        <v>#VALUE!</v>
      </c>
      <c r="AH77" s="206">
        <f t="shared" si="97"/>
        <v>0</v>
      </c>
      <c r="AI77" s="70"/>
      <c r="AJ77" s="208" t="e">
        <f t="shared" si="98"/>
        <v>#VALUE!</v>
      </c>
      <c r="AK77" s="207" t="e">
        <f t="shared" si="99"/>
        <v>#DIV/0!</v>
      </c>
      <c r="AL77" s="70"/>
      <c r="AM77" s="192" t="e">
        <f t="shared" si="100"/>
        <v>#VALUE!</v>
      </c>
      <c r="AN77" s="206">
        <f t="shared" si="101"/>
        <v>0</v>
      </c>
      <c r="AO77" s="70"/>
      <c r="AP77" s="208" t="e">
        <f t="shared" si="102"/>
        <v>#VALUE!</v>
      </c>
      <c r="AQ77" s="207" t="e">
        <f t="shared" si="103"/>
        <v>#DIV/0!</v>
      </c>
      <c r="AR77" s="70"/>
      <c r="AS77" s="192" t="e">
        <f t="shared" si="104"/>
        <v>#VALUE!</v>
      </c>
      <c r="AT77" s="206">
        <f t="shared" si="105"/>
        <v>0</v>
      </c>
      <c r="AU77" s="70"/>
      <c r="AV77" s="208" t="e">
        <f t="shared" si="106"/>
        <v>#VALUE!</v>
      </c>
      <c r="AW77" s="207" t="e">
        <f t="shared" si="107"/>
        <v>#DIV/0!</v>
      </c>
      <c r="AX77" s="70"/>
      <c r="AY77" s="192" t="e">
        <f t="shared" si="108"/>
        <v>#VALUE!</v>
      </c>
      <c r="AZ77" s="206">
        <f t="shared" si="109"/>
        <v>0</v>
      </c>
      <c r="BA77" s="70"/>
      <c r="BB77" s="208" t="e">
        <f t="shared" si="110"/>
        <v>#VALUE!</v>
      </c>
      <c r="BC77" s="207" t="e">
        <f t="shared" si="111"/>
        <v>#DIV/0!</v>
      </c>
      <c r="BD77" s="70"/>
      <c r="BE77" s="192" t="e">
        <f t="shared" si="112"/>
        <v>#VALUE!</v>
      </c>
      <c r="BF77" s="206">
        <f t="shared" si="113"/>
        <v>0</v>
      </c>
      <c r="BG77" s="70"/>
      <c r="BH77" s="208" t="e">
        <f t="shared" si="114"/>
        <v>#VALUE!</v>
      </c>
      <c r="BI77" s="207" t="e">
        <f t="shared" si="115"/>
        <v>#DIV/0!</v>
      </c>
      <c r="BJ77" s="70"/>
      <c r="BK77" s="192" t="e">
        <f t="shared" si="116"/>
        <v>#VALUE!</v>
      </c>
      <c r="BL77" s="206">
        <f t="shared" si="117"/>
        <v>0</v>
      </c>
      <c r="BM77" s="70"/>
      <c r="BN77" s="208" t="e">
        <f t="shared" si="118"/>
        <v>#VALUE!</v>
      </c>
      <c r="BO77" s="207" t="e">
        <f t="shared" si="119"/>
        <v>#DIV/0!</v>
      </c>
      <c r="BP77" s="70"/>
      <c r="BQ77" s="192" t="e">
        <f t="shared" si="120"/>
        <v>#VALUE!</v>
      </c>
      <c r="BR77" s="206">
        <f t="shared" si="121"/>
        <v>0</v>
      </c>
      <c r="BS77" s="70"/>
      <c r="BT77" s="208" t="e">
        <f t="shared" si="122"/>
        <v>#VALUE!</v>
      </c>
      <c r="BU77" s="207" t="e">
        <f t="shared" si="123"/>
        <v>#DIV/0!</v>
      </c>
      <c r="BV77" s="70"/>
      <c r="BW77" s="192" t="e">
        <f t="shared" si="124"/>
        <v>#VALUE!</v>
      </c>
      <c r="BX77" s="206">
        <f t="shared" si="125"/>
        <v>0</v>
      </c>
      <c r="BY77" s="70"/>
      <c r="BZ77" s="208" t="e">
        <f t="shared" si="126"/>
        <v>#VALUE!</v>
      </c>
      <c r="CA77" s="207" t="e">
        <f t="shared" si="127"/>
        <v>#DIV/0!</v>
      </c>
      <c r="CB77" s="70"/>
      <c r="CC77" s="192" t="e">
        <f t="shared" si="128"/>
        <v>#VALUE!</v>
      </c>
      <c r="CD77" s="206">
        <f t="shared" si="129"/>
        <v>0</v>
      </c>
      <c r="CE77" s="70"/>
      <c r="CF77" s="208" t="e">
        <f t="shared" si="130"/>
        <v>#VALUE!</v>
      </c>
      <c r="CG77" s="207" t="e">
        <f t="shared" si="131"/>
        <v>#DIV/0!</v>
      </c>
      <c r="CH77" s="70"/>
      <c r="CI77" s="192" t="e">
        <f t="shared" si="132"/>
        <v>#VALUE!</v>
      </c>
      <c r="CJ77" s="207">
        <f t="shared" si="133"/>
        <v>0</v>
      </c>
      <c r="CK77" s="70">
        <f t="shared" si="134"/>
        <v>0</v>
      </c>
      <c r="CL77" s="192" t="e">
        <f t="shared" si="135"/>
        <v>#VALUE!</v>
      </c>
      <c r="CM77" s="207" t="e">
        <f t="shared" si="136"/>
        <v>#DIV/0!</v>
      </c>
      <c r="CN77" s="70">
        <f t="shared" si="137"/>
        <v>0</v>
      </c>
      <c r="CO77" s="192" t="e">
        <f t="shared" si="138"/>
        <v>#VALUE!</v>
      </c>
      <c r="CP77" s="207">
        <f t="shared" si="139"/>
        <v>100</v>
      </c>
      <c r="CQ77" s="70">
        <f t="shared" si="140"/>
        <v>5</v>
      </c>
      <c r="CR77" s="192" t="e">
        <f t="shared" si="141"/>
        <v>#VALUE!</v>
      </c>
      <c r="CS77" s="207" t="e">
        <f t="shared" si="142"/>
        <v>#DIV/0!</v>
      </c>
      <c r="CT77" s="70">
        <f t="shared" si="143"/>
        <v>0</v>
      </c>
      <c r="CU77" s="192" t="e">
        <f t="shared" si="144"/>
        <v>#VALUE!</v>
      </c>
      <c r="CV77" s="202">
        <f t="shared" si="145"/>
        <v>0</v>
      </c>
      <c r="CW77" s="70">
        <f t="shared" si="146"/>
        <v>0</v>
      </c>
      <c r="CX77" s="192" t="e">
        <f t="shared" si="147"/>
        <v>#VALUE!</v>
      </c>
      <c r="CY77" s="202">
        <f t="shared" si="148"/>
        <v>1</v>
      </c>
      <c r="CZ77" s="70">
        <f t="shared" si="149"/>
        <v>5</v>
      </c>
      <c r="DA77" s="192" t="e">
        <f t="shared" si="150"/>
        <v>#VALUE!</v>
      </c>
      <c r="DB77" s="209"/>
    </row>
    <row r="78" spans="1:106" s="210" customFormat="1">
      <c r="A78" s="258" t="s">
        <v>772</v>
      </c>
      <c r="B78" s="481" t="s">
        <v>69</v>
      </c>
      <c r="C78" s="486" t="s">
        <v>74</v>
      </c>
      <c r="D78" s="259" t="s">
        <v>75</v>
      </c>
      <c r="E78" s="315" t="s">
        <v>665</v>
      </c>
      <c r="F78" s="476">
        <v>12.89</v>
      </c>
      <c r="G78" s="477">
        <v>6</v>
      </c>
      <c r="H78" s="283">
        <f t="shared" si="78"/>
        <v>6</v>
      </c>
      <c r="I78" s="371">
        <f t="shared" si="78"/>
        <v>6</v>
      </c>
      <c r="J78" s="132">
        <f t="shared" si="79"/>
        <v>0</v>
      </c>
      <c r="K78" s="132">
        <f t="shared" si="80"/>
        <v>0</v>
      </c>
      <c r="L78" s="39" t="e">
        <f t="shared" si="81"/>
        <v>#VALUE!</v>
      </c>
      <c r="M78" s="40" t="e">
        <f t="shared" si="82"/>
        <v>#VALUE!</v>
      </c>
      <c r="N78" s="238" t="e">
        <f t="shared" si="83"/>
        <v>#VALUE!</v>
      </c>
      <c r="O78" s="238" t="e">
        <f t="shared" si="84"/>
        <v>#VALUE!</v>
      </c>
      <c r="P78" s="207">
        <f t="shared" si="85"/>
        <v>0</v>
      </c>
      <c r="Q78" s="70"/>
      <c r="R78" s="208" t="e">
        <f t="shared" si="86"/>
        <v>#VALUE!</v>
      </c>
      <c r="S78" s="207" t="e">
        <f t="shared" si="87"/>
        <v>#DIV/0!</v>
      </c>
      <c r="T78" s="70"/>
      <c r="U78" s="192" t="e">
        <f t="shared" si="88"/>
        <v>#VALUE!</v>
      </c>
      <c r="V78" s="206">
        <f t="shared" si="89"/>
        <v>0</v>
      </c>
      <c r="W78" s="70"/>
      <c r="X78" s="208" t="e">
        <f t="shared" si="90"/>
        <v>#VALUE!</v>
      </c>
      <c r="Y78" s="207" t="e">
        <f t="shared" si="91"/>
        <v>#DIV/0!</v>
      </c>
      <c r="Z78" s="70"/>
      <c r="AA78" s="192" t="e">
        <f t="shared" si="92"/>
        <v>#VALUE!</v>
      </c>
      <c r="AB78" s="206">
        <f t="shared" si="93"/>
        <v>0</v>
      </c>
      <c r="AC78" s="70"/>
      <c r="AD78" s="208" t="e">
        <f t="shared" si="94"/>
        <v>#VALUE!</v>
      </c>
      <c r="AE78" s="207" t="e">
        <f t="shared" si="95"/>
        <v>#DIV/0!</v>
      </c>
      <c r="AF78" s="70"/>
      <c r="AG78" s="192" t="e">
        <f t="shared" si="96"/>
        <v>#VALUE!</v>
      </c>
      <c r="AH78" s="206">
        <f t="shared" si="97"/>
        <v>0</v>
      </c>
      <c r="AI78" s="70"/>
      <c r="AJ78" s="208" t="e">
        <f t="shared" si="98"/>
        <v>#VALUE!</v>
      </c>
      <c r="AK78" s="207" t="e">
        <f t="shared" si="99"/>
        <v>#DIV/0!</v>
      </c>
      <c r="AL78" s="70"/>
      <c r="AM78" s="192" t="e">
        <f t="shared" si="100"/>
        <v>#VALUE!</v>
      </c>
      <c r="AN78" s="206">
        <f t="shared" si="101"/>
        <v>0</v>
      </c>
      <c r="AO78" s="70"/>
      <c r="AP78" s="208" t="e">
        <f t="shared" si="102"/>
        <v>#VALUE!</v>
      </c>
      <c r="AQ78" s="207" t="e">
        <f t="shared" si="103"/>
        <v>#DIV/0!</v>
      </c>
      <c r="AR78" s="70"/>
      <c r="AS78" s="192" t="e">
        <f t="shared" si="104"/>
        <v>#VALUE!</v>
      </c>
      <c r="AT78" s="206">
        <f t="shared" si="105"/>
        <v>0</v>
      </c>
      <c r="AU78" s="70"/>
      <c r="AV78" s="208" t="e">
        <f t="shared" si="106"/>
        <v>#VALUE!</v>
      </c>
      <c r="AW78" s="207" t="e">
        <f t="shared" si="107"/>
        <v>#DIV/0!</v>
      </c>
      <c r="AX78" s="70"/>
      <c r="AY78" s="192" t="e">
        <f t="shared" si="108"/>
        <v>#VALUE!</v>
      </c>
      <c r="AZ78" s="206">
        <f t="shared" si="109"/>
        <v>0</v>
      </c>
      <c r="BA78" s="70"/>
      <c r="BB78" s="208" t="e">
        <f t="shared" si="110"/>
        <v>#VALUE!</v>
      </c>
      <c r="BC78" s="207" t="e">
        <f t="shared" si="111"/>
        <v>#DIV/0!</v>
      </c>
      <c r="BD78" s="70"/>
      <c r="BE78" s="192" t="e">
        <f t="shared" si="112"/>
        <v>#VALUE!</v>
      </c>
      <c r="BF78" s="206">
        <f t="shared" si="113"/>
        <v>0</v>
      </c>
      <c r="BG78" s="70"/>
      <c r="BH78" s="208" t="e">
        <f t="shared" si="114"/>
        <v>#VALUE!</v>
      </c>
      <c r="BI78" s="207" t="e">
        <f t="shared" si="115"/>
        <v>#DIV/0!</v>
      </c>
      <c r="BJ78" s="70"/>
      <c r="BK78" s="192" t="e">
        <f t="shared" si="116"/>
        <v>#VALUE!</v>
      </c>
      <c r="BL78" s="206">
        <f t="shared" si="117"/>
        <v>0</v>
      </c>
      <c r="BM78" s="70"/>
      <c r="BN78" s="208" t="e">
        <f t="shared" si="118"/>
        <v>#VALUE!</v>
      </c>
      <c r="BO78" s="207" t="e">
        <f t="shared" si="119"/>
        <v>#DIV/0!</v>
      </c>
      <c r="BP78" s="70"/>
      <c r="BQ78" s="192" t="e">
        <f t="shared" si="120"/>
        <v>#VALUE!</v>
      </c>
      <c r="BR78" s="206">
        <f t="shared" si="121"/>
        <v>0</v>
      </c>
      <c r="BS78" s="70"/>
      <c r="BT78" s="208" t="e">
        <f t="shared" si="122"/>
        <v>#VALUE!</v>
      </c>
      <c r="BU78" s="207" t="e">
        <f t="shared" si="123"/>
        <v>#DIV/0!</v>
      </c>
      <c r="BV78" s="70"/>
      <c r="BW78" s="192" t="e">
        <f t="shared" si="124"/>
        <v>#VALUE!</v>
      </c>
      <c r="BX78" s="206">
        <f t="shared" si="125"/>
        <v>0</v>
      </c>
      <c r="BY78" s="70"/>
      <c r="BZ78" s="208" t="e">
        <f t="shared" si="126"/>
        <v>#VALUE!</v>
      </c>
      <c r="CA78" s="207" t="e">
        <f t="shared" si="127"/>
        <v>#DIV/0!</v>
      </c>
      <c r="CB78" s="70"/>
      <c r="CC78" s="192" t="e">
        <f t="shared" si="128"/>
        <v>#VALUE!</v>
      </c>
      <c r="CD78" s="206">
        <f t="shared" si="129"/>
        <v>0</v>
      </c>
      <c r="CE78" s="70"/>
      <c r="CF78" s="208" t="e">
        <f t="shared" si="130"/>
        <v>#VALUE!</v>
      </c>
      <c r="CG78" s="207" t="e">
        <f t="shared" si="131"/>
        <v>#DIV/0!</v>
      </c>
      <c r="CH78" s="70"/>
      <c r="CI78" s="192" t="e">
        <f t="shared" si="132"/>
        <v>#VALUE!</v>
      </c>
      <c r="CJ78" s="207">
        <f t="shared" si="133"/>
        <v>0</v>
      </c>
      <c r="CK78" s="70">
        <f t="shared" si="134"/>
        <v>0</v>
      </c>
      <c r="CL78" s="192" t="e">
        <f t="shared" si="135"/>
        <v>#VALUE!</v>
      </c>
      <c r="CM78" s="207" t="e">
        <f t="shared" si="136"/>
        <v>#DIV/0!</v>
      </c>
      <c r="CN78" s="70">
        <f t="shared" si="137"/>
        <v>0</v>
      </c>
      <c r="CO78" s="192" t="e">
        <f t="shared" si="138"/>
        <v>#VALUE!</v>
      </c>
      <c r="CP78" s="207">
        <f t="shared" si="139"/>
        <v>100</v>
      </c>
      <c r="CQ78" s="70">
        <f t="shared" si="140"/>
        <v>6</v>
      </c>
      <c r="CR78" s="192" t="e">
        <f t="shared" si="141"/>
        <v>#VALUE!</v>
      </c>
      <c r="CS78" s="207" t="e">
        <f t="shared" si="142"/>
        <v>#DIV/0!</v>
      </c>
      <c r="CT78" s="70">
        <f t="shared" si="143"/>
        <v>0</v>
      </c>
      <c r="CU78" s="192" t="e">
        <f t="shared" si="144"/>
        <v>#VALUE!</v>
      </c>
      <c r="CV78" s="202">
        <f t="shared" si="145"/>
        <v>0</v>
      </c>
      <c r="CW78" s="70">
        <f t="shared" si="146"/>
        <v>0</v>
      </c>
      <c r="CX78" s="192" t="e">
        <f t="shared" si="147"/>
        <v>#VALUE!</v>
      </c>
      <c r="CY78" s="202">
        <f t="shared" si="148"/>
        <v>1</v>
      </c>
      <c r="CZ78" s="70">
        <f t="shared" si="149"/>
        <v>6</v>
      </c>
      <c r="DA78" s="192" t="e">
        <f t="shared" si="150"/>
        <v>#VALUE!</v>
      </c>
      <c r="DB78" s="209"/>
    </row>
    <row r="79" spans="1:106" s="210" customFormat="1">
      <c r="A79" s="258" t="s">
        <v>773</v>
      </c>
      <c r="B79" s="481" t="s">
        <v>69</v>
      </c>
      <c r="C79" s="486" t="s">
        <v>79</v>
      </c>
      <c r="D79" s="484" t="s">
        <v>633</v>
      </c>
      <c r="E79" s="315" t="s">
        <v>665</v>
      </c>
      <c r="F79" s="476">
        <v>2.09</v>
      </c>
      <c r="G79" s="477">
        <v>19</v>
      </c>
      <c r="H79" s="283">
        <f t="shared" si="78"/>
        <v>19</v>
      </c>
      <c r="I79" s="371">
        <f t="shared" si="78"/>
        <v>19</v>
      </c>
      <c r="J79" s="132">
        <f t="shared" si="79"/>
        <v>0</v>
      </c>
      <c r="K79" s="132">
        <f t="shared" si="80"/>
        <v>0</v>
      </c>
      <c r="L79" s="39" t="e">
        <f t="shared" si="81"/>
        <v>#VALUE!</v>
      </c>
      <c r="M79" s="40" t="e">
        <f t="shared" si="82"/>
        <v>#VALUE!</v>
      </c>
      <c r="N79" s="238" t="e">
        <f t="shared" si="83"/>
        <v>#VALUE!</v>
      </c>
      <c r="O79" s="238" t="e">
        <f t="shared" si="84"/>
        <v>#VALUE!</v>
      </c>
      <c r="P79" s="207">
        <f t="shared" si="85"/>
        <v>0</v>
      </c>
      <c r="Q79" s="70"/>
      <c r="R79" s="208" t="e">
        <f t="shared" si="86"/>
        <v>#VALUE!</v>
      </c>
      <c r="S79" s="207" t="e">
        <f t="shared" si="87"/>
        <v>#DIV/0!</v>
      </c>
      <c r="T79" s="70"/>
      <c r="U79" s="192" t="e">
        <f t="shared" si="88"/>
        <v>#VALUE!</v>
      </c>
      <c r="V79" s="206">
        <f t="shared" si="89"/>
        <v>0</v>
      </c>
      <c r="W79" s="70"/>
      <c r="X79" s="208" t="e">
        <f t="shared" si="90"/>
        <v>#VALUE!</v>
      </c>
      <c r="Y79" s="207" t="e">
        <f t="shared" si="91"/>
        <v>#DIV/0!</v>
      </c>
      <c r="Z79" s="70"/>
      <c r="AA79" s="192" t="e">
        <f t="shared" si="92"/>
        <v>#VALUE!</v>
      </c>
      <c r="AB79" s="206">
        <f t="shared" si="93"/>
        <v>0</v>
      </c>
      <c r="AC79" s="70"/>
      <c r="AD79" s="208" t="e">
        <f t="shared" si="94"/>
        <v>#VALUE!</v>
      </c>
      <c r="AE79" s="207" t="e">
        <f t="shared" si="95"/>
        <v>#DIV/0!</v>
      </c>
      <c r="AF79" s="70"/>
      <c r="AG79" s="192" t="e">
        <f t="shared" si="96"/>
        <v>#VALUE!</v>
      </c>
      <c r="AH79" s="206">
        <f t="shared" si="97"/>
        <v>0</v>
      </c>
      <c r="AI79" s="70"/>
      <c r="AJ79" s="208" t="e">
        <f t="shared" si="98"/>
        <v>#VALUE!</v>
      </c>
      <c r="AK79" s="207" t="e">
        <f t="shared" si="99"/>
        <v>#DIV/0!</v>
      </c>
      <c r="AL79" s="70"/>
      <c r="AM79" s="192" t="e">
        <f t="shared" si="100"/>
        <v>#VALUE!</v>
      </c>
      <c r="AN79" s="206">
        <f t="shared" si="101"/>
        <v>0</v>
      </c>
      <c r="AO79" s="70"/>
      <c r="AP79" s="208" t="e">
        <f t="shared" si="102"/>
        <v>#VALUE!</v>
      </c>
      <c r="AQ79" s="207" t="e">
        <f t="shared" si="103"/>
        <v>#DIV/0!</v>
      </c>
      <c r="AR79" s="70"/>
      <c r="AS79" s="192" t="e">
        <f t="shared" si="104"/>
        <v>#VALUE!</v>
      </c>
      <c r="AT79" s="206">
        <f t="shared" si="105"/>
        <v>0</v>
      </c>
      <c r="AU79" s="70"/>
      <c r="AV79" s="208" t="e">
        <f t="shared" si="106"/>
        <v>#VALUE!</v>
      </c>
      <c r="AW79" s="207" t="e">
        <f t="shared" si="107"/>
        <v>#DIV/0!</v>
      </c>
      <c r="AX79" s="70"/>
      <c r="AY79" s="192" t="e">
        <f t="shared" si="108"/>
        <v>#VALUE!</v>
      </c>
      <c r="AZ79" s="206">
        <f t="shared" si="109"/>
        <v>0</v>
      </c>
      <c r="BA79" s="70"/>
      <c r="BB79" s="208" t="e">
        <f t="shared" si="110"/>
        <v>#VALUE!</v>
      </c>
      <c r="BC79" s="207" t="e">
        <f t="shared" si="111"/>
        <v>#DIV/0!</v>
      </c>
      <c r="BD79" s="70"/>
      <c r="BE79" s="192" t="e">
        <f t="shared" si="112"/>
        <v>#VALUE!</v>
      </c>
      <c r="BF79" s="206">
        <f t="shared" si="113"/>
        <v>0</v>
      </c>
      <c r="BG79" s="70"/>
      <c r="BH79" s="208" t="e">
        <f t="shared" si="114"/>
        <v>#VALUE!</v>
      </c>
      <c r="BI79" s="207" t="e">
        <f t="shared" si="115"/>
        <v>#DIV/0!</v>
      </c>
      <c r="BJ79" s="70"/>
      <c r="BK79" s="192" t="e">
        <f t="shared" si="116"/>
        <v>#VALUE!</v>
      </c>
      <c r="BL79" s="206">
        <f t="shared" si="117"/>
        <v>0</v>
      </c>
      <c r="BM79" s="70"/>
      <c r="BN79" s="208" t="e">
        <f t="shared" si="118"/>
        <v>#VALUE!</v>
      </c>
      <c r="BO79" s="207" t="e">
        <f t="shared" si="119"/>
        <v>#DIV/0!</v>
      </c>
      <c r="BP79" s="70"/>
      <c r="BQ79" s="192" t="e">
        <f t="shared" si="120"/>
        <v>#VALUE!</v>
      </c>
      <c r="BR79" s="206">
        <f t="shared" si="121"/>
        <v>0</v>
      </c>
      <c r="BS79" s="70"/>
      <c r="BT79" s="208" t="e">
        <f t="shared" si="122"/>
        <v>#VALUE!</v>
      </c>
      <c r="BU79" s="207" t="e">
        <f t="shared" si="123"/>
        <v>#DIV/0!</v>
      </c>
      <c r="BV79" s="70"/>
      <c r="BW79" s="192" t="e">
        <f t="shared" si="124"/>
        <v>#VALUE!</v>
      </c>
      <c r="BX79" s="206">
        <f t="shared" si="125"/>
        <v>0</v>
      </c>
      <c r="BY79" s="70"/>
      <c r="BZ79" s="208" t="e">
        <f t="shared" si="126"/>
        <v>#VALUE!</v>
      </c>
      <c r="CA79" s="207" t="e">
        <f t="shared" si="127"/>
        <v>#DIV/0!</v>
      </c>
      <c r="CB79" s="70"/>
      <c r="CC79" s="192" t="e">
        <f t="shared" si="128"/>
        <v>#VALUE!</v>
      </c>
      <c r="CD79" s="206">
        <f t="shared" si="129"/>
        <v>0</v>
      </c>
      <c r="CE79" s="70"/>
      <c r="CF79" s="208" t="e">
        <f t="shared" si="130"/>
        <v>#VALUE!</v>
      </c>
      <c r="CG79" s="207" t="e">
        <f t="shared" si="131"/>
        <v>#DIV/0!</v>
      </c>
      <c r="CH79" s="70"/>
      <c r="CI79" s="192" t="e">
        <f t="shared" si="132"/>
        <v>#VALUE!</v>
      </c>
      <c r="CJ79" s="207">
        <f t="shared" si="133"/>
        <v>0</v>
      </c>
      <c r="CK79" s="70">
        <f t="shared" si="134"/>
        <v>0</v>
      </c>
      <c r="CL79" s="192" t="e">
        <f t="shared" si="135"/>
        <v>#VALUE!</v>
      </c>
      <c r="CM79" s="207" t="e">
        <f t="shared" si="136"/>
        <v>#DIV/0!</v>
      </c>
      <c r="CN79" s="70">
        <f t="shared" si="137"/>
        <v>0</v>
      </c>
      <c r="CO79" s="192" t="e">
        <f t="shared" si="138"/>
        <v>#VALUE!</v>
      </c>
      <c r="CP79" s="207">
        <f t="shared" si="139"/>
        <v>100</v>
      </c>
      <c r="CQ79" s="70">
        <f t="shared" si="140"/>
        <v>19</v>
      </c>
      <c r="CR79" s="192" t="e">
        <f t="shared" si="141"/>
        <v>#VALUE!</v>
      </c>
      <c r="CS79" s="207" t="e">
        <f t="shared" si="142"/>
        <v>#DIV/0!</v>
      </c>
      <c r="CT79" s="70">
        <f t="shared" si="143"/>
        <v>0</v>
      </c>
      <c r="CU79" s="192" t="e">
        <f t="shared" si="144"/>
        <v>#VALUE!</v>
      </c>
      <c r="CV79" s="202">
        <f t="shared" si="145"/>
        <v>0</v>
      </c>
      <c r="CW79" s="70">
        <f t="shared" si="146"/>
        <v>0</v>
      </c>
      <c r="CX79" s="192" t="e">
        <f t="shared" si="147"/>
        <v>#VALUE!</v>
      </c>
      <c r="CY79" s="202">
        <f t="shared" si="148"/>
        <v>1</v>
      </c>
      <c r="CZ79" s="70">
        <f t="shared" si="149"/>
        <v>19</v>
      </c>
      <c r="DA79" s="192" t="e">
        <f t="shared" si="150"/>
        <v>#VALUE!</v>
      </c>
      <c r="DB79" s="209"/>
    </row>
    <row r="80" spans="1:106" s="210" customFormat="1">
      <c r="A80" s="258" t="s">
        <v>774</v>
      </c>
      <c r="B80" s="481" t="s">
        <v>69</v>
      </c>
      <c r="C80" s="486" t="s">
        <v>80</v>
      </c>
      <c r="D80" s="484" t="s">
        <v>81</v>
      </c>
      <c r="E80" s="315" t="s">
        <v>665</v>
      </c>
      <c r="F80" s="476">
        <v>16.93</v>
      </c>
      <c r="G80" s="477">
        <v>3</v>
      </c>
      <c r="H80" s="283">
        <f t="shared" si="78"/>
        <v>3</v>
      </c>
      <c r="I80" s="371">
        <f t="shared" si="78"/>
        <v>3</v>
      </c>
      <c r="J80" s="132">
        <f t="shared" si="79"/>
        <v>0</v>
      </c>
      <c r="K80" s="132">
        <f t="shared" si="80"/>
        <v>0</v>
      </c>
      <c r="L80" s="39" t="e">
        <f t="shared" si="81"/>
        <v>#VALUE!</v>
      </c>
      <c r="M80" s="40" t="e">
        <f t="shared" si="82"/>
        <v>#VALUE!</v>
      </c>
      <c r="N80" s="238" t="e">
        <f t="shared" si="83"/>
        <v>#VALUE!</v>
      </c>
      <c r="O80" s="238" t="e">
        <f t="shared" si="84"/>
        <v>#VALUE!</v>
      </c>
      <c r="P80" s="207">
        <f t="shared" si="85"/>
        <v>0</v>
      </c>
      <c r="Q80" s="70"/>
      <c r="R80" s="208" t="e">
        <f t="shared" si="86"/>
        <v>#VALUE!</v>
      </c>
      <c r="S80" s="207" t="e">
        <f t="shared" si="87"/>
        <v>#DIV/0!</v>
      </c>
      <c r="T80" s="70"/>
      <c r="U80" s="192" t="e">
        <f t="shared" si="88"/>
        <v>#VALUE!</v>
      </c>
      <c r="V80" s="206">
        <f t="shared" si="89"/>
        <v>0</v>
      </c>
      <c r="W80" s="70"/>
      <c r="X80" s="208" t="e">
        <f t="shared" si="90"/>
        <v>#VALUE!</v>
      </c>
      <c r="Y80" s="207" t="e">
        <f t="shared" si="91"/>
        <v>#DIV/0!</v>
      </c>
      <c r="Z80" s="70"/>
      <c r="AA80" s="192" t="e">
        <f t="shared" si="92"/>
        <v>#VALUE!</v>
      </c>
      <c r="AB80" s="206">
        <f t="shared" si="93"/>
        <v>0</v>
      </c>
      <c r="AC80" s="70"/>
      <c r="AD80" s="208" t="e">
        <f t="shared" si="94"/>
        <v>#VALUE!</v>
      </c>
      <c r="AE80" s="207" t="e">
        <f t="shared" si="95"/>
        <v>#DIV/0!</v>
      </c>
      <c r="AF80" s="70"/>
      <c r="AG80" s="192" t="e">
        <f t="shared" si="96"/>
        <v>#VALUE!</v>
      </c>
      <c r="AH80" s="206">
        <f t="shared" si="97"/>
        <v>0</v>
      </c>
      <c r="AI80" s="70"/>
      <c r="AJ80" s="208" t="e">
        <f t="shared" si="98"/>
        <v>#VALUE!</v>
      </c>
      <c r="AK80" s="207" t="e">
        <f t="shared" si="99"/>
        <v>#DIV/0!</v>
      </c>
      <c r="AL80" s="70"/>
      <c r="AM80" s="192" t="e">
        <f t="shared" si="100"/>
        <v>#VALUE!</v>
      </c>
      <c r="AN80" s="206">
        <f t="shared" si="101"/>
        <v>0</v>
      </c>
      <c r="AO80" s="70"/>
      <c r="AP80" s="208" t="e">
        <f t="shared" si="102"/>
        <v>#VALUE!</v>
      </c>
      <c r="AQ80" s="207" t="e">
        <f t="shared" si="103"/>
        <v>#DIV/0!</v>
      </c>
      <c r="AR80" s="70"/>
      <c r="AS80" s="192" t="e">
        <f t="shared" si="104"/>
        <v>#VALUE!</v>
      </c>
      <c r="AT80" s="206">
        <f t="shared" si="105"/>
        <v>0</v>
      </c>
      <c r="AU80" s="70"/>
      <c r="AV80" s="208" t="e">
        <f t="shared" si="106"/>
        <v>#VALUE!</v>
      </c>
      <c r="AW80" s="207" t="e">
        <f t="shared" si="107"/>
        <v>#DIV/0!</v>
      </c>
      <c r="AX80" s="70"/>
      <c r="AY80" s="192" t="e">
        <f t="shared" si="108"/>
        <v>#VALUE!</v>
      </c>
      <c r="AZ80" s="206">
        <f t="shared" si="109"/>
        <v>0</v>
      </c>
      <c r="BA80" s="70"/>
      <c r="BB80" s="208" t="e">
        <f t="shared" si="110"/>
        <v>#VALUE!</v>
      </c>
      <c r="BC80" s="207" t="e">
        <f t="shared" si="111"/>
        <v>#DIV/0!</v>
      </c>
      <c r="BD80" s="70"/>
      <c r="BE80" s="192" t="e">
        <f t="shared" si="112"/>
        <v>#VALUE!</v>
      </c>
      <c r="BF80" s="206">
        <f t="shared" si="113"/>
        <v>0</v>
      </c>
      <c r="BG80" s="70"/>
      <c r="BH80" s="208" t="e">
        <f t="shared" si="114"/>
        <v>#VALUE!</v>
      </c>
      <c r="BI80" s="207" t="e">
        <f t="shared" si="115"/>
        <v>#DIV/0!</v>
      </c>
      <c r="BJ80" s="70"/>
      <c r="BK80" s="192" t="e">
        <f t="shared" si="116"/>
        <v>#VALUE!</v>
      </c>
      <c r="BL80" s="206">
        <f t="shared" si="117"/>
        <v>0</v>
      </c>
      <c r="BM80" s="70"/>
      <c r="BN80" s="208" t="e">
        <f t="shared" si="118"/>
        <v>#VALUE!</v>
      </c>
      <c r="BO80" s="207" t="e">
        <f t="shared" si="119"/>
        <v>#DIV/0!</v>
      </c>
      <c r="BP80" s="70"/>
      <c r="BQ80" s="192" t="e">
        <f t="shared" si="120"/>
        <v>#VALUE!</v>
      </c>
      <c r="BR80" s="206">
        <f t="shared" si="121"/>
        <v>0</v>
      </c>
      <c r="BS80" s="70"/>
      <c r="BT80" s="208" t="e">
        <f t="shared" si="122"/>
        <v>#VALUE!</v>
      </c>
      <c r="BU80" s="207" t="e">
        <f t="shared" si="123"/>
        <v>#DIV/0!</v>
      </c>
      <c r="BV80" s="70"/>
      <c r="BW80" s="192" t="e">
        <f t="shared" si="124"/>
        <v>#VALUE!</v>
      </c>
      <c r="BX80" s="206">
        <f t="shared" si="125"/>
        <v>0</v>
      </c>
      <c r="BY80" s="70"/>
      <c r="BZ80" s="208" t="e">
        <f t="shared" si="126"/>
        <v>#VALUE!</v>
      </c>
      <c r="CA80" s="207" t="e">
        <f t="shared" si="127"/>
        <v>#DIV/0!</v>
      </c>
      <c r="CB80" s="70"/>
      <c r="CC80" s="192" t="e">
        <f t="shared" si="128"/>
        <v>#VALUE!</v>
      </c>
      <c r="CD80" s="206">
        <f t="shared" si="129"/>
        <v>0</v>
      </c>
      <c r="CE80" s="70"/>
      <c r="CF80" s="208" t="e">
        <f t="shared" si="130"/>
        <v>#VALUE!</v>
      </c>
      <c r="CG80" s="207" t="e">
        <f t="shared" si="131"/>
        <v>#DIV/0!</v>
      </c>
      <c r="CH80" s="70"/>
      <c r="CI80" s="192" t="e">
        <f t="shared" si="132"/>
        <v>#VALUE!</v>
      </c>
      <c r="CJ80" s="207">
        <f t="shared" si="133"/>
        <v>0</v>
      </c>
      <c r="CK80" s="70">
        <f t="shared" si="134"/>
        <v>0</v>
      </c>
      <c r="CL80" s="192" t="e">
        <f t="shared" si="135"/>
        <v>#VALUE!</v>
      </c>
      <c r="CM80" s="207" t="e">
        <f t="shared" si="136"/>
        <v>#DIV/0!</v>
      </c>
      <c r="CN80" s="70">
        <f t="shared" si="137"/>
        <v>0</v>
      </c>
      <c r="CO80" s="192" t="e">
        <f t="shared" si="138"/>
        <v>#VALUE!</v>
      </c>
      <c r="CP80" s="207">
        <f t="shared" si="139"/>
        <v>100</v>
      </c>
      <c r="CQ80" s="70">
        <f t="shared" si="140"/>
        <v>3</v>
      </c>
      <c r="CR80" s="192" t="e">
        <f t="shared" si="141"/>
        <v>#VALUE!</v>
      </c>
      <c r="CS80" s="207" t="e">
        <f t="shared" si="142"/>
        <v>#DIV/0!</v>
      </c>
      <c r="CT80" s="70">
        <f t="shared" si="143"/>
        <v>0</v>
      </c>
      <c r="CU80" s="192" t="e">
        <f t="shared" si="144"/>
        <v>#VALUE!</v>
      </c>
      <c r="CV80" s="202">
        <f t="shared" si="145"/>
        <v>0</v>
      </c>
      <c r="CW80" s="70">
        <f t="shared" si="146"/>
        <v>0</v>
      </c>
      <c r="CX80" s="192" t="e">
        <f t="shared" si="147"/>
        <v>#VALUE!</v>
      </c>
      <c r="CY80" s="202">
        <f t="shared" si="148"/>
        <v>1</v>
      </c>
      <c r="CZ80" s="70">
        <f t="shared" si="149"/>
        <v>3</v>
      </c>
      <c r="DA80" s="192" t="e">
        <f t="shared" si="150"/>
        <v>#VALUE!</v>
      </c>
      <c r="DB80" s="209"/>
    </row>
    <row r="81" spans="1:106" s="210" customFormat="1">
      <c r="A81" s="258" t="s">
        <v>816</v>
      </c>
      <c r="B81" s="481" t="s">
        <v>69</v>
      </c>
      <c r="C81" s="483" t="s">
        <v>82</v>
      </c>
      <c r="D81" s="487" t="s">
        <v>531</v>
      </c>
      <c r="E81" s="315" t="s">
        <v>665</v>
      </c>
      <c r="F81" s="488">
        <v>31.06</v>
      </c>
      <c r="G81" s="477">
        <v>6</v>
      </c>
      <c r="H81" s="283">
        <f t="shared" si="78"/>
        <v>6</v>
      </c>
      <c r="I81" s="371">
        <f t="shared" si="78"/>
        <v>6</v>
      </c>
      <c r="J81" s="132">
        <f t="shared" si="79"/>
        <v>0</v>
      </c>
      <c r="K81" s="132">
        <f t="shared" si="80"/>
        <v>0</v>
      </c>
      <c r="L81" s="39" t="e">
        <f t="shared" si="81"/>
        <v>#VALUE!</v>
      </c>
      <c r="M81" s="40" t="e">
        <f t="shared" si="82"/>
        <v>#VALUE!</v>
      </c>
      <c r="N81" s="238" t="e">
        <f t="shared" si="83"/>
        <v>#VALUE!</v>
      </c>
      <c r="O81" s="238" t="e">
        <f t="shared" si="84"/>
        <v>#VALUE!</v>
      </c>
      <c r="P81" s="207">
        <f t="shared" si="85"/>
        <v>0</v>
      </c>
      <c r="Q81" s="70"/>
      <c r="R81" s="208" t="e">
        <f t="shared" si="86"/>
        <v>#VALUE!</v>
      </c>
      <c r="S81" s="207" t="e">
        <f t="shared" si="87"/>
        <v>#DIV/0!</v>
      </c>
      <c r="T81" s="70"/>
      <c r="U81" s="192" t="e">
        <f t="shared" si="88"/>
        <v>#VALUE!</v>
      </c>
      <c r="V81" s="206">
        <f t="shared" si="89"/>
        <v>0</v>
      </c>
      <c r="W81" s="70"/>
      <c r="X81" s="208" t="e">
        <f t="shared" si="90"/>
        <v>#VALUE!</v>
      </c>
      <c r="Y81" s="207" t="e">
        <f t="shared" si="91"/>
        <v>#DIV/0!</v>
      </c>
      <c r="Z81" s="70"/>
      <c r="AA81" s="192" t="e">
        <f t="shared" si="92"/>
        <v>#VALUE!</v>
      </c>
      <c r="AB81" s="206">
        <f t="shared" si="93"/>
        <v>0</v>
      </c>
      <c r="AC81" s="70"/>
      <c r="AD81" s="208" t="e">
        <f t="shared" si="94"/>
        <v>#VALUE!</v>
      </c>
      <c r="AE81" s="207" t="e">
        <f t="shared" si="95"/>
        <v>#DIV/0!</v>
      </c>
      <c r="AF81" s="70"/>
      <c r="AG81" s="192" t="e">
        <f t="shared" si="96"/>
        <v>#VALUE!</v>
      </c>
      <c r="AH81" s="206">
        <f t="shared" si="97"/>
        <v>0</v>
      </c>
      <c r="AI81" s="70"/>
      <c r="AJ81" s="208" t="e">
        <f t="shared" si="98"/>
        <v>#VALUE!</v>
      </c>
      <c r="AK81" s="207" t="e">
        <f t="shared" si="99"/>
        <v>#DIV/0!</v>
      </c>
      <c r="AL81" s="70"/>
      <c r="AM81" s="192" t="e">
        <f t="shared" si="100"/>
        <v>#VALUE!</v>
      </c>
      <c r="AN81" s="206">
        <f t="shared" si="101"/>
        <v>0</v>
      </c>
      <c r="AO81" s="70"/>
      <c r="AP81" s="208" t="e">
        <f t="shared" si="102"/>
        <v>#VALUE!</v>
      </c>
      <c r="AQ81" s="207" t="e">
        <f t="shared" si="103"/>
        <v>#DIV/0!</v>
      </c>
      <c r="AR81" s="70"/>
      <c r="AS81" s="192" t="e">
        <f t="shared" si="104"/>
        <v>#VALUE!</v>
      </c>
      <c r="AT81" s="206">
        <f t="shared" si="105"/>
        <v>0</v>
      </c>
      <c r="AU81" s="70"/>
      <c r="AV81" s="208" t="e">
        <f t="shared" si="106"/>
        <v>#VALUE!</v>
      </c>
      <c r="AW81" s="207" t="e">
        <f t="shared" si="107"/>
        <v>#DIV/0!</v>
      </c>
      <c r="AX81" s="70"/>
      <c r="AY81" s="192" t="e">
        <f t="shared" si="108"/>
        <v>#VALUE!</v>
      </c>
      <c r="AZ81" s="206">
        <f t="shared" si="109"/>
        <v>0</v>
      </c>
      <c r="BA81" s="70"/>
      <c r="BB81" s="208" t="e">
        <f t="shared" si="110"/>
        <v>#VALUE!</v>
      </c>
      <c r="BC81" s="207" t="e">
        <f t="shared" si="111"/>
        <v>#DIV/0!</v>
      </c>
      <c r="BD81" s="70"/>
      <c r="BE81" s="192" t="e">
        <f t="shared" si="112"/>
        <v>#VALUE!</v>
      </c>
      <c r="BF81" s="206">
        <f t="shared" si="113"/>
        <v>0</v>
      </c>
      <c r="BG81" s="70"/>
      <c r="BH81" s="208" t="e">
        <f t="shared" si="114"/>
        <v>#VALUE!</v>
      </c>
      <c r="BI81" s="207" t="e">
        <f t="shared" si="115"/>
        <v>#DIV/0!</v>
      </c>
      <c r="BJ81" s="70"/>
      <c r="BK81" s="192" t="e">
        <f t="shared" si="116"/>
        <v>#VALUE!</v>
      </c>
      <c r="BL81" s="206">
        <f t="shared" si="117"/>
        <v>0</v>
      </c>
      <c r="BM81" s="70"/>
      <c r="BN81" s="208" t="e">
        <f t="shared" si="118"/>
        <v>#VALUE!</v>
      </c>
      <c r="BO81" s="207" t="e">
        <f t="shared" si="119"/>
        <v>#DIV/0!</v>
      </c>
      <c r="BP81" s="70"/>
      <c r="BQ81" s="192" t="e">
        <f t="shared" si="120"/>
        <v>#VALUE!</v>
      </c>
      <c r="BR81" s="206">
        <f t="shared" si="121"/>
        <v>0</v>
      </c>
      <c r="BS81" s="70"/>
      <c r="BT81" s="208" t="e">
        <f t="shared" si="122"/>
        <v>#VALUE!</v>
      </c>
      <c r="BU81" s="207" t="e">
        <f t="shared" si="123"/>
        <v>#DIV/0!</v>
      </c>
      <c r="BV81" s="70"/>
      <c r="BW81" s="192" t="e">
        <f t="shared" si="124"/>
        <v>#VALUE!</v>
      </c>
      <c r="BX81" s="206">
        <f t="shared" si="125"/>
        <v>0</v>
      </c>
      <c r="BY81" s="70"/>
      <c r="BZ81" s="208" t="e">
        <f t="shared" si="126"/>
        <v>#VALUE!</v>
      </c>
      <c r="CA81" s="207" t="e">
        <f t="shared" si="127"/>
        <v>#DIV/0!</v>
      </c>
      <c r="CB81" s="70"/>
      <c r="CC81" s="192" t="e">
        <f t="shared" si="128"/>
        <v>#VALUE!</v>
      </c>
      <c r="CD81" s="206">
        <f t="shared" si="129"/>
        <v>0</v>
      </c>
      <c r="CE81" s="70"/>
      <c r="CF81" s="208" t="e">
        <f t="shared" si="130"/>
        <v>#VALUE!</v>
      </c>
      <c r="CG81" s="207" t="e">
        <f t="shared" si="131"/>
        <v>#DIV/0!</v>
      </c>
      <c r="CH81" s="70"/>
      <c r="CI81" s="192" t="e">
        <f t="shared" si="132"/>
        <v>#VALUE!</v>
      </c>
      <c r="CJ81" s="207">
        <f t="shared" si="133"/>
        <v>0</v>
      </c>
      <c r="CK81" s="70">
        <f t="shared" si="134"/>
        <v>0</v>
      </c>
      <c r="CL81" s="192" t="e">
        <f t="shared" si="135"/>
        <v>#VALUE!</v>
      </c>
      <c r="CM81" s="207" t="e">
        <f t="shared" si="136"/>
        <v>#DIV/0!</v>
      </c>
      <c r="CN81" s="70">
        <f t="shared" si="137"/>
        <v>0</v>
      </c>
      <c r="CO81" s="192" t="e">
        <f t="shared" si="138"/>
        <v>#VALUE!</v>
      </c>
      <c r="CP81" s="207">
        <f t="shared" si="139"/>
        <v>100</v>
      </c>
      <c r="CQ81" s="70">
        <f t="shared" si="140"/>
        <v>6</v>
      </c>
      <c r="CR81" s="192" t="e">
        <f t="shared" si="141"/>
        <v>#VALUE!</v>
      </c>
      <c r="CS81" s="207" t="e">
        <f t="shared" si="142"/>
        <v>#DIV/0!</v>
      </c>
      <c r="CT81" s="70">
        <f t="shared" si="143"/>
        <v>0</v>
      </c>
      <c r="CU81" s="192" t="e">
        <f t="shared" si="144"/>
        <v>#VALUE!</v>
      </c>
      <c r="CV81" s="202">
        <f t="shared" si="145"/>
        <v>0</v>
      </c>
      <c r="CW81" s="70">
        <f t="shared" si="146"/>
        <v>0</v>
      </c>
      <c r="CX81" s="192" t="e">
        <f t="shared" si="147"/>
        <v>#VALUE!</v>
      </c>
      <c r="CY81" s="202">
        <f t="shared" si="148"/>
        <v>1</v>
      </c>
      <c r="CZ81" s="70">
        <f t="shared" si="149"/>
        <v>6</v>
      </c>
      <c r="DA81" s="192" t="e">
        <f t="shared" si="150"/>
        <v>#VALUE!</v>
      </c>
      <c r="DB81" s="209"/>
    </row>
    <row r="82" spans="1:106" s="210" customFormat="1">
      <c r="A82" s="258" t="s">
        <v>732</v>
      </c>
      <c r="B82" s="481" t="s">
        <v>69</v>
      </c>
      <c r="C82" s="483" t="s">
        <v>83</v>
      </c>
      <c r="D82" s="484" t="s">
        <v>532</v>
      </c>
      <c r="E82" s="315" t="s">
        <v>665</v>
      </c>
      <c r="F82" s="488">
        <v>18.899999999999999</v>
      </c>
      <c r="G82" s="477">
        <v>3</v>
      </c>
      <c r="H82" s="283">
        <f t="shared" si="78"/>
        <v>3</v>
      </c>
      <c r="I82" s="371">
        <f t="shared" si="78"/>
        <v>3</v>
      </c>
      <c r="J82" s="132">
        <f t="shared" si="79"/>
        <v>0</v>
      </c>
      <c r="K82" s="132">
        <f t="shared" si="80"/>
        <v>0</v>
      </c>
      <c r="L82" s="39" t="e">
        <f t="shared" si="81"/>
        <v>#VALUE!</v>
      </c>
      <c r="M82" s="40" t="e">
        <f t="shared" si="82"/>
        <v>#VALUE!</v>
      </c>
      <c r="N82" s="238" t="e">
        <f t="shared" si="83"/>
        <v>#VALUE!</v>
      </c>
      <c r="O82" s="238" t="e">
        <f t="shared" si="84"/>
        <v>#VALUE!</v>
      </c>
      <c r="P82" s="207">
        <f t="shared" si="85"/>
        <v>0</v>
      </c>
      <c r="Q82" s="70"/>
      <c r="R82" s="208" t="e">
        <f t="shared" si="86"/>
        <v>#VALUE!</v>
      </c>
      <c r="S82" s="207" t="e">
        <f t="shared" si="87"/>
        <v>#DIV/0!</v>
      </c>
      <c r="T82" s="70"/>
      <c r="U82" s="192" t="e">
        <f t="shared" si="88"/>
        <v>#VALUE!</v>
      </c>
      <c r="V82" s="206">
        <f t="shared" si="89"/>
        <v>0</v>
      </c>
      <c r="W82" s="70"/>
      <c r="X82" s="208" t="e">
        <f t="shared" si="90"/>
        <v>#VALUE!</v>
      </c>
      <c r="Y82" s="207" t="e">
        <f t="shared" si="91"/>
        <v>#DIV/0!</v>
      </c>
      <c r="Z82" s="70"/>
      <c r="AA82" s="192" t="e">
        <f t="shared" si="92"/>
        <v>#VALUE!</v>
      </c>
      <c r="AB82" s="206">
        <f t="shared" si="93"/>
        <v>0</v>
      </c>
      <c r="AC82" s="70"/>
      <c r="AD82" s="208" t="e">
        <f t="shared" si="94"/>
        <v>#VALUE!</v>
      </c>
      <c r="AE82" s="207" t="e">
        <f t="shared" si="95"/>
        <v>#DIV/0!</v>
      </c>
      <c r="AF82" s="70"/>
      <c r="AG82" s="192" t="e">
        <f t="shared" si="96"/>
        <v>#VALUE!</v>
      </c>
      <c r="AH82" s="206">
        <f t="shared" si="97"/>
        <v>0</v>
      </c>
      <c r="AI82" s="70"/>
      <c r="AJ82" s="208" t="e">
        <f t="shared" si="98"/>
        <v>#VALUE!</v>
      </c>
      <c r="AK82" s="207" t="e">
        <f t="shared" si="99"/>
        <v>#DIV/0!</v>
      </c>
      <c r="AL82" s="70"/>
      <c r="AM82" s="192" t="e">
        <f t="shared" si="100"/>
        <v>#VALUE!</v>
      </c>
      <c r="AN82" s="206">
        <f t="shared" si="101"/>
        <v>0</v>
      </c>
      <c r="AO82" s="70"/>
      <c r="AP82" s="208" t="e">
        <f t="shared" si="102"/>
        <v>#VALUE!</v>
      </c>
      <c r="AQ82" s="207" t="e">
        <f t="shared" si="103"/>
        <v>#DIV/0!</v>
      </c>
      <c r="AR82" s="70"/>
      <c r="AS82" s="192" t="e">
        <f t="shared" si="104"/>
        <v>#VALUE!</v>
      </c>
      <c r="AT82" s="206">
        <f t="shared" si="105"/>
        <v>0</v>
      </c>
      <c r="AU82" s="70"/>
      <c r="AV82" s="208" t="e">
        <f t="shared" si="106"/>
        <v>#VALUE!</v>
      </c>
      <c r="AW82" s="207" t="e">
        <f t="shared" si="107"/>
        <v>#DIV/0!</v>
      </c>
      <c r="AX82" s="70"/>
      <c r="AY82" s="192" t="e">
        <f t="shared" si="108"/>
        <v>#VALUE!</v>
      </c>
      <c r="AZ82" s="206">
        <f t="shared" si="109"/>
        <v>0</v>
      </c>
      <c r="BA82" s="70"/>
      <c r="BB82" s="208" t="e">
        <f t="shared" si="110"/>
        <v>#VALUE!</v>
      </c>
      <c r="BC82" s="207" t="e">
        <f t="shared" si="111"/>
        <v>#DIV/0!</v>
      </c>
      <c r="BD82" s="70"/>
      <c r="BE82" s="192" t="e">
        <f t="shared" si="112"/>
        <v>#VALUE!</v>
      </c>
      <c r="BF82" s="206">
        <f t="shared" si="113"/>
        <v>0</v>
      </c>
      <c r="BG82" s="70"/>
      <c r="BH82" s="208" t="e">
        <f t="shared" si="114"/>
        <v>#VALUE!</v>
      </c>
      <c r="BI82" s="207" t="e">
        <f t="shared" si="115"/>
        <v>#DIV/0!</v>
      </c>
      <c r="BJ82" s="70"/>
      <c r="BK82" s="192" t="e">
        <f t="shared" si="116"/>
        <v>#VALUE!</v>
      </c>
      <c r="BL82" s="206">
        <f t="shared" si="117"/>
        <v>0</v>
      </c>
      <c r="BM82" s="70"/>
      <c r="BN82" s="208" t="e">
        <f t="shared" si="118"/>
        <v>#VALUE!</v>
      </c>
      <c r="BO82" s="207" t="e">
        <f t="shared" si="119"/>
        <v>#DIV/0!</v>
      </c>
      <c r="BP82" s="70"/>
      <c r="BQ82" s="192" t="e">
        <f t="shared" si="120"/>
        <v>#VALUE!</v>
      </c>
      <c r="BR82" s="206">
        <f t="shared" si="121"/>
        <v>0</v>
      </c>
      <c r="BS82" s="70"/>
      <c r="BT82" s="208" t="e">
        <f t="shared" si="122"/>
        <v>#VALUE!</v>
      </c>
      <c r="BU82" s="207" t="e">
        <f t="shared" si="123"/>
        <v>#DIV/0!</v>
      </c>
      <c r="BV82" s="70"/>
      <c r="BW82" s="192" t="e">
        <f t="shared" si="124"/>
        <v>#VALUE!</v>
      </c>
      <c r="BX82" s="206">
        <f t="shared" si="125"/>
        <v>0</v>
      </c>
      <c r="BY82" s="70"/>
      <c r="BZ82" s="208" t="e">
        <f t="shared" si="126"/>
        <v>#VALUE!</v>
      </c>
      <c r="CA82" s="207" t="e">
        <f t="shared" si="127"/>
        <v>#DIV/0!</v>
      </c>
      <c r="CB82" s="70"/>
      <c r="CC82" s="192" t="e">
        <f t="shared" si="128"/>
        <v>#VALUE!</v>
      </c>
      <c r="CD82" s="206">
        <f t="shared" si="129"/>
        <v>0</v>
      </c>
      <c r="CE82" s="70"/>
      <c r="CF82" s="208" t="e">
        <f t="shared" si="130"/>
        <v>#VALUE!</v>
      </c>
      <c r="CG82" s="207" t="e">
        <f t="shared" si="131"/>
        <v>#DIV/0!</v>
      </c>
      <c r="CH82" s="70"/>
      <c r="CI82" s="192" t="e">
        <f t="shared" si="132"/>
        <v>#VALUE!</v>
      </c>
      <c r="CJ82" s="207">
        <f t="shared" si="133"/>
        <v>0</v>
      </c>
      <c r="CK82" s="70">
        <f t="shared" si="134"/>
        <v>0</v>
      </c>
      <c r="CL82" s="192" t="e">
        <f t="shared" si="135"/>
        <v>#VALUE!</v>
      </c>
      <c r="CM82" s="207" t="e">
        <f t="shared" si="136"/>
        <v>#DIV/0!</v>
      </c>
      <c r="CN82" s="70">
        <f t="shared" si="137"/>
        <v>0</v>
      </c>
      <c r="CO82" s="192" t="e">
        <f t="shared" si="138"/>
        <v>#VALUE!</v>
      </c>
      <c r="CP82" s="207">
        <f t="shared" si="139"/>
        <v>100</v>
      </c>
      <c r="CQ82" s="70">
        <f t="shared" si="140"/>
        <v>3</v>
      </c>
      <c r="CR82" s="192" t="e">
        <f t="shared" si="141"/>
        <v>#VALUE!</v>
      </c>
      <c r="CS82" s="207" t="e">
        <f t="shared" si="142"/>
        <v>#DIV/0!</v>
      </c>
      <c r="CT82" s="70">
        <f t="shared" si="143"/>
        <v>0</v>
      </c>
      <c r="CU82" s="192" t="e">
        <f t="shared" si="144"/>
        <v>#VALUE!</v>
      </c>
      <c r="CV82" s="202">
        <f t="shared" si="145"/>
        <v>0</v>
      </c>
      <c r="CW82" s="70">
        <f t="shared" si="146"/>
        <v>0</v>
      </c>
      <c r="CX82" s="192" t="e">
        <f t="shared" si="147"/>
        <v>#VALUE!</v>
      </c>
      <c r="CY82" s="202">
        <f t="shared" si="148"/>
        <v>1</v>
      </c>
      <c r="CZ82" s="70">
        <f t="shared" si="149"/>
        <v>3</v>
      </c>
      <c r="DA82" s="192" t="e">
        <f t="shared" si="150"/>
        <v>#VALUE!</v>
      </c>
      <c r="DB82" s="209"/>
    </row>
    <row r="83" spans="1:106" s="210" customFormat="1">
      <c r="A83" s="258" t="s">
        <v>733</v>
      </c>
      <c r="B83" s="481" t="s">
        <v>69</v>
      </c>
      <c r="C83" s="483" t="s">
        <v>84</v>
      </c>
      <c r="D83" s="484" t="s">
        <v>533</v>
      </c>
      <c r="E83" s="315" t="s">
        <v>665</v>
      </c>
      <c r="F83" s="488">
        <v>195.65</v>
      </c>
      <c r="G83" s="477">
        <v>3</v>
      </c>
      <c r="H83" s="283">
        <f t="shared" si="78"/>
        <v>3</v>
      </c>
      <c r="I83" s="371">
        <f t="shared" si="78"/>
        <v>3</v>
      </c>
      <c r="J83" s="132">
        <f t="shared" si="79"/>
        <v>0</v>
      </c>
      <c r="K83" s="132">
        <f t="shared" si="80"/>
        <v>0</v>
      </c>
      <c r="L83" s="39" t="e">
        <f t="shared" si="81"/>
        <v>#VALUE!</v>
      </c>
      <c r="M83" s="40" t="e">
        <f t="shared" si="82"/>
        <v>#VALUE!</v>
      </c>
      <c r="N83" s="238" t="e">
        <f t="shared" si="83"/>
        <v>#VALUE!</v>
      </c>
      <c r="O83" s="238" t="e">
        <f t="shared" si="84"/>
        <v>#VALUE!</v>
      </c>
      <c r="P83" s="207">
        <f t="shared" si="85"/>
        <v>0</v>
      </c>
      <c r="Q83" s="70"/>
      <c r="R83" s="208" t="e">
        <f t="shared" si="86"/>
        <v>#VALUE!</v>
      </c>
      <c r="S83" s="207" t="e">
        <f t="shared" si="87"/>
        <v>#DIV/0!</v>
      </c>
      <c r="T83" s="70"/>
      <c r="U83" s="192" t="e">
        <f t="shared" si="88"/>
        <v>#VALUE!</v>
      </c>
      <c r="V83" s="206">
        <f t="shared" si="89"/>
        <v>0</v>
      </c>
      <c r="W83" s="70"/>
      <c r="X83" s="208" t="e">
        <f t="shared" si="90"/>
        <v>#VALUE!</v>
      </c>
      <c r="Y83" s="207" t="e">
        <f t="shared" si="91"/>
        <v>#DIV/0!</v>
      </c>
      <c r="Z83" s="70"/>
      <c r="AA83" s="192" t="e">
        <f t="shared" si="92"/>
        <v>#VALUE!</v>
      </c>
      <c r="AB83" s="206">
        <f t="shared" si="93"/>
        <v>0</v>
      </c>
      <c r="AC83" s="70"/>
      <c r="AD83" s="208" t="e">
        <f t="shared" si="94"/>
        <v>#VALUE!</v>
      </c>
      <c r="AE83" s="207" t="e">
        <f t="shared" si="95"/>
        <v>#DIV/0!</v>
      </c>
      <c r="AF83" s="70"/>
      <c r="AG83" s="192" t="e">
        <f t="shared" si="96"/>
        <v>#VALUE!</v>
      </c>
      <c r="AH83" s="206">
        <f t="shared" si="97"/>
        <v>0</v>
      </c>
      <c r="AI83" s="70"/>
      <c r="AJ83" s="208" t="e">
        <f t="shared" si="98"/>
        <v>#VALUE!</v>
      </c>
      <c r="AK83" s="207" t="e">
        <f t="shared" si="99"/>
        <v>#DIV/0!</v>
      </c>
      <c r="AL83" s="70"/>
      <c r="AM83" s="192" t="e">
        <f t="shared" si="100"/>
        <v>#VALUE!</v>
      </c>
      <c r="AN83" s="206">
        <f t="shared" si="101"/>
        <v>0</v>
      </c>
      <c r="AO83" s="70"/>
      <c r="AP83" s="208" t="e">
        <f t="shared" si="102"/>
        <v>#VALUE!</v>
      </c>
      <c r="AQ83" s="207" t="e">
        <f t="shared" si="103"/>
        <v>#DIV/0!</v>
      </c>
      <c r="AR83" s="70"/>
      <c r="AS83" s="192" t="e">
        <f t="shared" si="104"/>
        <v>#VALUE!</v>
      </c>
      <c r="AT83" s="206">
        <f t="shared" si="105"/>
        <v>0</v>
      </c>
      <c r="AU83" s="70"/>
      <c r="AV83" s="208" t="e">
        <f t="shared" si="106"/>
        <v>#VALUE!</v>
      </c>
      <c r="AW83" s="207" t="e">
        <f t="shared" si="107"/>
        <v>#DIV/0!</v>
      </c>
      <c r="AX83" s="70"/>
      <c r="AY83" s="192" t="e">
        <f t="shared" si="108"/>
        <v>#VALUE!</v>
      </c>
      <c r="AZ83" s="206">
        <f t="shared" si="109"/>
        <v>0</v>
      </c>
      <c r="BA83" s="70"/>
      <c r="BB83" s="208" t="e">
        <f t="shared" si="110"/>
        <v>#VALUE!</v>
      </c>
      <c r="BC83" s="207" t="e">
        <f t="shared" si="111"/>
        <v>#DIV/0!</v>
      </c>
      <c r="BD83" s="70"/>
      <c r="BE83" s="192" t="e">
        <f t="shared" si="112"/>
        <v>#VALUE!</v>
      </c>
      <c r="BF83" s="206">
        <f t="shared" si="113"/>
        <v>0</v>
      </c>
      <c r="BG83" s="70"/>
      <c r="BH83" s="208" t="e">
        <f t="shared" si="114"/>
        <v>#VALUE!</v>
      </c>
      <c r="BI83" s="207" t="e">
        <f t="shared" si="115"/>
        <v>#DIV/0!</v>
      </c>
      <c r="BJ83" s="70"/>
      <c r="BK83" s="192" t="e">
        <f t="shared" si="116"/>
        <v>#VALUE!</v>
      </c>
      <c r="BL83" s="206">
        <f t="shared" si="117"/>
        <v>0</v>
      </c>
      <c r="BM83" s="70"/>
      <c r="BN83" s="208" t="e">
        <f t="shared" si="118"/>
        <v>#VALUE!</v>
      </c>
      <c r="BO83" s="207" t="e">
        <f t="shared" si="119"/>
        <v>#DIV/0!</v>
      </c>
      <c r="BP83" s="70"/>
      <c r="BQ83" s="192" t="e">
        <f t="shared" si="120"/>
        <v>#VALUE!</v>
      </c>
      <c r="BR83" s="206">
        <f t="shared" si="121"/>
        <v>0</v>
      </c>
      <c r="BS83" s="70"/>
      <c r="BT83" s="208" t="e">
        <f t="shared" si="122"/>
        <v>#VALUE!</v>
      </c>
      <c r="BU83" s="207" t="e">
        <f t="shared" si="123"/>
        <v>#DIV/0!</v>
      </c>
      <c r="BV83" s="70"/>
      <c r="BW83" s="192" t="e">
        <f t="shared" si="124"/>
        <v>#VALUE!</v>
      </c>
      <c r="BX83" s="206">
        <f t="shared" si="125"/>
        <v>0</v>
      </c>
      <c r="BY83" s="70"/>
      <c r="BZ83" s="208" t="e">
        <f t="shared" si="126"/>
        <v>#VALUE!</v>
      </c>
      <c r="CA83" s="207" t="e">
        <f t="shared" si="127"/>
        <v>#DIV/0!</v>
      </c>
      <c r="CB83" s="70"/>
      <c r="CC83" s="192" t="e">
        <f t="shared" si="128"/>
        <v>#VALUE!</v>
      </c>
      <c r="CD83" s="206">
        <f t="shared" si="129"/>
        <v>0</v>
      </c>
      <c r="CE83" s="70"/>
      <c r="CF83" s="208" t="e">
        <f t="shared" si="130"/>
        <v>#VALUE!</v>
      </c>
      <c r="CG83" s="207" t="e">
        <f t="shared" si="131"/>
        <v>#DIV/0!</v>
      </c>
      <c r="CH83" s="70"/>
      <c r="CI83" s="192" t="e">
        <f t="shared" si="132"/>
        <v>#VALUE!</v>
      </c>
      <c r="CJ83" s="207">
        <f t="shared" si="133"/>
        <v>0</v>
      </c>
      <c r="CK83" s="70">
        <f t="shared" si="134"/>
        <v>0</v>
      </c>
      <c r="CL83" s="192" t="e">
        <f t="shared" si="135"/>
        <v>#VALUE!</v>
      </c>
      <c r="CM83" s="207" t="e">
        <f t="shared" si="136"/>
        <v>#DIV/0!</v>
      </c>
      <c r="CN83" s="70">
        <f t="shared" si="137"/>
        <v>0</v>
      </c>
      <c r="CO83" s="192" t="e">
        <f t="shared" si="138"/>
        <v>#VALUE!</v>
      </c>
      <c r="CP83" s="207">
        <f t="shared" si="139"/>
        <v>100</v>
      </c>
      <c r="CQ83" s="70">
        <f t="shared" si="140"/>
        <v>3</v>
      </c>
      <c r="CR83" s="192" t="e">
        <f t="shared" si="141"/>
        <v>#VALUE!</v>
      </c>
      <c r="CS83" s="207" t="e">
        <f t="shared" si="142"/>
        <v>#DIV/0!</v>
      </c>
      <c r="CT83" s="70">
        <f t="shared" si="143"/>
        <v>0</v>
      </c>
      <c r="CU83" s="192" t="e">
        <f t="shared" si="144"/>
        <v>#VALUE!</v>
      </c>
      <c r="CV83" s="202">
        <f t="shared" si="145"/>
        <v>0</v>
      </c>
      <c r="CW83" s="70">
        <f t="shared" si="146"/>
        <v>0</v>
      </c>
      <c r="CX83" s="192" t="e">
        <f t="shared" si="147"/>
        <v>#VALUE!</v>
      </c>
      <c r="CY83" s="202">
        <f t="shared" si="148"/>
        <v>1</v>
      </c>
      <c r="CZ83" s="70">
        <f t="shared" si="149"/>
        <v>3</v>
      </c>
      <c r="DA83" s="192" t="e">
        <f t="shared" si="150"/>
        <v>#VALUE!</v>
      </c>
      <c r="DB83" s="209"/>
    </row>
    <row r="84" spans="1:106" s="210" customFormat="1">
      <c r="A84" s="258" t="s">
        <v>731</v>
      </c>
      <c r="B84" s="481" t="s">
        <v>69</v>
      </c>
      <c r="C84" s="483" t="s">
        <v>85</v>
      </c>
      <c r="D84" s="69" t="s">
        <v>86</v>
      </c>
      <c r="E84" s="315" t="s">
        <v>665</v>
      </c>
      <c r="F84" s="488">
        <v>12.77</v>
      </c>
      <c r="G84" s="477">
        <v>3</v>
      </c>
      <c r="H84" s="283">
        <f t="shared" si="78"/>
        <v>3</v>
      </c>
      <c r="I84" s="371">
        <f t="shared" si="78"/>
        <v>3</v>
      </c>
      <c r="J84" s="132">
        <f t="shared" si="79"/>
        <v>0</v>
      </c>
      <c r="K84" s="132">
        <f t="shared" si="80"/>
        <v>0</v>
      </c>
      <c r="L84" s="39" t="e">
        <f t="shared" si="81"/>
        <v>#VALUE!</v>
      </c>
      <c r="M84" s="40" t="e">
        <f t="shared" si="82"/>
        <v>#VALUE!</v>
      </c>
      <c r="N84" s="238" t="e">
        <f t="shared" si="83"/>
        <v>#VALUE!</v>
      </c>
      <c r="O84" s="238" t="e">
        <f t="shared" si="84"/>
        <v>#VALUE!</v>
      </c>
      <c r="P84" s="207">
        <f t="shared" si="85"/>
        <v>0</v>
      </c>
      <c r="Q84" s="70"/>
      <c r="R84" s="208" t="e">
        <f t="shared" si="86"/>
        <v>#VALUE!</v>
      </c>
      <c r="S84" s="207" t="e">
        <f t="shared" si="87"/>
        <v>#DIV/0!</v>
      </c>
      <c r="T84" s="70"/>
      <c r="U84" s="192" t="e">
        <f t="shared" si="88"/>
        <v>#VALUE!</v>
      </c>
      <c r="V84" s="206">
        <f t="shared" si="89"/>
        <v>0</v>
      </c>
      <c r="W84" s="70"/>
      <c r="X84" s="208" t="e">
        <f t="shared" si="90"/>
        <v>#VALUE!</v>
      </c>
      <c r="Y84" s="207" t="e">
        <f t="shared" si="91"/>
        <v>#DIV/0!</v>
      </c>
      <c r="Z84" s="70"/>
      <c r="AA84" s="192" t="e">
        <f t="shared" si="92"/>
        <v>#VALUE!</v>
      </c>
      <c r="AB84" s="206">
        <f t="shared" si="93"/>
        <v>0</v>
      </c>
      <c r="AC84" s="70"/>
      <c r="AD84" s="208" t="e">
        <f t="shared" si="94"/>
        <v>#VALUE!</v>
      </c>
      <c r="AE84" s="207" t="e">
        <f t="shared" si="95"/>
        <v>#DIV/0!</v>
      </c>
      <c r="AF84" s="70"/>
      <c r="AG84" s="192" t="e">
        <f t="shared" si="96"/>
        <v>#VALUE!</v>
      </c>
      <c r="AH84" s="206">
        <f t="shared" si="97"/>
        <v>0</v>
      </c>
      <c r="AI84" s="70"/>
      <c r="AJ84" s="208" t="e">
        <f t="shared" si="98"/>
        <v>#VALUE!</v>
      </c>
      <c r="AK84" s="207" t="e">
        <f t="shared" si="99"/>
        <v>#DIV/0!</v>
      </c>
      <c r="AL84" s="70"/>
      <c r="AM84" s="192" t="e">
        <f t="shared" si="100"/>
        <v>#VALUE!</v>
      </c>
      <c r="AN84" s="206">
        <f t="shared" si="101"/>
        <v>0</v>
      </c>
      <c r="AO84" s="70"/>
      <c r="AP84" s="208" t="e">
        <f t="shared" si="102"/>
        <v>#VALUE!</v>
      </c>
      <c r="AQ84" s="207" t="e">
        <f t="shared" si="103"/>
        <v>#DIV/0!</v>
      </c>
      <c r="AR84" s="70"/>
      <c r="AS84" s="192" t="e">
        <f t="shared" si="104"/>
        <v>#VALUE!</v>
      </c>
      <c r="AT84" s="206">
        <f t="shared" si="105"/>
        <v>0</v>
      </c>
      <c r="AU84" s="70"/>
      <c r="AV84" s="208" t="e">
        <f t="shared" si="106"/>
        <v>#VALUE!</v>
      </c>
      <c r="AW84" s="207" t="e">
        <f t="shared" si="107"/>
        <v>#DIV/0!</v>
      </c>
      <c r="AX84" s="70"/>
      <c r="AY84" s="192" t="e">
        <f t="shared" si="108"/>
        <v>#VALUE!</v>
      </c>
      <c r="AZ84" s="206">
        <f t="shared" si="109"/>
        <v>0</v>
      </c>
      <c r="BA84" s="70"/>
      <c r="BB84" s="208" t="e">
        <f t="shared" si="110"/>
        <v>#VALUE!</v>
      </c>
      <c r="BC84" s="207" t="e">
        <f t="shared" si="111"/>
        <v>#DIV/0!</v>
      </c>
      <c r="BD84" s="70"/>
      <c r="BE84" s="192" t="e">
        <f t="shared" si="112"/>
        <v>#VALUE!</v>
      </c>
      <c r="BF84" s="206">
        <f t="shared" si="113"/>
        <v>0</v>
      </c>
      <c r="BG84" s="70"/>
      <c r="BH84" s="208" t="e">
        <f t="shared" si="114"/>
        <v>#VALUE!</v>
      </c>
      <c r="BI84" s="207" t="e">
        <f t="shared" si="115"/>
        <v>#DIV/0!</v>
      </c>
      <c r="BJ84" s="70"/>
      <c r="BK84" s="192" t="e">
        <f t="shared" si="116"/>
        <v>#VALUE!</v>
      </c>
      <c r="BL84" s="206">
        <f t="shared" si="117"/>
        <v>0</v>
      </c>
      <c r="BM84" s="70"/>
      <c r="BN84" s="208" t="e">
        <f t="shared" si="118"/>
        <v>#VALUE!</v>
      </c>
      <c r="BO84" s="207" t="e">
        <f t="shared" si="119"/>
        <v>#DIV/0!</v>
      </c>
      <c r="BP84" s="70"/>
      <c r="BQ84" s="192" t="e">
        <f t="shared" si="120"/>
        <v>#VALUE!</v>
      </c>
      <c r="BR84" s="206">
        <f t="shared" si="121"/>
        <v>0</v>
      </c>
      <c r="BS84" s="70"/>
      <c r="BT84" s="208" t="e">
        <f t="shared" si="122"/>
        <v>#VALUE!</v>
      </c>
      <c r="BU84" s="207" t="e">
        <f t="shared" si="123"/>
        <v>#DIV/0!</v>
      </c>
      <c r="BV84" s="70"/>
      <c r="BW84" s="192" t="e">
        <f t="shared" si="124"/>
        <v>#VALUE!</v>
      </c>
      <c r="BX84" s="206">
        <f t="shared" si="125"/>
        <v>0</v>
      </c>
      <c r="BY84" s="70"/>
      <c r="BZ84" s="208" t="e">
        <f t="shared" si="126"/>
        <v>#VALUE!</v>
      </c>
      <c r="CA84" s="207" t="e">
        <f t="shared" si="127"/>
        <v>#DIV/0!</v>
      </c>
      <c r="CB84" s="70"/>
      <c r="CC84" s="192" t="e">
        <f t="shared" si="128"/>
        <v>#VALUE!</v>
      </c>
      <c r="CD84" s="206">
        <f t="shared" si="129"/>
        <v>0</v>
      </c>
      <c r="CE84" s="70"/>
      <c r="CF84" s="208" t="e">
        <f t="shared" si="130"/>
        <v>#VALUE!</v>
      </c>
      <c r="CG84" s="207" t="e">
        <f t="shared" si="131"/>
        <v>#DIV/0!</v>
      </c>
      <c r="CH84" s="70"/>
      <c r="CI84" s="192" t="e">
        <f t="shared" si="132"/>
        <v>#VALUE!</v>
      </c>
      <c r="CJ84" s="207">
        <f t="shared" si="133"/>
        <v>0</v>
      </c>
      <c r="CK84" s="70">
        <f t="shared" si="134"/>
        <v>0</v>
      </c>
      <c r="CL84" s="192" t="e">
        <f t="shared" si="135"/>
        <v>#VALUE!</v>
      </c>
      <c r="CM84" s="207" t="e">
        <f t="shared" si="136"/>
        <v>#DIV/0!</v>
      </c>
      <c r="CN84" s="70">
        <f t="shared" si="137"/>
        <v>0</v>
      </c>
      <c r="CO84" s="192" t="e">
        <f t="shared" si="138"/>
        <v>#VALUE!</v>
      </c>
      <c r="CP84" s="207">
        <f t="shared" si="139"/>
        <v>100</v>
      </c>
      <c r="CQ84" s="70">
        <f t="shared" si="140"/>
        <v>3</v>
      </c>
      <c r="CR84" s="192" t="e">
        <f t="shared" si="141"/>
        <v>#VALUE!</v>
      </c>
      <c r="CS84" s="207" t="e">
        <f t="shared" si="142"/>
        <v>#DIV/0!</v>
      </c>
      <c r="CT84" s="70">
        <f t="shared" si="143"/>
        <v>0</v>
      </c>
      <c r="CU84" s="192" t="e">
        <f t="shared" si="144"/>
        <v>#VALUE!</v>
      </c>
      <c r="CV84" s="202">
        <f t="shared" si="145"/>
        <v>0</v>
      </c>
      <c r="CW84" s="70">
        <f t="shared" si="146"/>
        <v>0</v>
      </c>
      <c r="CX84" s="192" t="e">
        <f t="shared" si="147"/>
        <v>#VALUE!</v>
      </c>
      <c r="CY84" s="202">
        <f t="shared" si="148"/>
        <v>1</v>
      </c>
      <c r="CZ84" s="70">
        <f t="shared" si="149"/>
        <v>3</v>
      </c>
      <c r="DA84" s="192" t="e">
        <f t="shared" si="150"/>
        <v>#VALUE!</v>
      </c>
      <c r="DB84" s="209"/>
    </row>
    <row r="85" spans="1:106" s="210" customFormat="1">
      <c r="A85" s="258" t="s">
        <v>738</v>
      </c>
      <c r="B85" s="481" t="s">
        <v>69</v>
      </c>
      <c r="C85" s="483" t="s">
        <v>87</v>
      </c>
      <c r="D85" s="259" t="s">
        <v>88</v>
      </c>
      <c r="E85" s="315" t="s">
        <v>665</v>
      </c>
      <c r="F85" s="488">
        <v>155.69999999999999</v>
      </c>
      <c r="G85" s="477">
        <v>3</v>
      </c>
      <c r="H85" s="283">
        <f t="shared" si="78"/>
        <v>3</v>
      </c>
      <c r="I85" s="371">
        <f t="shared" si="78"/>
        <v>3</v>
      </c>
      <c r="J85" s="132">
        <f t="shared" si="79"/>
        <v>0</v>
      </c>
      <c r="K85" s="132">
        <f t="shared" si="80"/>
        <v>0</v>
      </c>
      <c r="L85" s="39" t="e">
        <f t="shared" si="81"/>
        <v>#VALUE!</v>
      </c>
      <c r="M85" s="40" t="e">
        <f t="shared" si="82"/>
        <v>#VALUE!</v>
      </c>
      <c r="N85" s="238" t="e">
        <f t="shared" si="83"/>
        <v>#VALUE!</v>
      </c>
      <c r="O85" s="238" t="e">
        <f t="shared" si="84"/>
        <v>#VALUE!</v>
      </c>
      <c r="P85" s="207">
        <f t="shared" si="85"/>
        <v>0</v>
      </c>
      <c r="Q85" s="70"/>
      <c r="R85" s="208" t="e">
        <f t="shared" si="86"/>
        <v>#VALUE!</v>
      </c>
      <c r="S85" s="207" t="e">
        <f t="shared" si="87"/>
        <v>#DIV/0!</v>
      </c>
      <c r="T85" s="70"/>
      <c r="U85" s="192" t="e">
        <f t="shared" si="88"/>
        <v>#VALUE!</v>
      </c>
      <c r="V85" s="206">
        <f t="shared" si="89"/>
        <v>0</v>
      </c>
      <c r="W85" s="70"/>
      <c r="X85" s="208" t="e">
        <f t="shared" si="90"/>
        <v>#VALUE!</v>
      </c>
      <c r="Y85" s="207" t="e">
        <f t="shared" si="91"/>
        <v>#DIV/0!</v>
      </c>
      <c r="Z85" s="70"/>
      <c r="AA85" s="192" t="e">
        <f t="shared" si="92"/>
        <v>#VALUE!</v>
      </c>
      <c r="AB85" s="206">
        <f t="shared" si="93"/>
        <v>0</v>
      </c>
      <c r="AC85" s="70"/>
      <c r="AD85" s="208" t="e">
        <f t="shared" si="94"/>
        <v>#VALUE!</v>
      </c>
      <c r="AE85" s="207" t="e">
        <f t="shared" si="95"/>
        <v>#DIV/0!</v>
      </c>
      <c r="AF85" s="70"/>
      <c r="AG85" s="192" t="e">
        <f t="shared" si="96"/>
        <v>#VALUE!</v>
      </c>
      <c r="AH85" s="206">
        <f t="shared" si="97"/>
        <v>0</v>
      </c>
      <c r="AI85" s="70"/>
      <c r="AJ85" s="208" t="e">
        <f t="shared" si="98"/>
        <v>#VALUE!</v>
      </c>
      <c r="AK85" s="207" t="e">
        <f t="shared" si="99"/>
        <v>#DIV/0!</v>
      </c>
      <c r="AL85" s="70"/>
      <c r="AM85" s="192" t="e">
        <f t="shared" si="100"/>
        <v>#VALUE!</v>
      </c>
      <c r="AN85" s="206">
        <f t="shared" si="101"/>
        <v>0</v>
      </c>
      <c r="AO85" s="70"/>
      <c r="AP85" s="208" t="e">
        <f t="shared" si="102"/>
        <v>#VALUE!</v>
      </c>
      <c r="AQ85" s="207" t="e">
        <f t="shared" si="103"/>
        <v>#DIV/0!</v>
      </c>
      <c r="AR85" s="70"/>
      <c r="AS85" s="192" t="e">
        <f t="shared" si="104"/>
        <v>#VALUE!</v>
      </c>
      <c r="AT85" s="206">
        <f t="shared" si="105"/>
        <v>0</v>
      </c>
      <c r="AU85" s="70"/>
      <c r="AV85" s="208" t="e">
        <f t="shared" si="106"/>
        <v>#VALUE!</v>
      </c>
      <c r="AW85" s="207" t="e">
        <f t="shared" si="107"/>
        <v>#DIV/0!</v>
      </c>
      <c r="AX85" s="70"/>
      <c r="AY85" s="192" t="e">
        <f t="shared" si="108"/>
        <v>#VALUE!</v>
      </c>
      <c r="AZ85" s="206">
        <f t="shared" si="109"/>
        <v>0</v>
      </c>
      <c r="BA85" s="70"/>
      <c r="BB85" s="208" t="e">
        <f t="shared" si="110"/>
        <v>#VALUE!</v>
      </c>
      <c r="BC85" s="207" t="e">
        <f t="shared" si="111"/>
        <v>#DIV/0!</v>
      </c>
      <c r="BD85" s="70"/>
      <c r="BE85" s="192" t="e">
        <f t="shared" si="112"/>
        <v>#VALUE!</v>
      </c>
      <c r="BF85" s="206">
        <f t="shared" si="113"/>
        <v>0</v>
      </c>
      <c r="BG85" s="70"/>
      <c r="BH85" s="208" t="e">
        <f t="shared" si="114"/>
        <v>#VALUE!</v>
      </c>
      <c r="BI85" s="207" t="e">
        <f t="shared" si="115"/>
        <v>#DIV/0!</v>
      </c>
      <c r="BJ85" s="70"/>
      <c r="BK85" s="192" t="e">
        <f t="shared" si="116"/>
        <v>#VALUE!</v>
      </c>
      <c r="BL85" s="206">
        <f t="shared" si="117"/>
        <v>0</v>
      </c>
      <c r="BM85" s="70"/>
      <c r="BN85" s="208" t="e">
        <f t="shared" si="118"/>
        <v>#VALUE!</v>
      </c>
      <c r="BO85" s="207" t="e">
        <f t="shared" si="119"/>
        <v>#DIV/0!</v>
      </c>
      <c r="BP85" s="70"/>
      <c r="BQ85" s="192" t="e">
        <f t="shared" si="120"/>
        <v>#VALUE!</v>
      </c>
      <c r="BR85" s="206">
        <f t="shared" si="121"/>
        <v>0</v>
      </c>
      <c r="BS85" s="70"/>
      <c r="BT85" s="208" t="e">
        <f t="shared" si="122"/>
        <v>#VALUE!</v>
      </c>
      <c r="BU85" s="207" t="e">
        <f t="shared" si="123"/>
        <v>#DIV/0!</v>
      </c>
      <c r="BV85" s="70"/>
      <c r="BW85" s="192" t="e">
        <f t="shared" si="124"/>
        <v>#VALUE!</v>
      </c>
      <c r="BX85" s="206">
        <f t="shared" si="125"/>
        <v>0</v>
      </c>
      <c r="BY85" s="70"/>
      <c r="BZ85" s="208" t="e">
        <f t="shared" si="126"/>
        <v>#VALUE!</v>
      </c>
      <c r="CA85" s="207" t="e">
        <f t="shared" si="127"/>
        <v>#DIV/0!</v>
      </c>
      <c r="CB85" s="70"/>
      <c r="CC85" s="192" t="e">
        <f t="shared" si="128"/>
        <v>#VALUE!</v>
      </c>
      <c r="CD85" s="206">
        <f t="shared" si="129"/>
        <v>0</v>
      </c>
      <c r="CE85" s="70"/>
      <c r="CF85" s="208" t="e">
        <f t="shared" si="130"/>
        <v>#VALUE!</v>
      </c>
      <c r="CG85" s="207" t="e">
        <f t="shared" si="131"/>
        <v>#DIV/0!</v>
      </c>
      <c r="CH85" s="70"/>
      <c r="CI85" s="192" t="e">
        <f t="shared" si="132"/>
        <v>#VALUE!</v>
      </c>
      <c r="CJ85" s="207">
        <f t="shared" si="133"/>
        <v>0</v>
      </c>
      <c r="CK85" s="70">
        <f t="shared" si="134"/>
        <v>0</v>
      </c>
      <c r="CL85" s="192" t="e">
        <f t="shared" si="135"/>
        <v>#VALUE!</v>
      </c>
      <c r="CM85" s="207" t="e">
        <f t="shared" si="136"/>
        <v>#DIV/0!</v>
      </c>
      <c r="CN85" s="70">
        <f t="shared" si="137"/>
        <v>0</v>
      </c>
      <c r="CO85" s="192" t="e">
        <f t="shared" si="138"/>
        <v>#VALUE!</v>
      </c>
      <c r="CP85" s="207">
        <f t="shared" si="139"/>
        <v>100</v>
      </c>
      <c r="CQ85" s="70">
        <f t="shared" si="140"/>
        <v>3</v>
      </c>
      <c r="CR85" s="192" t="e">
        <f t="shared" si="141"/>
        <v>#VALUE!</v>
      </c>
      <c r="CS85" s="207" t="e">
        <f t="shared" si="142"/>
        <v>#DIV/0!</v>
      </c>
      <c r="CT85" s="70">
        <f t="shared" si="143"/>
        <v>0</v>
      </c>
      <c r="CU85" s="192" t="e">
        <f t="shared" si="144"/>
        <v>#VALUE!</v>
      </c>
      <c r="CV85" s="202">
        <f t="shared" si="145"/>
        <v>0</v>
      </c>
      <c r="CW85" s="70">
        <f t="shared" si="146"/>
        <v>0</v>
      </c>
      <c r="CX85" s="192" t="e">
        <f t="shared" si="147"/>
        <v>#VALUE!</v>
      </c>
      <c r="CY85" s="202">
        <f t="shared" si="148"/>
        <v>1</v>
      </c>
      <c r="CZ85" s="70">
        <f t="shared" si="149"/>
        <v>3</v>
      </c>
      <c r="DA85" s="192" t="e">
        <f t="shared" si="150"/>
        <v>#VALUE!</v>
      </c>
      <c r="DB85" s="209"/>
    </row>
    <row r="86" spans="1:106" s="4" customFormat="1">
      <c r="A86" s="258" t="s">
        <v>739</v>
      </c>
      <c r="B86" s="481" t="s">
        <v>69</v>
      </c>
      <c r="C86" s="483" t="s">
        <v>89</v>
      </c>
      <c r="D86" s="484" t="s">
        <v>534</v>
      </c>
      <c r="E86" s="315" t="s">
        <v>665</v>
      </c>
      <c r="F86" s="488">
        <v>77.349999999999994</v>
      </c>
      <c r="G86" s="477">
        <v>1</v>
      </c>
      <c r="H86" s="283">
        <f t="shared" si="78"/>
        <v>1</v>
      </c>
      <c r="I86" s="371">
        <f t="shared" si="78"/>
        <v>1</v>
      </c>
      <c r="J86" s="132">
        <f t="shared" ref="J86:J97" si="151">H86-G86</f>
        <v>0</v>
      </c>
      <c r="K86" s="132">
        <f t="shared" ref="K86:K97" si="152">I86-H86</f>
        <v>0</v>
      </c>
      <c r="L86" s="39" t="e">
        <f t="shared" ref="L86:L97" si="153">ROUND((F86*(1+$M$8))*(1+$G$8),2)</f>
        <v>#VALUE!</v>
      </c>
      <c r="M86" s="40" t="e">
        <f t="shared" ref="M86:M97" si="154">TRUNC(L86*G86,2)</f>
        <v>#VALUE!</v>
      </c>
      <c r="N86" s="238" t="e">
        <f t="shared" ref="N86:N97" si="155">TRUNC(L86*J86,2)</f>
        <v>#VALUE!</v>
      </c>
      <c r="O86" s="238" t="e">
        <f t="shared" ref="O86:O97" si="156">TRUNC(L86*K86,2)</f>
        <v>#VALUE!</v>
      </c>
      <c r="P86" s="207">
        <f t="shared" si="85"/>
        <v>0</v>
      </c>
      <c r="Q86" s="70"/>
      <c r="R86" s="208" t="e">
        <f t="shared" si="86"/>
        <v>#VALUE!</v>
      </c>
      <c r="S86" s="207" t="e">
        <f t="shared" si="87"/>
        <v>#DIV/0!</v>
      </c>
      <c r="T86" s="70"/>
      <c r="U86" s="192" t="e">
        <f t="shared" si="88"/>
        <v>#VALUE!</v>
      </c>
      <c r="V86" s="206">
        <f t="shared" si="89"/>
        <v>0</v>
      </c>
      <c r="W86" s="70"/>
      <c r="X86" s="208" t="e">
        <f t="shared" si="90"/>
        <v>#VALUE!</v>
      </c>
      <c r="Y86" s="207" t="e">
        <f t="shared" si="91"/>
        <v>#DIV/0!</v>
      </c>
      <c r="Z86" s="70"/>
      <c r="AA86" s="192" t="e">
        <f t="shared" si="92"/>
        <v>#VALUE!</v>
      </c>
      <c r="AB86" s="206">
        <f t="shared" si="93"/>
        <v>0</v>
      </c>
      <c r="AC86" s="70"/>
      <c r="AD86" s="208" t="e">
        <f t="shared" si="94"/>
        <v>#VALUE!</v>
      </c>
      <c r="AE86" s="207" t="e">
        <f t="shared" si="95"/>
        <v>#DIV/0!</v>
      </c>
      <c r="AF86" s="70"/>
      <c r="AG86" s="192" t="e">
        <f t="shared" si="96"/>
        <v>#VALUE!</v>
      </c>
      <c r="AH86" s="206">
        <f t="shared" si="97"/>
        <v>0</v>
      </c>
      <c r="AI86" s="70"/>
      <c r="AJ86" s="208" t="e">
        <f t="shared" si="98"/>
        <v>#VALUE!</v>
      </c>
      <c r="AK86" s="207" t="e">
        <f t="shared" si="99"/>
        <v>#DIV/0!</v>
      </c>
      <c r="AL86" s="70"/>
      <c r="AM86" s="192" t="e">
        <f t="shared" si="100"/>
        <v>#VALUE!</v>
      </c>
      <c r="AN86" s="206">
        <f t="shared" si="101"/>
        <v>0</v>
      </c>
      <c r="AO86" s="70"/>
      <c r="AP86" s="208" t="e">
        <f t="shared" si="102"/>
        <v>#VALUE!</v>
      </c>
      <c r="AQ86" s="207" t="e">
        <f t="shared" si="103"/>
        <v>#DIV/0!</v>
      </c>
      <c r="AR86" s="70"/>
      <c r="AS86" s="192" t="e">
        <f t="shared" si="104"/>
        <v>#VALUE!</v>
      </c>
      <c r="AT86" s="206">
        <f t="shared" si="105"/>
        <v>0</v>
      </c>
      <c r="AU86" s="70"/>
      <c r="AV86" s="208" t="e">
        <f t="shared" si="106"/>
        <v>#VALUE!</v>
      </c>
      <c r="AW86" s="207" t="e">
        <f t="shared" si="107"/>
        <v>#DIV/0!</v>
      </c>
      <c r="AX86" s="70"/>
      <c r="AY86" s="192" t="e">
        <f t="shared" si="108"/>
        <v>#VALUE!</v>
      </c>
      <c r="AZ86" s="206">
        <f t="shared" si="109"/>
        <v>0</v>
      </c>
      <c r="BA86" s="70"/>
      <c r="BB86" s="208" t="e">
        <f t="shared" si="110"/>
        <v>#VALUE!</v>
      </c>
      <c r="BC86" s="207" t="e">
        <f t="shared" si="111"/>
        <v>#DIV/0!</v>
      </c>
      <c r="BD86" s="70"/>
      <c r="BE86" s="192" t="e">
        <f t="shared" si="112"/>
        <v>#VALUE!</v>
      </c>
      <c r="BF86" s="206">
        <f t="shared" si="113"/>
        <v>0</v>
      </c>
      <c r="BG86" s="70"/>
      <c r="BH86" s="208" t="e">
        <f t="shared" si="114"/>
        <v>#VALUE!</v>
      </c>
      <c r="BI86" s="207" t="e">
        <f t="shared" si="115"/>
        <v>#DIV/0!</v>
      </c>
      <c r="BJ86" s="70"/>
      <c r="BK86" s="192" t="e">
        <f t="shared" si="116"/>
        <v>#VALUE!</v>
      </c>
      <c r="BL86" s="206">
        <f t="shared" si="117"/>
        <v>0</v>
      </c>
      <c r="BM86" s="70"/>
      <c r="BN86" s="208" t="e">
        <f t="shared" si="118"/>
        <v>#VALUE!</v>
      </c>
      <c r="BO86" s="207" t="e">
        <f t="shared" si="119"/>
        <v>#DIV/0!</v>
      </c>
      <c r="BP86" s="70"/>
      <c r="BQ86" s="192" t="e">
        <f t="shared" si="120"/>
        <v>#VALUE!</v>
      </c>
      <c r="BR86" s="206">
        <f t="shared" si="121"/>
        <v>0</v>
      </c>
      <c r="BS86" s="70"/>
      <c r="BT86" s="208" t="e">
        <f t="shared" si="122"/>
        <v>#VALUE!</v>
      </c>
      <c r="BU86" s="207" t="e">
        <f t="shared" si="123"/>
        <v>#DIV/0!</v>
      </c>
      <c r="BV86" s="70"/>
      <c r="BW86" s="192" t="e">
        <f t="shared" si="124"/>
        <v>#VALUE!</v>
      </c>
      <c r="BX86" s="206">
        <f t="shared" si="125"/>
        <v>0</v>
      </c>
      <c r="BY86" s="70"/>
      <c r="BZ86" s="208" t="e">
        <f t="shared" si="126"/>
        <v>#VALUE!</v>
      </c>
      <c r="CA86" s="207" t="e">
        <f t="shared" si="127"/>
        <v>#DIV/0!</v>
      </c>
      <c r="CB86" s="70"/>
      <c r="CC86" s="192" t="e">
        <f t="shared" si="128"/>
        <v>#VALUE!</v>
      </c>
      <c r="CD86" s="206">
        <f t="shared" si="129"/>
        <v>0</v>
      </c>
      <c r="CE86" s="70"/>
      <c r="CF86" s="208" t="e">
        <f t="shared" si="130"/>
        <v>#VALUE!</v>
      </c>
      <c r="CG86" s="207" t="e">
        <f t="shared" si="131"/>
        <v>#DIV/0!</v>
      </c>
      <c r="CH86" s="70"/>
      <c r="CI86" s="192" t="e">
        <f t="shared" si="132"/>
        <v>#VALUE!</v>
      </c>
      <c r="CJ86" s="207">
        <f t="shared" si="133"/>
        <v>0</v>
      </c>
      <c r="CK86" s="70">
        <f t="shared" si="134"/>
        <v>0</v>
      </c>
      <c r="CL86" s="192" t="e">
        <f t="shared" si="135"/>
        <v>#VALUE!</v>
      </c>
      <c r="CM86" s="207" t="e">
        <f t="shared" si="136"/>
        <v>#DIV/0!</v>
      </c>
      <c r="CN86" s="70">
        <f t="shared" si="137"/>
        <v>0</v>
      </c>
      <c r="CO86" s="192" t="e">
        <f t="shared" si="138"/>
        <v>#VALUE!</v>
      </c>
      <c r="CP86" s="207">
        <f t="shared" si="139"/>
        <v>100</v>
      </c>
      <c r="CQ86" s="70">
        <f t="shared" si="140"/>
        <v>1</v>
      </c>
      <c r="CR86" s="192" t="e">
        <f t="shared" si="141"/>
        <v>#VALUE!</v>
      </c>
      <c r="CS86" s="207" t="e">
        <f t="shared" si="142"/>
        <v>#DIV/0!</v>
      </c>
      <c r="CT86" s="70">
        <f t="shared" si="143"/>
        <v>0</v>
      </c>
      <c r="CU86" s="192" t="e">
        <f t="shared" si="144"/>
        <v>#VALUE!</v>
      </c>
      <c r="CV86" s="202">
        <f t="shared" si="145"/>
        <v>0</v>
      </c>
      <c r="CW86" s="70">
        <f t="shared" si="146"/>
        <v>0</v>
      </c>
      <c r="CX86" s="192" t="e">
        <f t="shared" si="147"/>
        <v>#VALUE!</v>
      </c>
      <c r="CY86" s="202">
        <f t="shared" si="148"/>
        <v>1</v>
      </c>
      <c r="CZ86" s="70">
        <f t="shared" si="149"/>
        <v>1</v>
      </c>
      <c r="DA86" s="192" t="e">
        <f t="shared" si="150"/>
        <v>#VALUE!</v>
      </c>
      <c r="DB86" s="211"/>
    </row>
    <row r="87" spans="1:106" s="4" customFormat="1">
      <c r="A87" s="258" t="s">
        <v>740</v>
      </c>
      <c r="B87" s="481" t="s">
        <v>69</v>
      </c>
      <c r="C87" s="483" t="s">
        <v>90</v>
      </c>
      <c r="D87" s="69" t="s">
        <v>91</v>
      </c>
      <c r="E87" s="315" t="s">
        <v>665</v>
      </c>
      <c r="F87" s="488">
        <v>14.68</v>
      </c>
      <c r="G87" s="477">
        <v>1</v>
      </c>
      <c r="H87" s="283">
        <f t="shared" si="78"/>
        <v>1</v>
      </c>
      <c r="I87" s="371">
        <f t="shared" si="78"/>
        <v>1</v>
      </c>
      <c r="J87" s="132">
        <f t="shared" si="151"/>
        <v>0</v>
      </c>
      <c r="K87" s="132">
        <f t="shared" si="152"/>
        <v>0</v>
      </c>
      <c r="L87" s="39" t="e">
        <f t="shared" si="153"/>
        <v>#VALUE!</v>
      </c>
      <c r="M87" s="40" t="e">
        <f t="shared" si="154"/>
        <v>#VALUE!</v>
      </c>
      <c r="N87" s="238" t="e">
        <f t="shared" si="155"/>
        <v>#VALUE!</v>
      </c>
      <c r="O87" s="238" t="e">
        <f t="shared" si="156"/>
        <v>#VALUE!</v>
      </c>
      <c r="P87" s="207">
        <f t="shared" si="85"/>
        <v>0</v>
      </c>
      <c r="Q87" s="70"/>
      <c r="R87" s="208" t="e">
        <f t="shared" si="86"/>
        <v>#VALUE!</v>
      </c>
      <c r="S87" s="207" t="e">
        <f t="shared" si="87"/>
        <v>#DIV/0!</v>
      </c>
      <c r="T87" s="70"/>
      <c r="U87" s="192" t="e">
        <f t="shared" si="88"/>
        <v>#VALUE!</v>
      </c>
      <c r="V87" s="206">
        <f t="shared" si="89"/>
        <v>0</v>
      </c>
      <c r="W87" s="70"/>
      <c r="X87" s="208" t="e">
        <f t="shared" si="90"/>
        <v>#VALUE!</v>
      </c>
      <c r="Y87" s="207" t="e">
        <f t="shared" si="91"/>
        <v>#DIV/0!</v>
      </c>
      <c r="Z87" s="70"/>
      <c r="AA87" s="192" t="e">
        <f t="shared" si="92"/>
        <v>#VALUE!</v>
      </c>
      <c r="AB87" s="206">
        <f t="shared" si="93"/>
        <v>0</v>
      </c>
      <c r="AC87" s="70"/>
      <c r="AD87" s="208" t="e">
        <f t="shared" si="94"/>
        <v>#VALUE!</v>
      </c>
      <c r="AE87" s="207" t="e">
        <f t="shared" si="95"/>
        <v>#DIV/0!</v>
      </c>
      <c r="AF87" s="70"/>
      <c r="AG87" s="192" t="e">
        <f t="shared" si="96"/>
        <v>#VALUE!</v>
      </c>
      <c r="AH87" s="206">
        <f t="shared" si="97"/>
        <v>0</v>
      </c>
      <c r="AI87" s="70"/>
      <c r="AJ87" s="208" t="e">
        <f t="shared" si="98"/>
        <v>#VALUE!</v>
      </c>
      <c r="AK87" s="207" t="e">
        <f t="shared" si="99"/>
        <v>#DIV/0!</v>
      </c>
      <c r="AL87" s="70"/>
      <c r="AM87" s="192" t="e">
        <f t="shared" si="100"/>
        <v>#VALUE!</v>
      </c>
      <c r="AN87" s="206">
        <f t="shared" si="101"/>
        <v>0</v>
      </c>
      <c r="AO87" s="70"/>
      <c r="AP87" s="208" t="e">
        <f t="shared" si="102"/>
        <v>#VALUE!</v>
      </c>
      <c r="AQ87" s="207" t="e">
        <f t="shared" si="103"/>
        <v>#DIV/0!</v>
      </c>
      <c r="AR87" s="70"/>
      <c r="AS87" s="192" t="e">
        <f t="shared" si="104"/>
        <v>#VALUE!</v>
      </c>
      <c r="AT87" s="206">
        <f t="shared" si="105"/>
        <v>0</v>
      </c>
      <c r="AU87" s="70"/>
      <c r="AV87" s="208" t="e">
        <f t="shared" si="106"/>
        <v>#VALUE!</v>
      </c>
      <c r="AW87" s="207" t="e">
        <f t="shared" si="107"/>
        <v>#DIV/0!</v>
      </c>
      <c r="AX87" s="70"/>
      <c r="AY87" s="192" t="e">
        <f t="shared" si="108"/>
        <v>#VALUE!</v>
      </c>
      <c r="AZ87" s="206">
        <f t="shared" si="109"/>
        <v>0</v>
      </c>
      <c r="BA87" s="70"/>
      <c r="BB87" s="208" t="e">
        <f t="shared" si="110"/>
        <v>#VALUE!</v>
      </c>
      <c r="BC87" s="207" t="e">
        <f t="shared" si="111"/>
        <v>#DIV/0!</v>
      </c>
      <c r="BD87" s="70"/>
      <c r="BE87" s="192" t="e">
        <f t="shared" si="112"/>
        <v>#VALUE!</v>
      </c>
      <c r="BF87" s="206">
        <f t="shared" si="113"/>
        <v>0</v>
      </c>
      <c r="BG87" s="70"/>
      <c r="BH87" s="208" t="e">
        <f t="shared" si="114"/>
        <v>#VALUE!</v>
      </c>
      <c r="BI87" s="207" t="e">
        <f t="shared" si="115"/>
        <v>#DIV/0!</v>
      </c>
      <c r="BJ87" s="70"/>
      <c r="BK87" s="192" t="e">
        <f t="shared" si="116"/>
        <v>#VALUE!</v>
      </c>
      <c r="BL87" s="206">
        <f t="shared" si="117"/>
        <v>0</v>
      </c>
      <c r="BM87" s="70"/>
      <c r="BN87" s="208" t="e">
        <f t="shared" si="118"/>
        <v>#VALUE!</v>
      </c>
      <c r="BO87" s="207" t="e">
        <f t="shared" si="119"/>
        <v>#DIV/0!</v>
      </c>
      <c r="BP87" s="70"/>
      <c r="BQ87" s="192" t="e">
        <f t="shared" si="120"/>
        <v>#VALUE!</v>
      </c>
      <c r="BR87" s="206">
        <f t="shared" si="121"/>
        <v>0</v>
      </c>
      <c r="BS87" s="70"/>
      <c r="BT87" s="208" t="e">
        <f t="shared" si="122"/>
        <v>#VALUE!</v>
      </c>
      <c r="BU87" s="207" t="e">
        <f t="shared" si="123"/>
        <v>#DIV/0!</v>
      </c>
      <c r="BV87" s="70"/>
      <c r="BW87" s="192" t="e">
        <f t="shared" si="124"/>
        <v>#VALUE!</v>
      </c>
      <c r="BX87" s="206">
        <f t="shared" si="125"/>
        <v>0</v>
      </c>
      <c r="BY87" s="70"/>
      <c r="BZ87" s="208" t="e">
        <f t="shared" si="126"/>
        <v>#VALUE!</v>
      </c>
      <c r="CA87" s="207" t="e">
        <f t="shared" si="127"/>
        <v>#DIV/0!</v>
      </c>
      <c r="CB87" s="70"/>
      <c r="CC87" s="192" t="e">
        <f t="shared" si="128"/>
        <v>#VALUE!</v>
      </c>
      <c r="CD87" s="206">
        <f t="shared" si="129"/>
        <v>0</v>
      </c>
      <c r="CE87" s="70"/>
      <c r="CF87" s="208" t="e">
        <f t="shared" si="130"/>
        <v>#VALUE!</v>
      </c>
      <c r="CG87" s="207" t="e">
        <f t="shared" si="131"/>
        <v>#DIV/0!</v>
      </c>
      <c r="CH87" s="70"/>
      <c r="CI87" s="192" t="e">
        <f t="shared" si="132"/>
        <v>#VALUE!</v>
      </c>
      <c r="CJ87" s="207">
        <f t="shared" si="133"/>
        <v>0</v>
      </c>
      <c r="CK87" s="70">
        <f t="shared" si="134"/>
        <v>0</v>
      </c>
      <c r="CL87" s="192" t="e">
        <f t="shared" si="135"/>
        <v>#VALUE!</v>
      </c>
      <c r="CM87" s="207" t="e">
        <f t="shared" si="136"/>
        <v>#DIV/0!</v>
      </c>
      <c r="CN87" s="70">
        <f t="shared" si="137"/>
        <v>0</v>
      </c>
      <c r="CO87" s="192" t="e">
        <f t="shared" si="138"/>
        <v>#VALUE!</v>
      </c>
      <c r="CP87" s="207">
        <f t="shared" si="139"/>
        <v>100</v>
      </c>
      <c r="CQ87" s="70">
        <f t="shared" si="140"/>
        <v>1</v>
      </c>
      <c r="CR87" s="192" t="e">
        <f t="shared" si="141"/>
        <v>#VALUE!</v>
      </c>
      <c r="CS87" s="207" t="e">
        <f t="shared" si="142"/>
        <v>#DIV/0!</v>
      </c>
      <c r="CT87" s="70">
        <f t="shared" si="143"/>
        <v>0</v>
      </c>
      <c r="CU87" s="192" t="e">
        <f t="shared" si="144"/>
        <v>#VALUE!</v>
      </c>
      <c r="CV87" s="202">
        <f t="shared" si="145"/>
        <v>0</v>
      </c>
      <c r="CW87" s="70">
        <f t="shared" si="146"/>
        <v>0</v>
      </c>
      <c r="CX87" s="192" t="e">
        <f t="shared" si="147"/>
        <v>#VALUE!</v>
      </c>
      <c r="CY87" s="202">
        <f t="shared" si="148"/>
        <v>1</v>
      </c>
      <c r="CZ87" s="70">
        <f t="shared" si="149"/>
        <v>1</v>
      </c>
      <c r="DA87" s="192" t="e">
        <f t="shared" si="150"/>
        <v>#VALUE!</v>
      </c>
      <c r="DB87" s="211"/>
    </row>
    <row r="88" spans="1:106" s="4" customFormat="1">
      <c r="A88" s="258" t="s">
        <v>741</v>
      </c>
      <c r="B88" s="481" t="s">
        <v>69</v>
      </c>
      <c r="C88" s="483" t="s">
        <v>92</v>
      </c>
      <c r="D88" s="259" t="s">
        <v>535</v>
      </c>
      <c r="E88" s="315" t="s">
        <v>665</v>
      </c>
      <c r="F88" s="488">
        <v>22.75</v>
      </c>
      <c r="G88" s="477">
        <v>6</v>
      </c>
      <c r="H88" s="283">
        <f t="shared" si="78"/>
        <v>6</v>
      </c>
      <c r="I88" s="371">
        <f t="shared" si="78"/>
        <v>6</v>
      </c>
      <c r="J88" s="132">
        <f t="shared" si="151"/>
        <v>0</v>
      </c>
      <c r="K88" s="132">
        <f t="shared" si="152"/>
        <v>0</v>
      </c>
      <c r="L88" s="39" t="e">
        <f t="shared" si="153"/>
        <v>#VALUE!</v>
      </c>
      <c r="M88" s="40" t="e">
        <f t="shared" si="154"/>
        <v>#VALUE!</v>
      </c>
      <c r="N88" s="238" t="e">
        <f t="shared" si="155"/>
        <v>#VALUE!</v>
      </c>
      <c r="O88" s="238" t="e">
        <f t="shared" si="156"/>
        <v>#VALUE!</v>
      </c>
      <c r="P88" s="207">
        <f t="shared" si="85"/>
        <v>0</v>
      </c>
      <c r="Q88" s="70"/>
      <c r="R88" s="208" t="e">
        <f t="shared" si="86"/>
        <v>#VALUE!</v>
      </c>
      <c r="S88" s="207" t="e">
        <f t="shared" si="87"/>
        <v>#DIV/0!</v>
      </c>
      <c r="T88" s="70"/>
      <c r="U88" s="192" t="e">
        <f t="shared" si="88"/>
        <v>#VALUE!</v>
      </c>
      <c r="V88" s="206">
        <f t="shared" si="89"/>
        <v>0</v>
      </c>
      <c r="W88" s="70"/>
      <c r="X88" s="208" t="e">
        <f t="shared" si="90"/>
        <v>#VALUE!</v>
      </c>
      <c r="Y88" s="207" t="e">
        <f t="shared" si="91"/>
        <v>#DIV/0!</v>
      </c>
      <c r="Z88" s="70"/>
      <c r="AA88" s="192" t="e">
        <f t="shared" si="92"/>
        <v>#VALUE!</v>
      </c>
      <c r="AB88" s="206">
        <f t="shared" si="93"/>
        <v>0</v>
      </c>
      <c r="AC88" s="70"/>
      <c r="AD88" s="208" t="e">
        <f t="shared" si="94"/>
        <v>#VALUE!</v>
      </c>
      <c r="AE88" s="207" t="e">
        <f t="shared" si="95"/>
        <v>#DIV/0!</v>
      </c>
      <c r="AF88" s="70"/>
      <c r="AG88" s="192" t="e">
        <f t="shared" si="96"/>
        <v>#VALUE!</v>
      </c>
      <c r="AH88" s="206">
        <f t="shared" si="97"/>
        <v>0</v>
      </c>
      <c r="AI88" s="70"/>
      <c r="AJ88" s="208" t="e">
        <f t="shared" si="98"/>
        <v>#VALUE!</v>
      </c>
      <c r="AK88" s="207" t="e">
        <f t="shared" si="99"/>
        <v>#DIV/0!</v>
      </c>
      <c r="AL88" s="70"/>
      <c r="AM88" s="192" t="e">
        <f t="shared" si="100"/>
        <v>#VALUE!</v>
      </c>
      <c r="AN88" s="206">
        <f t="shared" si="101"/>
        <v>0</v>
      </c>
      <c r="AO88" s="70"/>
      <c r="AP88" s="208" t="e">
        <f t="shared" si="102"/>
        <v>#VALUE!</v>
      </c>
      <c r="AQ88" s="207" t="e">
        <f t="shared" si="103"/>
        <v>#DIV/0!</v>
      </c>
      <c r="AR88" s="70"/>
      <c r="AS88" s="192" t="e">
        <f t="shared" si="104"/>
        <v>#VALUE!</v>
      </c>
      <c r="AT88" s="206">
        <f t="shared" si="105"/>
        <v>0</v>
      </c>
      <c r="AU88" s="70"/>
      <c r="AV88" s="208" t="e">
        <f t="shared" si="106"/>
        <v>#VALUE!</v>
      </c>
      <c r="AW88" s="207" t="e">
        <f t="shared" si="107"/>
        <v>#DIV/0!</v>
      </c>
      <c r="AX88" s="70"/>
      <c r="AY88" s="192" t="e">
        <f t="shared" si="108"/>
        <v>#VALUE!</v>
      </c>
      <c r="AZ88" s="206">
        <f t="shared" si="109"/>
        <v>0</v>
      </c>
      <c r="BA88" s="70"/>
      <c r="BB88" s="208" t="e">
        <f t="shared" si="110"/>
        <v>#VALUE!</v>
      </c>
      <c r="BC88" s="207" t="e">
        <f t="shared" si="111"/>
        <v>#DIV/0!</v>
      </c>
      <c r="BD88" s="70"/>
      <c r="BE88" s="192" t="e">
        <f t="shared" si="112"/>
        <v>#VALUE!</v>
      </c>
      <c r="BF88" s="206">
        <f t="shared" si="113"/>
        <v>0</v>
      </c>
      <c r="BG88" s="70"/>
      <c r="BH88" s="208" t="e">
        <f t="shared" si="114"/>
        <v>#VALUE!</v>
      </c>
      <c r="BI88" s="207" t="e">
        <f t="shared" si="115"/>
        <v>#DIV/0!</v>
      </c>
      <c r="BJ88" s="70"/>
      <c r="BK88" s="192" t="e">
        <f t="shared" si="116"/>
        <v>#VALUE!</v>
      </c>
      <c r="BL88" s="206">
        <f t="shared" si="117"/>
        <v>0</v>
      </c>
      <c r="BM88" s="70"/>
      <c r="BN88" s="208" t="e">
        <f t="shared" si="118"/>
        <v>#VALUE!</v>
      </c>
      <c r="BO88" s="207" t="e">
        <f t="shared" si="119"/>
        <v>#DIV/0!</v>
      </c>
      <c r="BP88" s="70"/>
      <c r="BQ88" s="192" t="e">
        <f t="shared" si="120"/>
        <v>#VALUE!</v>
      </c>
      <c r="BR88" s="206">
        <f t="shared" si="121"/>
        <v>0</v>
      </c>
      <c r="BS88" s="70"/>
      <c r="BT88" s="208" t="e">
        <f t="shared" si="122"/>
        <v>#VALUE!</v>
      </c>
      <c r="BU88" s="207" t="e">
        <f t="shared" si="123"/>
        <v>#DIV/0!</v>
      </c>
      <c r="BV88" s="70"/>
      <c r="BW88" s="192" t="e">
        <f t="shared" si="124"/>
        <v>#VALUE!</v>
      </c>
      <c r="BX88" s="206">
        <f t="shared" si="125"/>
        <v>0</v>
      </c>
      <c r="BY88" s="70"/>
      <c r="BZ88" s="208" t="e">
        <f t="shared" si="126"/>
        <v>#VALUE!</v>
      </c>
      <c r="CA88" s="207" t="e">
        <f t="shared" si="127"/>
        <v>#DIV/0!</v>
      </c>
      <c r="CB88" s="70"/>
      <c r="CC88" s="192" t="e">
        <f t="shared" si="128"/>
        <v>#VALUE!</v>
      </c>
      <c r="CD88" s="206">
        <f t="shared" si="129"/>
        <v>0</v>
      </c>
      <c r="CE88" s="70"/>
      <c r="CF88" s="208" t="e">
        <f t="shared" si="130"/>
        <v>#VALUE!</v>
      </c>
      <c r="CG88" s="207" t="e">
        <f t="shared" si="131"/>
        <v>#DIV/0!</v>
      </c>
      <c r="CH88" s="70"/>
      <c r="CI88" s="192" t="e">
        <f t="shared" si="132"/>
        <v>#VALUE!</v>
      </c>
      <c r="CJ88" s="207">
        <f t="shared" si="133"/>
        <v>0</v>
      </c>
      <c r="CK88" s="70">
        <f t="shared" si="134"/>
        <v>0</v>
      </c>
      <c r="CL88" s="192" t="e">
        <f t="shared" si="135"/>
        <v>#VALUE!</v>
      </c>
      <c r="CM88" s="207" t="e">
        <f t="shared" si="136"/>
        <v>#DIV/0!</v>
      </c>
      <c r="CN88" s="70">
        <f t="shared" si="137"/>
        <v>0</v>
      </c>
      <c r="CO88" s="192" t="e">
        <f t="shared" si="138"/>
        <v>#VALUE!</v>
      </c>
      <c r="CP88" s="207">
        <f t="shared" si="139"/>
        <v>100</v>
      </c>
      <c r="CQ88" s="70">
        <f t="shared" si="140"/>
        <v>6</v>
      </c>
      <c r="CR88" s="192" t="e">
        <f t="shared" si="141"/>
        <v>#VALUE!</v>
      </c>
      <c r="CS88" s="207" t="e">
        <f t="shared" si="142"/>
        <v>#DIV/0!</v>
      </c>
      <c r="CT88" s="70">
        <f t="shared" si="143"/>
        <v>0</v>
      </c>
      <c r="CU88" s="192" t="e">
        <f t="shared" si="144"/>
        <v>#VALUE!</v>
      </c>
      <c r="CV88" s="202">
        <f t="shared" si="145"/>
        <v>0</v>
      </c>
      <c r="CW88" s="70">
        <f t="shared" si="146"/>
        <v>0</v>
      </c>
      <c r="CX88" s="192" t="e">
        <f t="shared" si="147"/>
        <v>#VALUE!</v>
      </c>
      <c r="CY88" s="202">
        <f t="shared" si="148"/>
        <v>1</v>
      </c>
      <c r="CZ88" s="70">
        <f t="shared" si="149"/>
        <v>6</v>
      </c>
      <c r="DA88" s="192" t="e">
        <f t="shared" si="150"/>
        <v>#VALUE!</v>
      </c>
      <c r="DB88" s="211"/>
    </row>
    <row r="89" spans="1:106" s="4" customFormat="1" ht="28.5">
      <c r="A89" s="258" t="s">
        <v>742</v>
      </c>
      <c r="B89" s="481" t="s">
        <v>69</v>
      </c>
      <c r="C89" s="67" t="s">
        <v>536</v>
      </c>
      <c r="D89" s="48" t="s">
        <v>537</v>
      </c>
      <c r="E89" s="315" t="s">
        <v>665</v>
      </c>
      <c r="F89" s="488">
        <v>15591.2</v>
      </c>
      <c r="G89" s="477">
        <v>1</v>
      </c>
      <c r="H89" s="283">
        <f t="shared" si="78"/>
        <v>1</v>
      </c>
      <c r="I89" s="371">
        <f t="shared" si="78"/>
        <v>1</v>
      </c>
      <c r="J89" s="132">
        <f t="shared" si="151"/>
        <v>0</v>
      </c>
      <c r="K89" s="132">
        <f t="shared" si="152"/>
        <v>0</v>
      </c>
      <c r="L89" s="39" t="e">
        <f t="shared" si="153"/>
        <v>#VALUE!</v>
      </c>
      <c r="M89" s="40" t="e">
        <f t="shared" si="154"/>
        <v>#VALUE!</v>
      </c>
      <c r="N89" s="238" t="e">
        <f t="shared" si="155"/>
        <v>#VALUE!</v>
      </c>
      <c r="O89" s="238" t="e">
        <f t="shared" si="156"/>
        <v>#VALUE!</v>
      </c>
      <c r="P89" s="207">
        <f t="shared" si="85"/>
        <v>0</v>
      </c>
      <c r="Q89" s="70"/>
      <c r="R89" s="208" t="e">
        <f t="shared" si="86"/>
        <v>#VALUE!</v>
      </c>
      <c r="S89" s="207" t="e">
        <f t="shared" si="87"/>
        <v>#DIV/0!</v>
      </c>
      <c r="T89" s="70"/>
      <c r="U89" s="192" t="e">
        <f t="shared" si="88"/>
        <v>#VALUE!</v>
      </c>
      <c r="V89" s="206">
        <f t="shared" si="89"/>
        <v>0</v>
      </c>
      <c r="W89" s="70"/>
      <c r="X89" s="208" t="e">
        <f t="shared" si="90"/>
        <v>#VALUE!</v>
      </c>
      <c r="Y89" s="207" t="e">
        <f t="shared" si="91"/>
        <v>#DIV/0!</v>
      </c>
      <c r="Z89" s="70"/>
      <c r="AA89" s="192" t="e">
        <f t="shared" si="92"/>
        <v>#VALUE!</v>
      </c>
      <c r="AB89" s="206">
        <f t="shared" si="93"/>
        <v>0</v>
      </c>
      <c r="AC89" s="70"/>
      <c r="AD89" s="208" t="e">
        <f t="shared" si="94"/>
        <v>#VALUE!</v>
      </c>
      <c r="AE89" s="207" t="e">
        <f t="shared" si="95"/>
        <v>#DIV/0!</v>
      </c>
      <c r="AF89" s="70"/>
      <c r="AG89" s="192" t="e">
        <f t="shared" si="96"/>
        <v>#VALUE!</v>
      </c>
      <c r="AH89" s="206">
        <f t="shared" si="97"/>
        <v>0</v>
      </c>
      <c r="AI89" s="70"/>
      <c r="AJ89" s="208" t="e">
        <f t="shared" si="98"/>
        <v>#VALUE!</v>
      </c>
      <c r="AK89" s="207" t="e">
        <f t="shared" si="99"/>
        <v>#DIV/0!</v>
      </c>
      <c r="AL89" s="70"/>
      <c r="AM89" s="192" t="e">
        <f t="shared" si="100"/>
        <v>#VALUE!</v>
      </c>
      <c r="AN89" s="206">
        <f t="shared" si="101"/>
        <v>0</v>
      </c>
      <c r="AO89" s="70"/>
      <c r="AP89" s="208" t="e">
        <f t="shared" si="102"/>
        <v>#VALUE!</v>
      </c>
      <c r="AQ89" s="207" t="e">
        <f t="shared" si="103"/>
        <v>#DIV/0!</v>
      </c>
      <c r="AR89" s="70"/>
      <c r="AS89" s="192" t="e">
        <f t="shared" si="104"/>
        <v>#VALUE!</v>
      </c>
      <c r="AT89" s="206">
        <f t="shared" si="105"/>
        <v>0</v>
      </c>
      <c r="AU89" s="70"/>
      <c r="AV89" s="208" t="e">
        <f t="shared" si="106"/>
        <v>#VALUE!</v>
      </c>
      <c r="AW89" s="207" t="e">
        <f t="shared" si="107"/>
        <v>#DIV/0!</v>
      </c>
      <c r="AX89" s="70"/>
      <c r="AY89" s="192" t="e">
        <f t="shared" si="108"/>
        <v>#VALUE!</v>
      </c>
      <c r="AZ89" s="206">
        <f t="shared" si="109"/>
        <v>0</v>
      </c>
      <c r="BA89" s="70"/>
      <c r="BB89" s="208" t="e">
        <f t="shared" si="110"/>
        <v>#VALUE!</v>
      </c>
      <c r="BC89" s="207" t="e">
        <f t="shared" si="111"/>
        <v>#DIV/0!</v>
      </c>
      <c r="BD89" s="70"/>
      <c r="BE89" s="192" t="e">
        <f t="shared" si="112"/>
        <v>#VALUE!</v>
      </c>
      <c r="BF89" s="206">
        <f t="shared" si="113"/>
        <v>0</v>
      </c>
      <c r="BG89" s="70"/>
      <c r="BH89" s="208" t="e">
        <f t="shared" si="114"/>
        <v>#VALUE!</v>
      </c>
      <c r="BI89" s="207" t="e">
        <f t="shared" si="115"/>
        <v>#DIV/0!</v>
      </c>
      <c r="BJ89" s="70"/>
      <c r="BK89" s="192" t="e">
        <f t="shared" si="116"/>
        <v>#VALUE!</v>
      </c>
      <c r="BL89" s="206">
        <f t="shared" si="117"/>
        <v>0</v>
      </c>
      <c r="BM89" s="70"/>
      <c r="BN89" s="208" t="e">
        <f t="shared" si="118"/>
        <v>#VALUE!</v>
      </c>
      <c r="BO89" s="207" t="e">
        <f t="shared" si="119"/>
        <v>#DIV/0!</v>
      </c>
      <c r="BP89" s="70"/>
      <c r="BQ89" s="192" t="e">
        <f t="shared" si="120"/>
        <v>#VALUE!</v>
      </c>
      <c r="BR89" s="206">
        <f t="shared" si="121"/>
        <v>0</v>
      </c>
      <c r="BS89" s="70"/>
      <c r="BT89" s="208" t="e">
        <f t="shared" si="122"/>
        <v>#VALUE!</v>
      </c>
      <c r="BU89" s="207" t="e">
        <f t="shared" si="123"/>
        <v>#DIV/0!</v>
      </c>
      <c r="BV89" s="70"/>
      <c r="BW89" s="192" t="e">
        <f t="shared" si="124"/>
        <v>#VALUE!</v>
      </c>
      <c r="BX89" s="206">
        <f t="shared" si="125"/>
        <v>0</v>
      </c>
      <c r="BY89" s="70"/>
      <c r="BZ89" s="208" t="e">
        <f t="shared" si="126"/>
        <v>#VALUE!</v>
      </c>
      <c r="CA89" s="207" t="e">
        <f t="shared" si="127"/>
        <v>#DIV/0!</v>
      </c>
      <c r="CB89" s="70"/>
      <c r="CC89" s="192" t="e">
        <f t="shared" si="128"/>
        <v>#VALUE!</v>
      </c>
      <c r="CD89" s="206">
        <f t="shared" si="129"/>
        <v>0</v>
      </c>
      <c r="CE89" s="70"/>
      <c r="CF89" s="208" t="e">
        <f t="shared" si="130"/>
        <v>#VALUE!</v>
      </c>
      <c r="CG89" s="207" t="e">
        <f t="shared" si="131"/>
        <v>#DIV/0!</v>
      </c>
      <c r="CH89" s="70"/>
      <c r="CI89" s="192" t="e">
        <f t="shared" si="132"/>
        <v>#VALUE!</v>
      </c>
      <c r="CJ89" s="207">
        <f t="shared" si="133"/>
        <v>0</v>
      </c>
      <c r="CK89" s="70">
        <f t="shared" si="134"/>
        <v>0</v>
      </c>
      <c r="CL89" s="192" t="e">
        <f t="shared" si="135"/>
        <v>#VALUE!</v>
      </c>
      <c r="CM89" s="207" t="e">
        <f t="shared" si="136"/>
        <v>#DIV/0!</v>
      </c>
      <c r="CN89" s="70">
        <f t="shared" si="137"/>
        <v>0</v>
      </c>
      <c r="CO89" s="192" t="e">
        <f t="shared" si="138"/>
        <v>#VALUE!</v>
      </c>
      <c r="CP89" s="207">
        <f t="shared" si="139"/>
        <v>100</v>
      </c>
      <c r="CQ89" s="70">
        <f t="shared" si="140"/>
        <v>1</v>
      </c>
      <c r="CR89" s="192" t="e">
        <f t="shared" si="141"/>
        <v>#VALUE!</v>
      </c>
      <c r="CS89" s="207" t="e">
        <f t="shared" si="142"/>
        <v>#DIV/0!</v>
      </c>
      <c r="CT89" s="70">
        <f t="shared" si="143"/>
        <v>0</v>
      </c>
      <c r="CU89" s="192" t="e">
        <f t="shared" si="144"/>
        <v>#VALUE!</v>
      </c>
      <c r="CV89" s="202">
        <f t="shared" si="145"/>
        <v>0</v>
      </c>
      <c r="CW89" s="70">
        <f t="shared" si="146"/>
        <v>0</v>
      </c>
      <c r="CX89" s="192" t="e">
        <f t="shared" si="147"/>
        <v>#VALUE!</v>
      </c>
      <c r="CY89" s="202">
        <f t="shared" si="148"/>
        <v>1</v>
      </c>
      <c r="CZ89" s="70">
        <f t="shared" si="149"/>
        <v>1</v>
      </c>
      <c r="DA89" s="192" t="e">
        <f t="shared" si="150"/>
        <v>#VALUE!</v>
      </c>
      <c r="DB89" s="211"/>
    </row>
    <row r="90" spans="1:106" s="4" customFormat="1">
      <c r="A90" s="258" t="s">
        <v>743</v>
      </c>
      <c r="B90" s="481" t="s">
        <v>69</v>
      </c>
      <c r="C90" s="483" t="s">
        <v>93</v>
      </c>
      <c r="D90" s="259" t="s">
        <v>94</v>
      </c>
      <c r="E90" s="315" t="s">
        <v>665</v>
      </c>
      <c r="F90" s="488">
        <v>162.58000000000001</v>
      </c>
      <c r="G90" s="477">
        <v>1</v>
      </c>
      <c r="H90" s="283">
        <f t="shared" si="78"/>
        <v>1</v>
      </c>
      <c r="I90" s="371">
        <f t="shared" si="78"/>
        <v>1</v>
      </c>
      <c r="J90" s="132">
        <f t="shared" si="151"/>
        <v>0</v>
      </c>
      <c r="K90" s="132">
        <f t="shared" si="152"/>
        <v>0</v>
      </c>
      <c r="L90" s="39" t="e">
        <f t="shared" si="153"/>
        <v>#VALUE!</v>
      </c>
      <c r="M90" s="40" t="e">
        <f t="shared" si="154"/>
        <v>#VALUE!</v>
      </c>
      <c r="N90" s="238" t="e">
        <f t="shared" si="155"/>
        <v>#VALUE!</v>
      </c>
      <c r="O90" s="238" t="e">
        <f t="shared" si="156"/>
        <v>#VALUE!</v>
      </c>
      <c r="P90" s="207">
        <f t="shared" si="85"/>
        <v>0</v>
      </c>
      <c r="Q90" s="70"/>
      <c r="R90" s="208" t="e">
        <f t="shared" si="86"/>
        <v>#VALUE!</v>
      </c>
      <c r="S90" s="207" t="e">
        <f t="shared" si="87"/>
        <v>#DIV/0!</v>
      </c>
      <c r="T90" s="70"/>
      <c r="U90" s="192" t="e">
        <f t="shared" si="88"/>
        <v>#VALUE!</v>
      </c>
      <c r="V90" s="206">
        <f t="shared" si="89"/>
        <v>0</v>
      </c>
      <c r="W90" s="70"/>
      <c r="X90" s="208" t="e">
        <f t="shared" si="90"/>
        <v>#VALUE!</v>
      </c>
      <c r="Y90" s="207" t="e">
        <f t="shared" si="91"/>
        <v>#DIV/0!</v>
      </c>
      <c r="Z90" s="70"/>
      <c r="AA90" s="192" t="e">
        <f t="shared" si="92"/>
        <v>#VALUE!</v>
      </c>
      <c r="AB90" s="206">
        <f t="shared" si="93"/>
        <v>0</v>
      </c>
      <c r="AC90" s="70"/>
      <c r="AD90" s="208" t="e">
        <f t="shared" si="94"/>
        <v>#VALUE!</v>
      </c>
      <c r="AE90" s="207" t="e">
        <f t="shared" si="95"/>
        <v>#DIV/0!</v>
      </c>
      <c r="AF90" s="70"/>
      <c r="AG90" s="192" t="e">
        <f t="shared" si="96"/>
        <v>#VALUE!</v>
      </c>
      <c r="AH90" s="206">
        <f t="shared" si="97"/>
        <v>0</v>
      </c>
      <c r="AI90" s="70"/>
      <c r="AJ90" s="208" t="e">
        <f t="shared" si="98"/>
        <v>#VALUE!</v>
      </c>
      <c r="AK90" s="207" t="e">
        <f t="shared" si="99"/>
        <v>#DIV/0!</v>
      </c>
      <c r="AL90" s="70"/>
      <c r="AM90" s="192" t="e">
        <f t="shared" si="100"/>
        <v>#VALUE!</v>
      </c>
      <c r="AN90" s="206">
        <f t="shared" si="101"/>
        <v>0</v>
      </c>
      <c r="AO90" s="70"/>
      <c r="AP90" s="208" t="e">
        <f t="shared" si="102"/>
        <v>#VALUE!</v>
      </c>
      <c r="AQ90" s="207" t="e">
        <f t="shared" si="103"/>
        <v>#DIV/0!</v>
      </c>
      <c r="AR90" s="70"/>
      <c r="AS90" s="192" t="e">
        <f t="shared" si="104"/>
        <v>#VALUE!</v>
      </c>
      <c r="AT90" s="206">
        <f t="shared" si="105"/>
        <v>0</v>
      </c>
      <c r="AU90" s="70"/>
      <c r="AV90" s="208" t="e">
        <f t="shared" si="106"/>
        <v>#VALUE!</v>
      </c>
      <c r="AW90" s="207" t="e">
        <f t="shared" si="107"/>
        <v>#DIV/0!</v>
      </c>
      <c r="AX90" s="70"/>
      <c r="AY90" s="192" t="e">
        <f t="shared" si="108"/>
        <v>#VALUE!</v>
      </c>
      <c r="AZ90" s="206">
        <f t="shared" si="109"/>
        <v>0</v>
      </c>
      <c r="BA90" s="70"/>
      <c r="BB90" s="208" t="e">
        <f t="shared" si="110"/>
        <v>#VALUE!</v>
      </c>
      <c r="BC90" s="207" t="e">
        <f t="shared" si="111"/>
        <v>#DIV/0!</v>
      </c>
      <c r="BD90" s="70"/>
      <c r="BE90" s="192" t="e">
        <f t="shared" si="112"/>
        <v>#VALUE!</v>
      </c>
      <c r="BF90" s="206">
        <f t="shared" si="113"/>
        <v>0</v>
      </c>
      <c r="BG90" s="70"/>
      <c r="BH90" s="208" t="e">
        <f t="shared" si="114"/>
        <v>#VALUE!</v>
      </c>
      <c r="BI90" s="207" t="e">
        <f t="shared" si="115"/>
        <v>#DIV/0!</v>
      </c>
      <c r="BJ90" s="70"/>
      <c r="BK90" s="192" t="e">
        <f t="shared" si="116"/>
        <v>#VALUE!</v>
      </c>
      <c r="BL90" s="206">
        <f t="shared" si="117"/>
        <v>0</v>
      </c>
      <c r="BM90" s="70"/>
      <c r="BN90" s="208" t="e">
        <f t="shared" si="118"/>
        <v>#VALUE!</v>
      </c>
      <c r="BO90" s="207" t="e">
        <f t="shared" si="119"/>
        <v>#DIV/0!</v>
      </c>
      <c r="BP90" s="70"/>
      <c r="BQ90" s="192" t="e">
        <f t="shared" si="120"/>
        <v>#VALUE!</v>
      </c>
      <c r="BR90" s="206">
        <f t="shared" si="121"/>
        <v>0</v>
      </c>
      <c r="BS90" s="70"/>
      <c r="BT90" s="208" t="e">
        <f t="shared" si="122"/>
        <v>#VALUE!</v>
      </c>
      <c r="BU90" s="207" t="e">
        <f t="shared" si="123"/>
        <v>#DIV/0!</v>
      </c>
      <c r="BV90" s="70"/>
      <c r="BW90" s="192" t="e">
        <f t="shared" si="124"/>
        <v>#VALUE!</v>
      </c>
      <c r="BX90" s="206">
        <f t="shared" si="125"/>
        <v>0</v>
      </c>
      <c r="BY90" s="70"/>
      <c r="BZ90" s="208" t="e">
        <f t="shared" si="126"/>
        <v>#VALUE!</v>
      </c>
      <c r="CA90" s="207" t="e">
        <f t="shared" si="127"/>
        <v>#DIV/0!</v>
      </c>
      <c r="CB90" s="70"/>
      <c r="CC90" s="192" t="e">
        <f t="shared" si="128"/>
        <v>#VALUE!</v>
      </c>
      <c r="CD90" s="206">
        <f t="shared" si="129"/>
        <v>0</v>
      </c>
      <c r="CE90" s="70"/>
      <c r="CF90" s="208" t="e">
        <f t="shared" si="130"/>
        <v>#VALUE!</v>
      </c>
      <c r="CG90" s="207" t="e">
        <f t="shared" si="131"/>
        <v>#DIV/0!</v>
      </c>
      <c r="CH90" s="70"/>
      <c r="CI90" s="192" t="e">
        <f t="shared" si="132"/>
        <v>#VALUE!</v>
      </c>
      <c r="CJ90" s="207">
        <f t="shared" si="133"/>
        <v>0</v>
      </c>
      <c r="CK90" s="70">
        <f t="shared" si="134"/>
        <v>0</v>
      </c>
      <c r="CL90" s="192" t="e">
        <f t="shared" si="135"/>
        <v>#VALUE!</v>
      </c>
      <c r="CM90" s="207" t="e">
        <f t="shared" si="136"/>
        <v>#DIV/0!</v>
      </c>
      <c r="CN90" s="70">
        <f t="shared" si="137"/>
        <v>0</v>
      </c>
      <c r="CO90" s="192" t="e">
        <f t="shared" si="138"/>
        <v>#VALUE!</v>
      </c>
      <c r="CP90" s="207">
        <f t="shared" si="139"/>
        <v>100</v>
      </c>
      <c r="CQ90" s="70">
        <f t="shared" si="140"/>
        <v>1</v>
      </c>
      <c r="CR90" s="192" t="e">
        <f t="shared" si="141"/>
        <v>#VALUE!</v>
      </c>
      <c r="CS90" s="207" t="e">
        <f t="shared" si="142"/>
        <v>#DIV/0!</v>
      </c>
      <c r="CT90" s="70">
        <f t="shared" si="143"/>
        <v>0</v>
      </c>
      <c r="CU90" s="192" t="e">
        <f t="shared" si="144"/>
        <v>#VALUE!</v>
      </c>
      <c r="CV90" s="202">
        <f t="shared" si="145"/>
        <v>0</v>
      </c>
      <c r="CW90" s="70">
        <f t="shared" si="146"/>
        <v>0</v>
      </c>
      <c r="CX90" s="192" t="e">
        <f t="shared" si="147"/>
        <v>#VALUE!</v>
      </c>
      <c r="CY90" s="202">
        <f t="shared" si="148"/>
        <v>1</v>
      </c>
      <c r="CZ90" s="70">
        <f t="shared" si="149"/>
        <v>1</v>
      </c>
      <c r="DA90" s="192" t="e">
        <f t="shared" si="150"/>
        <v>#VALUE!</v>
      </c>
      <c r="DB90" s="211"/>
    </row>
    <row r="91" spans="1:106" s="4" customFormat="1" ht="28.5">
      <c r="A91" s="258" t="s">
        <v>744</v>
      </c>
      <c r="B91" s="481" t="s">
        <v>69</v>
      </c>
      <c r="C91" s="483" t="s">
        <v>538</v>
      </c>
      <c r="D91" s="260" t="s">
        <v>539</v>
      </c>
      <c r="E91" s="315" t="s">
        <v>665</v>
      </c>
      <c r="F91" s="488">
        <v>1061.32</v>
      </c>
      <c r="G91" s="477">
        <v>1</v>
      </c>
      <c r="H91" s="283">
        <f t="shared" si="78"/>
        <v>1</v>
      </c>
      <c r="I91" s="371">
        <f t="shared" si="78"/>
        <v>1</v>
      </c>
      <c r="J91" s="132">
        <f t="shared" si="151"/>
        <v>0</v>
      </c>
      <c r="K91" s="132">
        <f t="shared" si="152"/>
        <v>0</v>
      </c>
      <c r="L91" s="39" t="e">
        <f t="shared" si="153"/>
        <v>#VALUE!</v>
      </c>
      <c r="M91" s="40" t="e">
        <f t="shared" si="154"/>
        <v>#VALUE!</v>
      </c>
      <c r="N91" s="238" t="e">
        <f t="shared" si="155"/>
        <v>#VALUE!</v>
      </c>
      <c r="O91" s="238" t="e">
        <f t="shared" si="156"/>
        <v>#VALUE!</v>
      </c>
      <c r="P91" s="207">
        <f t="shared" si="85"/>
        <v>0</v>
      </c>
      <c r="Q91" s="70"/>
      <c r="R91" s="208" t="e">
        <f t="shared" si="86"/>
        <v>#VALUE!</v>
      </c>
      <c r="S91" s="207" t="e">
        <f t="shared" si="87"/>
        <v>#DIV/0!</v>
      </c>
      <c r="T91" s="70"/>
      <c r="U91" s="192" t="e">
        <f t="shared" si="88"/>
        <v>#VALUE!</v>
      </c>
      <c r="V91" s="206">
        <f t="shared" si="89"/>
        <v>0</v>
      </c>
      <c r="W91" s="70"/>
      <c r="X91" s="208" t="e">
        <f t="shared" si="90"/>
        <v>#VALUE!</v>
      </c>
      <c r="Y91" s="207" t="e">
        <f t="shared" si="91"/>
        <v>#DIV/0!</v>
      </c>
      <c r="Z91" s="70"/>
      <c r="AA91" s="192" t="e">
        <f t="shared" si="92"/>
        <v>#VALUE!</v>
      </c>
      <c r="AB91" s="206">
        <f t="shared" si="93"/>
        <v>0</v>
      </c>
      <c r="AC91" s="70"/>
      <c r="AD91" s="208" t="e">
        <f t="shared" si="94"/>
        <v>#VALUE!</v>
      </c>
      <c r="AE91" s="207" t="e">
        <f t="shared" si="95"/>
        <v>#DIV/0!</v>
      </c>
      <c r="AF91" s="70"/>
      <c r="AG91" s="192" t="e">
        <f t="shared" si="96"/>
        <v>#VALUE!</v>
      </c>
      <c r="AH91" s="206">
        <f t="shared" si="97"/>
        <v>0</v>
      </c>
      <c r="AI91" s="70"/>
      <c r="AJ91" s="208" t="e">
        <f t="shared" si="98"/>
        <v>#VALUE!</v>
      </c>
      <c r="AK91" s="207" t="e">
        <f t="shared" si="99"/>
        <v>#DIV/0!</v>
      </c>
      <c r="AL91" s="70"/>
      <c r="AM91" s="192" t="e">
        <f t="shared" si="100"/>
        <v>#VALUE!</v>
      </c>
      <c r="AN91" s="206">
        <f t="shared" si="101"/>
        <v>0</v>
      </c>
      <c r="AO91" s="70"/>
      <c r="AP91" s="208" t="e">
        <f t="shared" si="102"/>
        <v>#VALUE!</v>
      </c>
      <c r="AQ91" s="207" t="e">
        <f t="shared" si="103"/>
        <v>#DIV/0!</v>
      </c>
      <c r="AR91" s="70"/>
      <c r="AS91" s="192" t="e">
        <f t="shared" si="104"/>
        <v>#VALUE!</v>
      </c>
      <c r="AT91" s="206">
        <f t="shared" si="105"/>
        <v>0</v>
      </c>
      <c r="AU91" s="70"/>
      <c r="AV91" s="208" t="e">
        <f t="shared" si="106"/>
        <v>#VALUE!</v>
      </c>
      <c r="AW91" s="207" t="e">
        <f t="shared" si="107"/>
        <v>#DIV/0!</v>
      </c>
      <c r="AX91" s="70"/>
      <c r="AY91" s="192" t="e">
        <f t="shared" si="108"/>
        <v>#VALUE!</v>
      </c>
      <c r="AZ91" s="206">
        <f t="shared" si="109"/>
        <v>0</v>
      </c>
      <c r="BA91" s="70"/>
      <c r="BB91" s="208" t="e">
        <f t="shared" si="110"/>
        <v>#VALUE!</v>
      </c>
      <c r="BC91" s="207" t="e">
        <f t="shared" si="111"/>
        <v>#DIV/0!</v>
      </c>
      <c r="BD91" s="70"/>
      <c r="BE91" s="192" t="e">
        <f t="shared" si="112"/>
        <v>#VALUE!</v>
      </c>
      <c r="BF91" s="206">
        <f t="shared" si="113"/>
        <v>0</v>
      </c>
      <c r="BG91" s="70"/>
      <c r="BH91" s="208" t="e">
        <f t="shared" si="114"/>
        <v>#VALUE!</v>
      </c>
      <c r="BI91" s="207" t="e">
        <f t="shared" si="115"/>
        <v>#DIV/0!</v>
      </c>
      <c r="BJ91" s="70"/>
      <c r="BK91" s="192" t="e">
        <f t="shared" si="116"/>
        <v>#VALUE!</v>
      </c>
      <c r="BL91" s="206">
        <f t="shared" si="117"/>
        <v>0</v>
      </c>
      <c r="BM91" s="70"/>
      <c r="BN91" s="208" t="e">
        <f t="shared" si="118"/>
        <v>#VALUE!</v>
      </c>
      <c r="BO91" s="207" t="e">
        <f t="shared" si="119"/>
        <v>#DIV/0!</v>
      </c>
      <c r="BP91" s="70"/>
      <c r="BQ91" s="192" t="e">
        <f t="shared" si="120"/>
        <v>#VALUE!</v>
      </c>
      <c r="BR91" s="206">
        <f t="shared" si="121"/>
        <v>0</v>
      </c>
      <c r="BS91" s="70"/>
      <c r="BT91" s="208" t="e">
        <f t="shared" si="122"/>
        <v>#VALUE!</v>
      </c>
      <c r="BU91" s="207" t="e">
        <f t="shared" si="123"/>
        <v>#DIV/0!</v>
      </c>
      <c r="BV91" s="70"/>
      <c r="BW91" s="192" t="e">
        <f t="shared" si="124"/>
        <v>#VALUE!</v>
      </c>
      <c r="BX91" s="206">
        <f t="shared" si="125"/>
        <v>0</v>
      </c>
      <c r="BY91" s="70"/>
      <c r="BZ91" s="208" t="e">
        <f t="shared" si="126"/>
        <v>#VALUE!</v>
      </c>
      <c r="CA91" s="207" t="e">
        <f t="shared" si="127"/>
        <v>#DIV/0!</v>
      </c>
      <c r="CB91" s="70"/>
      <c r="CC91" s="192" t="e">
        <f t="shared" si="128"/>
        <v>#VALUE!</v>
      </c>
      <c r="CD91" s="206">
        <f t="shared" si="129"/>
        <v>0</v>
      </c>
      <c r="CE91" s="70"/>
      <c r="CF91" s="208" t="e">
        <f t="shared" si="130"/>
        <v>#VALUE!</v>
      </c>
      <c r="CG91" s="207" t="e">
        <f t="shared" si="131"/>
        <v>#DIV/0!</v>
      </c>
      <c r="CH91" s="70"/>
      <c r="CI91" s="192" t="e">
        <f t="shared" si="132"/>
        <v>#VALUE!</v>
      </c>
      <c r="CJ91" s="207">
        <f t="shared" si="133"/>
        <v>0</v>
      </c>
      <c r="CK91" s="70">
        <f t="shared" si="134"/>
        <v>0</v>
      </c>
      <c r="CL91" s="192" t="e">
        <f t="shared" si="135"/>
        <v>#VALUE!</v>
      </c>
      <c r="CM91" s="207" t="e">
        <f t="shared" si="136"/>
        <v>#DIV/0!</v>
      </c>
      <c r="CN91" s="70">
        <f t="shared" si="137"/>
        <v>0</v>
      </c>
      <c r="CO91" s="192" t="e">
        <f t="shared" si="138"/>
        <v>#VALUE!</v>
      </c>
      <c r="CP91" s="207">
        <f t="shared" si="139"/>
        <v>100</v>
      </c>
      <c r="CQ91" s="70">
        <f t="shared" si="140"/>
        <v>1</v>
      </c>
      <c r="CR91" s="192" t="e">
        <f t="shared" si="141"/>
        <v>#VALUE!</v>
      </c>
      <c r="CS91" s="207" t="e">
        <f t="shared" si="142"/>
        <v>#DIV/0!</v>
      </c>
      <c r="CT91" s="70">
        <f t="shared" si="143"/>
        <v>0</v>
      </c>
      <c r="CU91" s="192" t="e">
        <f t="shared" si="144"/>
        <v>#VALUE!</v>
      </c>
      <c r="CV91" s="202">
        <f t="shared" si="145"/>
        <v>0</v>
      </c>
      <c r="CW91" s="70">
        <f t="shared" si="146"/>
        <v>0</v>
      </c>
      <c r="CX91" s="192" t="e">
        <f t="shared" si="147"/>
        <v>#VALUE!</v>
      </c>
      <c r="CY91" s="202">
        <f t="shared" si="148"/>
        <v>1</v>
      </c>
      <c r="CZ91" s="70">
        <f t="shared" si="149"/>
        <v>1</v>
      </c>
      <c r="DA91" s="192" t="e">
        <f t="shared" si="150"/>
        <v>#VALUE!</v>
      </c>
      <c r="DB91" s="211"/>
    </row>
    <row r="92" spans="1:106" s="4" customFormat="1">
      <c r="A92" s="258" t="s">
        <v>745</v>
      </c>
      <c r="B92" s="481" t="s">
        <v>69</v>
      </c>
      <c r="C92" s="483" t="s">
        <v>76</v>
      </c>
      <c r="D92" s="484" t="s">
        <v>540</v>
      </c>
      <c r="E92" s="315" t="s">
        <v>665</v>
      </c>
      <c r="F92" s="488">
        <v>14.76</v>
      </c>
      <c r="G92" s="477">
        <v>1</v>
      </c>
      <c r="H92" s="283">
        <f t="shared" si="78"/>
        <v>1</v>
      </c>
      <c r="I92" s="371">
        <f t="shared" si="78"/>
        <v>1</v>
      </c>
      <c r="J92" s="132">
        <f t="shared" si="151"/>
        <v>0</v>
      </c>
      <c r="K92" s="132">
        <f t="shared" si="152"/>
        <v>0</v>
      </c>
      <c r="L92" s="39" t="e">
        <f t="shared" si="153"/>
        <v>#VALUE!</v>
      </c>
      <c r="M92" s="40" t="e">
        <f t="shared" si="154"/>
        <v>#VALUE!</v>
      </c>
      <c r="N92" s="238" t="e">
        <f t="shared" si="155"/>
        <v>#VALUE!</v>
      </c>
      <c r="O92" s="238" t="e">
        <f t="shared" si="156"/>
        <v>#VALUE!</v>
      </c>
      <c r="P92" s="207">
        <f t="shared" si="85"/>
        <v>0</v>
      </c>
      <c r="Q92" s="70"/>
      <c r="R92" s="208" t="e">
        <f t="shared" si="86"/>
        <v>#VALUE!</v>
      </c>
      <c r="S92" s="207" t="e">
        <f t="shared" si="87"/>
        <v>#DIV/0!</v>
      </c>
      <c r="T92" s="70"/>
      <c r="U92" s="192" t="e">
        <f t="shared" si="88"/>
        <v>#VALUE!</v>
      </c>
      <c r="V92" s="206">
        <f t="shared" si="89"/>
        <v>0</v>
      </c>
      <c r="W92" s="70"/>
      <c r="X92" s="208" t="e">
        <f t="shared" si="90"/>
        <v>#VALUE!</v>
      </c>
      <c r="Y92" s="207" t="e">
        <f t="shared" si="91"/>
        <v>#DIV/0!</v>
      </c>
      <c r="Z92" s="70"/>
      <c r="AA92" s="192" t="e">
        <f t="shared" si="92"/>
        <v>#VALUE!</v>
      </c>
      <c r="AB92" s="206">
        <f t="shared" si="93"/>
        <v>0</v>
      </c>
      <c r="AC92" s="70"/>
      <c r="AD92" s="208" t="e">
        <f t="shared" si="94"/>
        <v>#VALUE!</v>
      </c>
      <c r="AE92" s="207" t="e">
        <f t="shared" si="95"/>
        <v>#DIV/0!</v>
      </c>
      <c r="AF92" s="70"/>
      <c r="AG92" s="192" t="e">
        <f t="shared" si="96"/>
        <v>#VALUE!</v>
      </c>
      <c r="AH92" s="206">
        <f t="shared" si="97"/>
        <v>0</v>
      </c>
      <c r="AI92" s="70"/>
      <c r="AJ92" s="208" t="e">
        <f t="shared" si="98"/>
        <v>#VALUE!</v>
      </c>
      <c r="AK92" s="207" t="e">
        <f t="shared" si="99"/>
        <v>#DIV/0!</v>
      </c>
      <c r="AL92" s="70"/>
      <c r="AM92" s="192" t="e">
        <f t="shared" si="100"/>
        <v>#VALUE!</v>
      </c>
      <c r="AN92" s="206">
        <f t="shared" si="101"/>
        <v>0</v>
      </c>
      <c r="AO92" s="70"/>
      <c r="AP92" s="208" t="e">
        <f t="shared" si="102"/>
        <v>#VALUE!</v>
      </c>
      <c r="AQ92" s="207" t="e">
        <f t="shared" si="103"/>
        <v>#DIV/0!</v>
      </c>
      <c r="AR92" s="70"/>
      <c r="AS92" s="192" t="e">
        <f t="shared" si="104"/>
        <v>#VALUE!</v>
      </c>
      <c r="AT92" s="206">
        <f t="shared" si="105"/>
        <v>0</v>
      </c>
      <c r="AU92" s="70"/>
      <c r="AV92" s="208" t="e">
        <f t="shared" si="106"/>
        <v>#VALUE!</v>
      </c>
      <c r="AW92" s="207" t="e">
        <f t="shared" si="107"/>
        <v>#DIV/0!</v>
      </c>
      <c r="AX92" s="70"/>
      <c r="AY92" s="192" t="e">
        <f t="shared" si="108"/>
        <v>#VALUE!</v>
      </c>
      <c r="AZ92" s="206">
        <f t="shared" si="109"/>
        <v>0</v>
      </c>
      <c r="BA92" s="70"/>
      <c r="BB92" s="208" t="e">
        <f t="shared" si="110"/>
        <v>#VALUE!</v>
      </c>
      <c r="BC92" s="207" t="e">
        <f t="shared" si="111"/>
        <v>#DIV/0!</v>
      </c>
      <c r="BD92" s="70"/>
      <c r="BE92" s="192" t="e">
        <f t="shared" si="112"/>
        <v>#VALUE!</v>
      </c>
      <c r="BF92" s="206">
        <f t="shared" si="113"/>
        <v>0</v>
      </c>
      <c r="BG92" s="70"/>
      <c r="BH92" s="208" t="e">
        <f t="shared" si="114"/>
        <v>#VALUE!</v>
      </c>
      <c r="BI92" s="207" t="e">
        <f t="shared" si="115"/>
        <v>#DIV/0!</v>
      </c>
      <c r="BJ92" s="70"/>
      <c r="BK92" s="192" t="e">
        <f t="shared" si="116"/>
        <v>#VALUE!</v>
      </c>
      <c r="BL92" s="206">
        <f t="shared" si="117"/>
        <v>0</v>
      </c>
      <c r="BM92" s="70"/>
      <c r="BN92" s="208" t="e">
        <f t="shared" si="118"/>
        <v>#VALUE!</v>
      </c>
      <c r="BO92" s="207" t="e">
        <f t="shared" si="119"/>
        <v>#DIV/0!</v>
      </c>
      <c r="BP92" s="70"/>
      <c r="BQ92" s="192" t="e">
        <f t="shared" si="120"/>
        <v>#VALUE!</v>
      </c>
      <c r="BR92" s="206">
        <f t="shared" si="121"/>
        <v>0</v>
      </c>
      <c r="BS92" s="70"/>
      <c r="BT92" s="208" t="e">
        <f t="shared" si="122"/>
        <v>#VALUE!</v>
      </c>
      <c r="BU92" s="207" t="e">
        <f t="shared" si="123"/>
        <v>#DIV/0!</v>
      </c>
      <c r="BV92" s="70"/>
      <c r="BW92" s="192" t="e">
        <f t="shared" si="124"/>
        <v>#VALUE!</v>
      </c>
      <c r="BX92" s="206">
        <f t="shared" si="125"/>
        <v>0</v>
      </c>
      <c r="BY92" s="70"/>
      <c r="BZ92" s="208" t="e">
        <f t="shared" si="126"/>
        <v>#VALUE!</v>
      </c>
      <c r="CA92" s="207" t="e">
        <f t="shared" si="127"/>
        <v>#DIV/0!</v>
      </c>
      <c r="CB92" s="70"/>
      <c r="CC92" s="192" t="e">
        <f t="shared" si="128"/>
        <v>#VALUE!</v>
      </c>
      <c r="CD92" s="206">
        <f t="shared" si="129"/>
        <v>0</v>
      </c>
      <c r="CE92" s="70"/>
      <c r="CF92" s="208" t="e">
        <f t="shared" si="130"/>
        <v>#VALUE!</v>
      </c>
      <c r="CG92" s="207" t="e">
        <f t="shared" si="131"/>
        <v>#DIV/0!</v>
      </c>
      <c r="CH92" s="70"/>
      <c r="CI92" s="192" t="e">
        <f t="shared" si="132"/>
        <v>#VALUE!</v>
      </c>
      <c r="CJ92" s="207">
        <f t="shared" si="133"/>
        <v>0</v>
      </c>
      <c r="CK92" s="70">
        <f t="shared" si="134"/>
        <v>0</v>
      </c>
      <c r="CL92" s="192" t="e">
        <f t="shared" si="135"/>
        <v>#VALUE!</v>
      </c>
      <c r="CM92" s="207" t="e">
        <f t="shared" si="136"/>
        <v>#DIV/0!</v>
      </c>
      <c r="CN92" s="70">
        <f t="shared" si="137"/>
        <v>0</v>
      </c>
      <c r="CO92" s="192" t="e">
        <f t="shared" si="138"/>
        <v>#VALUE!</v>
      </c>
      <c r="CP92" s="207">
        <f t="shared" si="139"/>
        <v>100</v>
      </c>
      <c r="CQ92" s="70">
        <f t="shared" si="140"/>
        <v>1</v>
      </c>
      <c r="CR92" s="192" t="e">
        <f t="shared" si="141"/>
        <v>#VALUE!</v>
      </c>
      <c r="CS92" s="207" t="e">
        <f t="shared" si="142"/>
        <v>#DIV/0!</v>
      </c>
      <c r="CT92" s="70">
        <f t="shared" si="143"/>
        <v>0</v>
      </c>
      <c r="CU92" s="192" t="e">
        <f t="shared" si="144"/>
        <v>#VALUE!</v>
      </c>
      <c r="CV92" s="202">
        <f t="shared" si="145"/>
        <v>0</v>
      </c>
      <c r="CW92" s="70">
        <f t="shared" si="146"/>
        <v>0</v>
      </c>
      <c r="CX92" s="192" t="e">
        <f t="shared" si="147"/>
        <v>#VALUE!</v>
      </c>
      <c r="CY92" s="202">
        <f t="shared" si="148"/>
        <v>1</v>
      </c>
      <c r="CZ92" s="70">
        <f t="shared" si="149"/>
        <v>1</v>
      </c>
      <c r="DA92" s="192" t="e">
        <f t="shared" si="150"/>
        <v>#VALUE!</v>
      </c>
      <c r="DB92" s="211"/>
    </row>
    <row r="93" spans="1:106" s="4" customFormat="1">
      <c r="A93" s="258" t="s">
        <v>746</v>
      </c>
      <c r="B93" s="481" t="s">
        <v>69</v>
      </c>
      <c r="C93" s="483" t="s">
        <v>77</v>
      </c>
      <c r="D93" s="484" t="s">
        <v>541</v>
      </c>
      <c r="E93" s="315" t="s">
        <v>665</v>
      </c>
      <c r="F93" s="488">
        <v>15.5</v>
      </c>
      <c r="G93" s="477">
        <v>1</v>
      </c>
      <c r="H93" s="283">
        <f t="shared" si="78"/>
        <v>1</v>
      </c>
      <c r="I93" s="371">
        <f t="shared" si="78"/>
        <v>1</v>
      </c>
      <c r="J93" s="132">
        <f t="shared" si="151"/>
        <v>0</v>
      </c>
      <c r="K93" s="132">
        <f t="shared" si="152"/>
        <v>0</v>
      </c>
      <c r="L93" s="39" t="e">
        <f t="shared" si="153"/>
        <v>#VALUE!</v>
      </c>
      <c r="M93" s="40" t="e">
        <f t="shared" si="154"/>
        <v>#VALUE!</v>
      </c>
      <c r="N93" s="238" t="e">
        <f t="shared" si="155"/>
        <v>#VALUE!</v>
      </c>
      <c r="O93" s="238" t="e">
        <f t="shared" si="156"/>
        <v>#VALUE!</v>
      </c>
      <c r="P93" s="207">
        <f t="shared" si="85"/>
        <v>0</v>
      </c>
      <c r="Q93" s="70"/>
      <c r="R93" s="208" t="e">
        <f t="shared" si="86"/>
        <v>#VALUE!</v>
      </c>
      <c r="S93" s="207" t="e">
        <f t="shared" si="87"/>
        <v>#DIV/0!</v>
      </c>
      <c r="T93" s="70"/>
      <c r="U93" s="192" t="e">
        <f t="shared" si="88"/>
        <v>#VALUE!</v>
      </c>
      <c r="V93" s="206">
        <f t="shared" si="89"/>
        <v>0</v>
      </c>
      <c r="W93" s="70"/>
      <c r="X93" s="208" t="e">
        <f t="shared" si="90"/>
        <v>#VALUE!</v>
      </c>
      <c r="Y93" s="207" t="e">
        <f t="shared" si="91"/>
        <v>#DIV/0!</v>
      </c>
      <c r="Z93" s="70"/>
      <c r="AA93" s="192" t="e">
        <f t="shared" si="92"/>
        <v>#VALUE!</v>
      </c>
      <c r="AB93" s="206">
        <f t="shared" si="93"/>
        <v>0</v>
      </c>
      <c r="AC93" s="70"/>
      <c r="AD93" s="208" t="e">
        <f t="shared" si="94"/>
        <v>#VALUE!</v>
      </c>
      <c r="AE93" s="207" t="e">
        <f t="shared" si="95"/>
        <v>#DIV/0!</v>
      </c>
      <c r="AF93" s="70"/>
      <c r="AG93" s="192" t="e">
        <f t="shared" si="96"/>
        <v>#VALUE!</v>
      </c>
      <c r="AH93" s="206">
        <f t="shared" si="97"/>
        <v>0</v>
      </c>
      <c r="AI93" s="70"/>
      <c r="AJ93" s="208" t="e">
        <f t="shared" si="98"/>
        <v>#VALUE!</v>
      </c>
      <c r="AK93" s="207" t="e">
        <f t="shared" si="99"/>
        <v>#DIV/0!</v>
      </c>
      <c r="AL93" s="70"/>
      <c r="AM93" s="192" t="e">
        <f t="shared" si="100"/>
        <v>#VALUE!</v>
      </c>
      <c r="AN93" s="206">
        <f t="shared" si="101"/>
        <v>0</v>
      </c>
      <c r="AO93" s="70"/>
      <c r="AP93" s="208" t="e">
        <f t="shared" si="102"/>
        <v>#VALUE!</v>
      </c>
      <c r="AQ93" s="207" t="e">
        <f t="shared" si="103"/>
        <v>#DIV/0!</v>
      </c>
      <c r="AR93" s="70"/>
      <c r="AS93" s="192" t="e">
        <f t="shared" si="104"/>
        <v>#VALUE!</v>
      </c>
      <c r="AT93" s="206">
        <f t="shared" si="105"/>
        <v>0</v>
      </c>
      <c r="AU93" s="70"/>
      <c r="AV93" s="208" t="e">
        <f t="shared" si="106"/>
        <v>#VALUE!</v>
      </c>
      <c r="AW93" s="207" t="e">
        <f t="shared" si="107"/>
        <v>#DIV/0!</v>
      </c>
      <c r="AX93" s="70"/>
      <c r="AY93" s="192" t="e">
        <f t="shared" si="108"/>
        <v>#VALUE!</v>
      </c>
      <c r="AZ93" s="206">
        <f t="shared" si="109"/>
        <v>0</v>
      </c>
      <c r="BA93" s="70"/>
      <c r="BB93" s="208" t="e">
        <f t="shared" si="110"/>
        <v>#VALUE!</v>
      </c>
      <c r="BC93" s="207" t="e">
        <f t="shared" si="111"/>
        <v>#DIV/0!</v>
      </c>
      <c r="BD93" s="70"/>
      <c r="BE93" s="192" t="e">
        <f t="shared" si="112"/>
        <v>#VALUE!</v>
      </c>
      <c r="BF93" s="206">
        <f t="shared" si="113"/>
        <v>0</v>
      </c>
      <c r="BG93" s="70"/>
      <c r="BH93" s="208" t="e">
        <f t="shared" si="114"/>
        <v>#VALUE!</v>
      </c>
      <c r="BI93" s="207" t="e">
        <f t="shared" si="115"/>
        <v>#DIV/0!</v>
      </c>
      <c r="BJ93" s="70"/>
      <c r="BK93" s="192" t="e">
        <f t="shared" si="116"/>
        <v>#VALUE!</v>
      </c>
      <c r="BL93" s="206">
        <f t="shared" si="117"/>
        <v>0</v>
      </c>
      <c r="BM93" s="70"/>
      <c r="BN93" s="208" t="e">
        <f t="shared" si="118"/>
        <v>#VALUE!</v>
      </c>
      <c r="BO93" s="207" t="e">
        <f t="shared" si="119"/>
        <v>#DIV/0!</v>
      </c>
      <c r="BP93" s="70"/>
      <c r="BQ93" s="192" t="e">
        <f t="shared" si="120"/>
        <v>#VALUE!</v>
      </c>
      <c r="BR93" s="206">
        <f t="shared" si="121"/>
        <v>0</v>
      </c>
      <c r="BS93" s="70"/>
      <c r="BT93" s="208" t="e">
        <f t="shared" si="122"/>
        <v>#VALUE!</v>
      </c>
      <c r="BU93" s="207" t="e">
        <f t="shared" si="123"/>
        <v>#DIV/0!</v>
      </c>
      <c r="BV93" s="70"/>
      <c r="BW93" s="192" t="e">
        <f t="shared" si="124"/>
        <v>#VALUE!</v>
      </c>
      <c r="BX93" s="206">
        <f t="shared" si="125"/>
        <v>0</v>
      </c>
      <c r="BY93" s="70"/>
      <c r="BZ93" s="208" t="e">
        <f t="shared" si="126"/>
        <v>#VALUE!</v>
      </c>
      <c r="CA93" s="207" t="e">
        <f t="shared" si="127"/>
        <v>#DIV/0!</v>
      </c>
      <c r="CB93" s="70"/>
      <c r="CC93" s="192" t="e">
        <f t="shared" si="128"/>
        <v>#VALUE!</v>
      </c>
      <c r="CD93" s="206">
        <f t="shared" si="129"/>
        <v>0</v>
      </c>
      <c r="CE93" s="70"/>
      <c r="CF93" s="208" t="e">
        <f t="shared" si="130"/>
        <v>#VALUE!</v>
      </c>
      <c r="CG93" s="207" t="e">
        <f t="shared" si="131"/>
        <v>#DIV/0!</v>
      </c>
      <c r="CH93" s="70"/>
      <c r="CI93" s="192" t="e">
        <f t="shared" si="132"/>
        <v>#VALUE!</v>
      </c>
      <c r="CJ93" s="207">
        <f t="shared" si="133"/>
        <v>0</v>
      </c>
      <c r="CK93" s="70">
        <f t="shared" si="134"/>
        <v>0</v>
      </c>
      <c r="CL93" s="192" t="e">
        <f t="shared" si="135"/>
        <v>#VALUE!</v>
      </c>
      <c r="CM93" s="207" t="e">
        <f t="shared" si="136"/>
        <v>#DIV/0!</v>
      </c>
      <c r="CN93" s="70">
        <f t="shared" si="137"/>
        <v>0</v>
      </c>
      <c r="CO93" s="192" t="e">
        <f t="shared" si="138"/>
        <v>#VALUE!</v>
      </c>
      <c r="CP93" s="207">
        <f t="shared" si="139"/>
        <v>100</v>
      </c>
      <c r="CQ93" s="70">
        <f t="shared" si="140"/>
        <v>1</v>
      </c>
      <c r="CR93" s="192" t="e">
        <f t="shared" si="141"/>
        <v>#VALUE!</v>
      </c>
      <c r="CS93" s="207" t="e">
        <f t="shared" si="142"/>
        <v>#DIV/0!</v>
      </c>
      <c r="CT93" s="70">
        <f t="shared" si="143"/>
        <v>0</v>
      </c>
      <c r="CU93" s="192" t="e">
        <f t="shared" si="144"/>
        <v>#VALUE!</v>
      </c>
      <c r="CV93" s="202">
        <f t="shared" si="145"/>
        <v>0</v>
      </c>
      <c r="CW93" s="70">
        <f t="shared" si="146"/>
        <v>0</v>
      </c>
      <c r="CX93" s="192" t="e">
        <f t="shared" si="147"/>
        <v>#VALUE!</v>
      </c>
      <c r="CY93" s="202">
        <f t="shared" si="148"/>
        <v>1</v>
      </c>
      <c r="CZ93" s="70">
        <f t="shared" si="149"/>
        <v>1</v>
      </c>
      <c r="DA93" s="192" t="e">
        <f t="shared" si="150"/>
        <v>#VALUE!</v>
      </c>
      <c r="DB93" s="211"/>
    </row>
    <row r="94" spans="1:106" s="4" customFormat="1">
      <c r="A94" s="258" t="s">
        <v>747</v>
      </c>
      <c r="B94" s="481" t="s">
        <v>69</v>
      </c>
      <c r="C94" s="483" t="s">
        <v>542</v>
      </c>
      <c r="D94" s="484" t="s">
        <v>543</v>
      </c>
      <c r="E94" s="315" t="s">
        <v>665</v>
      </c>
      <c r="F94" s="488">
        <v>13.22</v>
      </c>
      <c r="G94" s="477">
        <v>5</v>
      </c>
      <c r="H94" s="283">
        <f t="shared" si="78"/>
        <v>5</v>
      </c>
      <c r="I94" s="371">
        <f t="shared" si="78"/>
        <v>5</v>
      </c>
      <c r="J94" s="132">
        <f t="shared" si="151"/>
        <v>0</v>
      </c>
      <c r="K94" s="132">
        <f t="shared" si="152"/>
        <v>0</v>
      </c>
      <c r="L94" s="39" t="e">
        <f t="shared" si="153"/>
        <v>#VALUE!</v>
      </c>
      <c r="M94" s="40" t="e">
        <f t="shared" si="154"/>
        <v>#VALUE!</v>
      </c>
      <c r="N94" s="238" t="e">
        <f t="shared" si="155"/>
        <v>#VALUE!</v>
      </c>
      <c r="O94" s="238" t="e">
        <f t="shared" si="156"/>
        <v>#VALUE!</v>
      </c>
      <c r="P94" s="207">
        <f t="shared" si="85"/>
        <v>0</v>
      </c>
      <c r="Q94" s="70"/>
      <c r="R94" s="208" t="e">
        <f t="shared" si="86"/>
        <v>#VALUE!</v>
      </c>
      <c r="S94" s="207" t="e">
        <f t="shared" si="87"/>
        <v>#DIV/0!</v>
      </c>
      <c r="T94" s="70"/>
      <c r="U94" s="192" t="e">
        <f t="shared" si="88"/>
        <v>#VALUE!</v>
      </c>
      <c r="V94" s="206">
        <f t="shared" si="89"/>
        <v>0</v>
      </c>
      <c r="W94" s="70"/>
      <c r="X94" s="208" t="e">
        <f t="shared" si="90"/>
        <v>#VALUE!</v>
      </c>
      <c r="Y94" s="207" t="e">
        <f t="shared" si="91"/>
        <v>#DIV/0!</v>
      </c>
      <c r="Z94" s="70"/>
      <c r="AA94" s="192" t="e">
        <f t="shared" si="92"/>
        <v>#VALUE!</v>
      </c>
      <c r="AB94" s="206">
        <f t="shared" si="93"/>
        <v>0</v>
      </c>
      <c r="AC94" s="70"/>
      <c r="AD94" s="208" t="e">
        <f t="shared" si="94"/>
        <v>#VALUE!</v>
      </c>
      <c r="AE94" s="207" t="e">
        <f t="shared" si="95"/>
        <v>#DIV/0!</v>
      </c>
      <c r="AF94" s="70"/>
      <c r="AG94" s="192" t="e">
        <f t="shared" si="96"/>
        <v>#VALUE!</v>
      </c>
      <c r="AH94" s="206">
        <f t="shared" si="97"/>
        <v>0</v>
      </c>
      <c r="AI94" s="70"/>
      <c r="AJ94" s="208" t="e">
        <f t="shared" si="98"/>
        <v>#VALUE!</v>
      </c>
      <c r="AK94" s="207" t="e">
        <f t="shared" si="99"/>
        <v>#DIV/0!</v>
      </c>
      <c r="AL94" s="70"/>
      <c r="AM94" s="192" t="e">
        <f t="shared" si="100"/>
        <v>#VALUE!</v>
      </c>
      <c r="AN94" s="206">
        <f t="shared" si="101"/>
        <v>0</v>
      </c>
      <c r="AO94" s="70"/>
      <c r="AP94" s="208" t="e">
        <f t="shared" si="102"/>
        <v>#VALUE!</v>
      </c>
      <c r="AQ94" s="207" t="e">
        <f t="shared" si="103"/>
        <v>#DIV/0!</v>
      </c>
      <c r="AR94" s="70"/>
      <c r="AS94" s="192" t="e">
        <f t="shared" si="104"/>
        <v>#VALUE!</v>
      </c>
      <c r="AT94" s="206">
        <f t="shared" si="105"/>
        <v>0</v>
      </c>
      <c r="AU94" s="70"/>
      <c r="AV94" s="208" t="e">
        <f t="shared" si="106"/>
        <v>#VALUE!</v>
      </c>
      <c r="AW94" s="207" t="e">
        <f t="shared" si="107"/>
        <v>#DIV/0!</v>
      </c>
      <c r="AX94" s="70"/>
      <c r="AY94" s="192" t="e">
        <f t="shared" si="108"/>
        <v>#VALUE!</v>
      </c>
      <c r="AZ94" s="206">
        <f t="shared" si="109"/>
        <v>0</v>
      </c>
      <c r="BA94" s="70"/>
      <c r="BB94" s="208" t="e">
        <f t="shared" si="110"/>
        <v>#VALUE!</v>
      </c>
      <c r="BC94" s="207" t="e">
        <f t="shared" si="111"/>
        <v>#DIV/0!</v>
      </c>
      <c r="BD94" s="70"/>
      <c r="BE94" s="192" t="e">
        <f t="shared" si="112"/>
        <v>#VALUE!</v>
      </c>
      <c r="BF94" s="206">
        <f t="shared" si="113"/>
        <v>0</v>
      </c>
      <c r="BG94" s="70"/>
      <c r="BH94" s="208" t="e">
        <f t="shared" si="114"/>
        <v>#VALUE!</v>
      </c>
      <c r="BI94" s="207" t="e">
        <f t="shared" si="115"/>
        <v>#DIV/0!</v>
      </c>
      <c r="BJ94" s="70"/>
      <c r="BK94" s="192" t="e">
        <f t="shared" si="116"/>
        <v>#VALUE!</v>
      </c>
      <c r="BL94" s="206">
        <f t="shared" si="117"/>
        <v>0</v>
      </c>
      <c r="BM94" s="70"/>
      <c r="BN94" s="208" t="e">
        <f t="shared" si="118"/>
        <v>#VALUE!</v>
      </c>
      <c r="BO94" s="207" t="e">
        <f t="shared" si="119"/>
        <v>#DIV/0!</v>
      </c>
      <c r="BP94" s="70"/>
      <c r="BQ94" s="192" t="e">
        <f t="shared" si="120"/>
        <v>#VALUE!</v>
      </c>
      <c r="BR94" s="206">
        <f t="shared" si="121"/>
        <v>0</v>
      </c>
      <c r="BS94" s="70"/>
      <c r="BT94" s="208" t="e">
        <f t="shared" si="122"/>
        <v>#VALUE!</v>
      </c>
      <c r="BU94" s="207" t="e">
        <f t="shared" si="123"/>
        <v>#DIV/0!</v>
      </c>
      <c r="BV94" s="70"/>
      <c r="BW94" s="192" t="e">
        <f t="shared" si="124"/>
        <v>#VALUE!</v>
      </c>
      <c r="BX94" s="206">
        <f t="shared" si="125"/>
        <v>0</v>
      </c>
      <c r="BY94" s="70"/>
      <c r="BZ94" s="208" t="e">
        <f t="shared" si="126"/>
        <v>#VALUE!</v>
      </c>
      <c r="CA94" s="207" t="e">
        <f t="shared" si="127"/>
        <v>#DIV/0!</v>
      </c>
      <c r="CB94" s="70"/>
      <c r="CC94" s="192" t="e">
        <f t="shared" si="128"/>
        <v>#VALUE!</v>
      </c>
      <c r="CD94" s="206">
        <f t="shared" si="129"/>
        <v>0</v>
      </c>
      <c r="CE94" s="70"/>
      <c r="CF94" s="208" t="e">
        <f t="shared" si="130"/>
        <v>#VALUE!</v>
      </c>
      <c r="CG94" s="207" t="e">
        <f t="shared" si="131"/>
        <v>#DIV/0!</v>
      </c>
      <c r="CH94" s="70"/>
      <c r="CI94" s="192" t="e">
        <f t="shared" si="132"/>
        <v>#VALUE!</v>
      </c>
      <c r="CJ94" s="207">
        <f t="shared" si="133"/>
        <v>0</v>
      </c>
      <c r="CK94" s="70">
        <f t="shared" si="134"/>
        <v>0</v>
      </c>
      <c r="CL94" s="192" t="e">
        <f t="shared" si="135"/>
        <v>#VALUE!</v>
      </c>
      <c r="CM94" s="207" t="e">
        <f t="shared" si="136"/>
        <v>#DIV/0!</v>
      </c>
      <c r="CN94" s="70">
        <f t="shared" si="137"/>
        <v>0</v>
      </c>
      <c r="CO94" s="192" t="e">
        <f t="shared" si="138"/>
        <v>#VALUE!</v>
      </c>
      <c r="CP94" s="207">
        <f t="shared" si="139"/>
        <v>100</v>
      </c>
      <c r="CQ94" s="70">
        <f t="shared" si="140"/>
        <v>5</v>
      </c>
      <c r="CR94" s="192" t="e">
        <f t="shared" si="141"/>
        <v>#VALUE!</v>
      </c>
      <c r="CS94" s="207" t="e">
        <f t="shared" si="142"/>
        <v>#DIV/0!</v>
      </c>
      <c r="CT94" s="70">
        <f t="shared" si="143"/>
        <v>0</v>
      </c>
      <c r="CU94" s="192" t="e">
        <f t="shared" si="144"/>
        <v>#VALUE!</v>
      </c>
      <c r="CV94" s="202">
        <f t="shared" si="145"/>
        <v>0</v>
      </c>
      <c r="CW94" s="70">
        <f t="shared" si="146"/>
        <v>0</v>
      </c>
      <c r="CX94" s="192" t="e">
        <f t="shared" si="147"/>
        <v>#VALUE!</v>
      </c>
      <c r="CY94" s="202">
        <f t="shared" si="148"/>
        <v>1</v>
      </c>
      <c r="CZ94" s="70">
        <f t="shared" si="149"/>
        <v>5</v>
      </c>
      <c r="DA94" s="192" t="e">
        <f t="shared" si="150"/>
        <v>#VALUE!</v>
      </c>
      <c r="DB94" s="211"/>
    </row>
    <row r="95" spans="1:106" s="4" customFormat="1">
      <c r="A95" s="258" t="s">
        <v>653</v>
      </c>
      <c r="B95" s="481" t="s">
        <v>69</v>
      </c>
      <c r="C95" s="483" t="s">
        <v>544</v>
      </c>
      <c r="D95" s="484" t="s">
        <v>545</v>
      </c>
      <c r="E95" s="315" t="s">
        <v>665</v>
      </c>
      <c r="F95" s="488">
        <v>15.47</v>
      </c>
      <c r="G95" s="477">
        <v>3</v>
      </c>
      <c r="H95" s="283">
        <f t="shared" ref="H95:I111" si="157">G95</f>
        <v>3</v>
      </c>
      <c r="I95" s="371">
        <f t="shared" si="157"/>
        <v>3</v>
      </c>
      <c r="J95" s="132">
        <f t="shared" si="151"/>
        <v>0</v>
      </c>
      <c r="K95" s="132">
        <f t="shared" si="152"/>
        <v>0</v>
      </c>
      <c r="L95" s="39" t="e">
        <f t="shared" si="153"/>
        <v>#VALUE!</v>
      </c>
      <c r="M95" s="40" t="e">
        <f t="shared" si="154"/>
        <v>#VALUE!</v>
      </c>
      <c r="N95" s="238" t="e">
        <f t="shared" si="155"/>
        <v>#VALUE!</v>
      </c>
      <c r="O95" s="238" t="e">
        <f t="shared" si="156"/>
        <v>#VALUE!</v>
      </c>
      <c r="P95" s="207">
        <f t="shared" si="85"/>
        <v>0</v>
      </c>
      <c r="Q95" s="70"/>
      <c r="R95" s="208" t="e">
        <f t="shared" si="86"/>
        <v>#VALUE!</v>
      </c>
      <c r="S95" s="207" t="e">
        <f t="shared" si="87"/>
        <v>#DIV/0!</v>
      </c>
      <c r="T95" s="70"/>
      <c r="U95" s="192" t="e">
        <f t="shared" si="88"/>
        <v>#VALUE!</v>
      </c>
      <c r="V95" s="206">
        <f t="shared" si="89"/>
        <v>0</v>
      </c>
      <c r="W95" s="70"/>
      <c r="X95" s="208" t="e">
        <f t="shared" si="90"/>
        <v>#VALUE!</v>
      </c>
      <c r="Y95" s="207" t="e">
        <f t="shared" si="91"/>
        <v>#DIV/0!</v>
      </c>
      <c r="Z95" s="70"/>
      <c r="AA95" s="192" t="e">
        <f t="shared" si="92"/>
        <v>#VALUE!</v>
      </c>
      <c r="AB95" s="206">
        <f t="shared" si="93"/>
        <v>0</v>
      </c>
      <c r="AC95" s="70"/>
      <c r="AD95" s="208" t="e">
        <f t="shared" si="94"/>
        <v>#VALUE!</v>
      </c>
      <c r="AE95" s="207" t="e">
        <f t="shared" si="95"/>
        <v>#DIV/0!</v>
      </c>
      <c r="AF95" s="70"/>
      <c r="AG95" s="192" t="e">
        <f t="shared" si="96"/>
        <v>#VALUE!</v>
      </c>
      <c r="AH95" s="206">
        <f t="shared" si="97"/>
        <v>0</v>
      </c>
      <c r="AI95" s="70"/>
      <c r="AJ95" s="208" t="e">
        <f t="shared" si="98"/>
        <v>#VALUE!</v>
      </c>
      <c r="AK95" s="207" t="e">
        <f t="shared" si="99"/>
        <v>#DIV/0!</v>
      </c>
      <c r="AL95" s="70"/>
      <c r="AM95" s="192" t="e">
        <f t="shared" si="100"/>
        <v>#VALUE!</v>
      </c>
      <c r="AN95" s="206">
        <f t="shared" si="101"/>
        <v>0</v>
      </c>
      <c r="AO95" s="70"/>
      <c r="AP95" s="208" t="e">
        <f t="shared" si="102"/>
        <v>#VALUE!</v>
      </c>
      <c r="AQ95" s="207" t="e">
        <f t="shared" si="103"/>
        <v>#DIV/0!</v>
      </c>
      <c r="AR95" s="70"/>
      <c r="AS95" s="192" t="e">
        <f t="shared" si="104"/>
        <v>#VALUE!</v>
      </c>
      <c r="AT95" s="206">
        <f t="shared" si="105"/>
        <v>0</v>
      </c>
      <c r="AU95" s="70"/>
      <c r="AV95" s="208" t="e">
        <f t="shared" si="106"/>
        <v>#VALUE!</v>
      </c>
      <c r="AW95" s="207" t="e">
        <f t="shared" si="107"/>
        <v>#DIV/0!</v>
      </c>
      <c r="AX95" s="70"/>
      <c r="AY95" s="192" t="e">
        <f t="shared" si="108"/>
        <v>#VALUE!</v>
      </c>
      <c r="AZ95" s="206">
        <f t="shared" si="109"/>
        <v>0</v>
      </c>
      <c r="BA95" s="70"/>
      <c r="BB95" s="208" t="e">
        <f t="shared" si="110"/>
        <v>#VALUE!</v>
      </c>
      <c r="BC95" s="207" t="e">
        <f t="shared" si="111"/>
        <v>#DIV/0!</v>
      </c>
      <c r="BD95" s="70"/>
      <c r="BE95" s="192" t="e">
        <f t="shared" si="112"/>
        <v>#VALUE!</v>
      </c>
      <c r="BF95" s="206">
        <f t="shared" si="113"/>
        <v>0</v>
      </c>
      <c r="BG95" s="70"/>
      <c r="BH95" s="208" t="e">
        <f t="shared" si="114"/>
        <v>#VALUE!</v>
      </c>
      <c r="BI95" s="207" t="e">
        <f t="shared" si="115"/>
        <v>#DIV/0!</v>
      </c>
      <c r="BJ95" s="70"/>
      <c r="BK95" s="192" t="e">
        <f t="shared" si="116"/>
        <v>#VALUE!</v>
      </c>
      <c r="BL95" s="206">
        <f t="shared" si="117"/>
        <v>0</v>
      </c>
      <c r="BM95" s="70"/>
      <c r="BN95" s="208" t="e">
        <f t="shared" si="118"/>
        <v>#VALUE!</v>
      </c>
      <c r="BO95" s="207" t="e">
        <f t="shared" si="119"/>
        <v>#DIV/0!</v>
      </c>
      <c r="BP95" s="70"/>
      <c r="BQ95" s="192" t="e">
        <f t="shared" si="120"/>
        <v>#VALUE!</v>
      </c>
      <c r="BR95" s="206">
        <f t="shared" si="121"/>
        <v>0</v>
      </c>
      <c r="BS95" s="70"/>
      <c r="BT95" s="208" t="e">
        <f t="shared" si="122"/>
        <v>#VALUE!</v>
      </c>
      <c r="BU95" s="207" t="e">
        <f t="shared" si="123"/>
        <v>#DIV/0!</v>
      </c>
      <c r="BV95" s="70"/>
      <c r="BW95" s="192" t="e">
        <f t="shared" si="124"/>
        <v>#VALUE!</v>
      </c>
      <c r="BX95" s="206">
        <f t="shared" si="125"/>
        <v>0</v>
      </c>
      <c r="BY95" s="70"/>
      <c r="BZ95" s="208" t="e">
        <f t="shared" si="126"/>
        <v>#VALUE!</v>
      </c>
      <c r="CA95" s="207" t="e">
        <f t="shared" si="127"/>
        <v>#DIV/0!</v>
      </c>
      <c r="CB95" s="70"/>
      <c r="CC95" s="192" t="e">
        <f t="shared" si="128"/>
        <v>#VALUE!</v>
      </c>
      <c r="CD95" s="206">
        <f t="shared" si="129"/>
        <v>0</v>
      </c>
      <c r="CE95" s="70"/>
      <c r="CF95" s="208" t="e">
        <f t="shared" si="130"/>
        <v>#VALUE!</v>
      </c>
      <c r="CG95" s="207" t="e">
        <f t="shared" si="131"/>
        <v>#DIV/0!</v>
      </c>
      <c r="CH95" s="70"/>
      <c r="CI95" s="192" t="e">
        <f t="shared" si="132"/>
        <v>#VALUE!</v>
      </c>
      <c r="CJ95" s="207">
        <f t="shared" si="133"/>
        <v>0</v>
      </c>
      <c r="CK95" s="70">
        <f t="shared" si="134"/>
        <v>0</v>
      </c>
      <c r="CL95" s="192" t="e">
        <f t="shared" si="135"/>
        <v>#VALUE!</v>
      </c>
      <c r="CM95" s="207" t="e">
        <f t="shared" si="136"/>
        <v>#DIV/0!</v>
      </c>
      <c r="CN95" s="70">
        <f t="shared" si="137"/>
        <v>0</v>
      </c>
      <c r="CO95" s="192" t="e">
        <f t="shared" si="138"/>
        <v>#VALUE!</v>
      </c>
      <c r="CP95" s="207">
        <f t="shared" si="139"/>
        <v>100</v>
      </c>
      <c r="CQ95" s="70">
        <f t="shared" si="140"/>
        <v>3</v>
      </c>
      <c r="CR95" s="192" t="e">
        <f t="shared" si="141"/>
        <v>#VALUE!</v>
      </c>
      <c r="CS95" s="207" t="e">
        <f t="shared" si="142"/>
        <v>#DIV/0!</v>
      </c>
      <c r="CT95" s="70">
        <f t="shared" si="143"/>
        <v>0</v>
      </c>
      <c r="CU95" s="192" t="e">
        <f t="shared" si="144"/>
        <v>#VALUE!</v>
      </c>
      <c r="CV95" s="202">
        <f t="shared" si="145"/>
        <v>0</v>
      </c>
      <c r="CW95" s="70">
        <f t="shared" si="146"/>
        <v>0</v>
      </c>
      <c r="CX95" s="192" t="e">
        <f t="shared" si="147"/>
        <v>#VALUE!</v>
      </c>
      <c r="CY95" s="202">
        <f t="shared" si="148"/>
        <v>1</v>
      </c>
      <c r="CZ95" s="70">
        <f t="shared" si="149"/>
        <v>3</v>
      </c>
      <c r="DA95" s="192" t="e">
        <f t="shared" si="150"/>
        <v>#VALUE!</v>
      </c>
      <c r="DB95" s="211"/>
    </row>
    <row r="96" spans="1:106" s="4" customFormat="1">
      <c r="A96" s="258" t="s">
        <v>654</v>
      </c>
      <c r="B96" s="481" t="s">
        <v>69</v>
      </c>
      <c r="C96" s="486" t="s">
        <v>78</v>
      </c>
      <c r="D96" s="484" t="s">
        <v>546</v>
      </c>
      <c r="E96" s="315" t="s">
        <v>665</v>
      </c>
      <c r="F96" s="476">
        <v>96.94</v>
      </c>
      <c r="G96" s="477">
        <v>2</v>
      </c>
      <c r="H96" s="283">
        <f t="shared" si="157"/>
        <v>2</v>
      </c>
      <c r="I96" s="371">
        <f t="shared" si="157"/>
        <v>2</v>
      </c>
      <c r="J96" s="132">
        <f t="shared" si="151"/>
        <v>0</v>
      </c>
      <c r="K96" s="132">
        <f t="shared" si="152"/>
        <v>0</v>
      </c>
      <c r="L96" s="39" t="e">
        <f t="shared" si="153"/>
        <v>#VALUE!</v>
      </c>
      <c r="M96" s="40" t="e">
        <f t="shared" si="154"/>
        <v>#VALUE!</v>
      </c>
      <c r="N96" s="238" t="e">
        <f t="shared" si="155"/>
        <v>#VALUE!</v>
      </c>
      <c r="O96" s="238" t="e">
        <f t="shared" si="156"/>
        <v>#VALUE!</v>
      </c>
      <c r="P96" s="207">
        <f t="shared" si="85"/>
        <v>0</v>
      </c>
      <c r="Q96" s="70"/>
      <c r="R96" s="208" t="e">
        <f t="shared" si="86"/>
        <v>#VALUE!</v>
      </c>
      <c r="S96" s="207" t="e">
        <f t="shared" si="87"/>
        <v>#DIV/0!</v>
      </c>
      <c r="T96" s="70"/>
      <c r="U96" s="192" t="e">
        <f t="shared" si="88"/>
        <v>#VALUE!</v>
      </c>
      <c r="V96" s="206">
        <f t="shared" si="89"/>
        <v>0</v>
      </c>
      <c r="W96" s="70"/>
      <c r="X96" s="208" t="e">
        <f t="shared" si="90"/>
        <v>#VALUE!</v>
      </c>
      <c r="Y96" s="207" t="e">
        <f t="shared" si="91"/>
        <v>#DIV/0!</v>
      </c>
      <c r="Z96" s="70"/>
      <c r="AA96" s="192" t="e">
        <f t="shared" si="92"/>
        <v>#VALUE!</v>
      </c>
      <c r="AB96" s="206">
        <f t="shared" si="93"/>
        <v>0</v>
      </c>
      <c r="AC96" s="70"/>
      <c r="AD96" s="208" t="e">
        <f t="shared" si="94"/>
        <v>#VALUE!</v>
      </c>
      <c r="AE96" s="207" t="e">
        <f t="shared" si="95"/>
        <v>#DIV/0!</v>
      </c>
      <c r="AF96" s="70"/>
      <c r="AG96" s="192" t="e">
        <f t="shared" si="96"/>
        <v>#VALUE!</v>
      </c>
      <c r="AH96" s="206">
        <f t="shared" si="97"/>
        <v>0</v>
      </c>
      <c r="AI96" s="70"/>
      <c r="AJ96" s="208" t="e">
        <f t="shared" si="98"/>
        <v>#VALUE!</v>
      </c>
      <c r="AK96" s="207" t="e">
        <f t="shared" si="99"/>
        <v>#DIV/0!</v>
      </c>
      <c r="AL96" s="70"/>
      <c r="AM96" s="192" t="e">
        <f t="shared" si="100"/>
        <v>#VALUE!</v>
      </c>
      <c r="AN96" s="206">
        <f t="shared" si="101"/>
        <v>0</v>
      </c>
      <c r="AO96" s="70"/>
      <c r="AP96" s="208" t="e">
        <f t="shared" si="102"/>
        <v>#VALUE!</v>
      </c>
      <c r="AQ96" s="207" t="e">
        <f t="shared" si="103"/>
        <v>#DIV/0!</v>
      </c>
      <c r="AR96" s="70"/>
      <c r="AS96" s="192" t="e">
        <f t="shared" si="104"/>
        <v>#VALUE!</v>
      </c>
      <c r="AT96" s="206">
        <f t="shared" si="105"/>
        <v>0</v>
      </c>
      <c r="AU96" s="70"/>
      <c r="AV96" s="208" t="e">
        <f t="shared" si="106"/>
        <v>#VALUE!</v>
      </c>
      <c r="AW96" s="207" t="e">
        <f t="shared" si="107"/>
        <v>#DIV/0!</v>
      </c>
      <c r="AX96" s="70"/>
      <c r="AY96" s="192" t="e">
        <f t="shared" si="108"/>
        <v>#VALUE!</v>
      </c>
      <c r="AZ96" s="206">
        <f t="shared" si="109"/>
        <v>0</v>
      </c>
      <c r="BA96" s="70"/>
      <c r="BB96" s="208" t="e">
        <f t="shared" si="110"/>
        <v>#VALUE!</v>
      </c>
      <c r="BC96" s="207" t="e">
        <f t="shared" si="111"/>
        <v>#DIV/0!</v>
      </c>
      <c r="BD96" s="70"/>
      <c r="BE96" s="192" t="e">
        <f t="shared" si="112"/>
        <v>#VALUE!</v>
      </c>
      <c r="BF96" s="206">
        <f t="shared" si="113"/>
        <v>0</v>
      </c>
      <c r="BG96" s="70"/>
      <c r="BH96" s="208" t="e">
        <f t="shared" si="114"/>
        <v>#VALUE!</v>
      </c>
      <c r="BI96" s="207" t="e">
        <f t="shared" si="115"/>
        <v>#DIV/0!</v>
      </c>
      <c r="BJ96" s="70"/>
      <c r="BK96" s="192" t="e">
        <f t="shared" si="116"/>
        <v>#VALUE!</v>
      </c>
      <c r="BL96" s="206">
        <f t="shared" si="117"/>
        <v>0</v>
      </c>
      <c r="BM96" s="70"/>
      <c r="BN96" s="208" t="e">
        <f t="shared" si="118"/>
        <v>#VALUE!</v>
      </c>
      <c r="BO96" s="207" t="e">
        <f t="shared" si="119"/>
        <v>#DIV/0!</v>
      </c>
      <c r="BP96" s="70"/>
      <c r="BQ96" s="192" t="e">
        <f t="shared" si="120"/>
        <v>#VALUE!</v>
      </c>
      <c r="BR96" s="206">
        <f t="shared" si="121"/>
        <v>0</v>
      </c>
      <c r="BS96" s="70"/>
      <c r="BT96" s="208" t="e">
        <f t="shared" si="122"/>
        <v>#VALUE!</v>
      </c>
      <c r="BU96" s="207" t="e">
        <f t="shared" si="123"/>
        <v>#DIV/0!</v>
      </c>
      <c r="BV96" s="70"/>
      <c r="BW96" s="192" t="e">
        <f t="shared" si="124"/>
        <v>#VALUE!</v>
      </c>
      <c r="BX96" s="206">
        <f t="shared" si="125"/>
        <v>0</v>
      </c>
      <c r="BY96" s="70"/>
      <c r="BZ96" s="208" t="e">
        <f t="shared" si="126"/>
        <v>#VALUE!</v>
      </c>
      <c r="CA96" s="207" t="e">
        <f t="shared" si="127"/>
        <v>#DIV/0!</v>
      </c>
      <c r="CB96" s="70"/>
      <c r="CC96" s="192" t="e">
        <f t="shared" si="128"/>
        <v>#VALUE!</v>
      </c>
      <c r="CD96" s="206">
        <f t="shared" si="129"/>
        <v>0</v>
      </c>
      <c r="CE96" s="70"/>
      <c r="CF96" s="208" t="e">
        <f t="shared" si="130"/>
        <v>#VALUE!</v>
      </c>
      <c r="CG96" s="207" t="e">
        <f t="shared" si="131"/>
        <v>#DIV/0!</v>
      </c>
      <c r="CH96" s="70"/>
      <c r="CI96" s="192" t="e">
        <f t="shared" si="132"/>
        <v>#VALUE!</v>
      </c>
      <c r="CJ96" s="207">
        <f t="shared" si="133"/>
        <v>0</v>
      </c>
      <c r="CK96" s="70">
        <f t="shared" si="134"/>
        <v>0</v>
      </c>
      <c r="CL96" s="192" t="e">
        <f t="shared" si="135"/>
        <v>#VALUE!</v>
      </c>
      <c r="CM96" s="207" t="e">
        <f t="shared" si="136"/>
        <v>#DIV/0!</v>
      </c>
      <c r="CN96" s="70">
        <f t="shared" si="137"/>
        <v>0</v>
      </c>
      <c r="CO96" s="192" t="e">
        <f t="shared" si="138"/>
        <v>#VALUE!</v>
      </c>
      <c r="CP96" s="207">
        <f t="shared" si="139"/>
        <v>100</v>
      </c>
      <c r="CQ96" s="70">
        <f t="shared" si="140"/>
        <v>2</v>
      </c>
      <c r="CR96" s="192" t="e">
        <f t="shared" si="141"/>
        <v>#VALUE!</v>
      </c>
      <c r="CS96" s="207" t="e">
        <f t="shared" si="142"/>
        <v>#DIV/0!</v>
      </c>
      <c r="CT96" s="70">
        <f t="shared" si="143"/>
        <v>0</v>
      </c>
      <c r="CU96" s="192" t="e">
        <f t="shared" si="144"/>
        <v>#VALUE!</v>
      </c>
      <c r="CV96" s="202">
        <f t="shared" si="145"/>
        <v>0</v>
      </c>
      <c r="CW96" s="70">
        <f t="shared" si="146"/>
        <v>0</v>
      </c>
      <c r="CX96" s="192" t="e">
        <f t="shared" si="147"/>
        <v>#VALUE!</v>
      </c>
      <c r="CY96" s="202">
        <f t="shared" si="148"/>
        <v>1</v>
      </c>
      <c r="CZ96" s="70">
        <f t="shared" si="149"/>
        <v>2</v>
      </c>
      <c r="DA96" s="192" t="e">
        <f t="shared" si="150"/>
        <v>#VALUE!</v>
      </c>
      <c r="DB96" s="211"/>
    </row>
    <row r="97" spans="1:106" s="4" customFormat="1">
      <c r="A97" s="258" t="s">
        <v>655</v>
      </c>
      <c r="B97" s="481" t="s">
        <v>69</v>
      </c>
      <c r="C97" s="489" t="s">
        <v>95</v>
      </c>
      <c r="D97" s="484" t="s">
        <v>547</v>
      </c>
      <c r="E97" s="481" t="s">
        <v>667</v>
      </c>
      <c r="F97" s="490">
        <v>7.9</v>
      </c>
      <c r="G97" s="477">
        <v>4.5</v>
      </c>
      <c r="H97" s="283">
        <f t="shared" si="157"/>
        <v>4.5</v>
      </c>
      <c r="I97" s="371">
        <f t="shared" si="157"/>
        <v>4.5</v>
      </c>
      <c r="J97" s="132">
        <f t="shared" si="151"/>
        <v>0</v>
      </c>
      <c r="K97" s="132">
        <f t="shared" si="152"/>
        <v>0</v>
      </c>
      <c r="L97" s="39" t="e">
        <f t="shared" si="153"/>
        <v>#VALUE!</v>
      </c>
      <c r="M97" s="40" t="e">
        <f t="shared" si="154"/>
        <v>#VALUE!</v>
      </c>
      <c r="N97" s="238" t="e">
        <f t="shared" si="155"/>
        <v>#VALUE!</v>
      </c>
      <c r="O97" s="238" t="e">
        <f t="shared" si="156"/>
        <v>#VALUE!</v>
      </c>
      <c r="P97" s="207">
        <f t="shared" si="85"/>
        <v>0</v>
      </c>
      <c r="Q97" s="70"/>
      <c r="R97" s="208" t="e">
        <f t="shared" si="86"/>
        <v>#VALUE!</v>
      </c>
      <c r="S97" s="207" t="e">
        <f t="shared" si="87"/>
        <v>#DIV/0!</v>
      </c>
      <c r="T97" s="70"/>
      <c r="U97" s="192" t="e">
        <f t="shared" si="88"/>
        <v>#VALUE!</v>
      </c>
      <c r="V97" s="206">
        <f t="shared" si="89"/>
        <v>0</v>
      </c>
      <c r="W97" s="70"/>
      <c r="X97" s="208" t="e">
        <f t="shared" si="90"/>
        <v>#VALUE!</v>
      </c>
      <c r="Y97" s="207" t="e">
        <f t="shared" si="91"/>
        <v>#DIV/0!</v>
      </c>
      <c r="Z97" s="70"/>
      <c r="AA97" s="192" t="e">
        <f t="shared" si="92"/>
        <v>#VALUE!</v>
      </c>
      <c r="AB97" s="206">
        <f t="shared" si="93"/>
        <v>0</v>
      </c>
      <c r="AC97" s="70"/>
      <c r="AD97" s="208" t="e">
        <f t="shared" si="94"/>
        <v>#VALUE!</v>
      </c>
      <c r="AE97" s="207" t="e">
        <f t="shared" si="95"/>
        <v>#DIV/0!</v>
      </c>
      <c r="AF97" s="70"/>
      <c r="AG97" s="192" t="e">
        <f t="shared" si="96"/>
        <v>#VALUE!</v>
      </c>
      <c r="AH97" s="206">
        <f t="shared" si="97"/>
        <v>0</v>
      </c>
      <c r="AI97" s="70"/>
      <c r="AJ97" s="208" t="e">
        <f t="shared" si="98"/>
        <v>#VALUE!</v>
      </c>
      <c r="AK97" s="207" t="e">
        <f t="shared" si="99"/>
        <v>#DIV/0!</v>
      </c>
      <c r="AL97" s="70"/>
      <c r="AM97" s="192" t="e">
        <f t="shared" si="100"/>
        <v>#VALUE!</v>
      </c>
      <c r="AN97" s="206">
        <f t="shared" si="101"/>
        <v>0</v>
      </c>
      <c r="AO97" s="70"/>
      <c r="AP97" s="208" t="e">
        <f t="shared" si="102"/>
        <v>#VALUE!</v>
      </c>
      <c r="AQ97" s="207" t="e">
        <f t="shared" si="103"/>
        <v>#DIV/0!</v>
      </c>
      <c r="AR97" s="70"/>
      <c r="AS97" s="192" t="e">
        <f t="shared" si="104"/>
        <v>#VALUE!</v>
      </c>
      <c r="AT97" s="206">
        <f t="shared" si="105"/>
        <v>0</v>
      </c>
      <c r="AU97" s="70"/>
      <c r="AV97" s="208" t="e">
        <f t="shared" si="106"/>
        <v>#VALUE!</v>
      </c>
      <c r="AW97" s="207" t="e">
        <f t="shared" si="107"/>
        <v>#DIV/0!</v>
      </c>
      <c r="AX97" s="70"/>
      <c r="AY97" s="192" t="e">
        <f t="shared" si="108"/>
        <v>#VALUE!</v>
      </c>
      <c r="AZ97" s="206">
        <f t="shared" si="109"/>
        <v>0</v>
      </c>
      <c r="BA97" s="70"/>
      <c r="BB97" s="208" t="e">
        <f t="shared" si="110"/>
        <v>#VALUE!</v>
      </c>
      <c r="BC97" s="207" t="e">
        <f t="shared" si="111"/>
        <v>#DIV/0!</v>
      </c>
      <c r="BD97" s="70"/>
      <c r="BE97" s="192" t="e">
        <f t="shared" si="112"/>
        <v>#VALUE!</v>
      </c>
      <c r="BF97" s="206">
        <f t="shared" si="113"/>
        <v>0</v>
      </c>
      <c r="BG97" s="70"/>
      <c r="BH97" s="208" t="e">
        <f t="shared" si="114"/>
        <v>#VALUE!</v>
      </c>
      <c r="BI97" s="207" t="e">
        <f t="shared" si="115"/>
        <v>#DIV/0!</v>
      </c>
      <c r="BJ97" s="70"/>
      <c r="BK97" s="192" t="e">
        <f t="shared" si="116"/>
        <v>#VALUE!</v>
      </c>
      <c r="BL97" s="206">
        <f t="shared" si="117"/>
        <v>0</v>
      </c>
      <c r="BM97" s="70"/>
      <c r="BN97" s="208" t="e">
        <f t="shared" si="118"/>
        <v>#VALUE!</v>
      </c>
      <c r="BO97" s="207" t="e">
        <f t="shared" si="119"/>
        <v>#DIV/0!</v>
      </c>
      <c r="BP97" s="70"/>
      <c r="BQ97" s="192" t="e">
        <f t="shared" si="120"/>
        <v>#VALUE!</v>
      </c>
      <c r="BR97" s="206">
        <f t="shared" si="121"/>
        <v>0</v>
      </c>
      <c r="BS97" s="70"/>
      <c r="BT97" s="208" t="e">
        <f t="shared" si="122"/>
        <v>#VALUE!</v>
      </c>
      <c r="BU97" s="207" t="e">
        <f t="shared" si="123"/>
        <v>#DIV/0!</v>
      </c>
      <c r="BV97" s="70"/>
      <c r="BW97" s="192" t="e">
        <f t="shared" si="124"/>
        <v>#VALUE!</v>
      </c>
      <c r="BX97" s="206">
        <f t="shared" si="125"/>
        <v>0</v>
      </c>
      <c r="BY97" s="70"/>
      <c r="BZ97" s="208" t="e">
        <f t="shared" si="126"/>
        <v>#VALUE!</v>
      </c>
      <c r="CA97" s="207" t="e">
        <f t="shared" si="127"/>
        <v>#DIV/0!</v>
      </c>
      <c r="CB97" s="70"/>
      <c r="CC97" s="192" t="e">
        <f t="shared" si="128"/>
        <v>#VALUE!</v>
      </c>
      <c r="CD97" s="206">
        <f t="shared" si="129"/>
        <v>0</v>
      </c>
      <c r="CE97" s="70"/>
      <c r="CF97" s="208" t="e">
        <f t="shared" si="130"/>
        <v>#VALUE!</v>
      </c>
      <c r="CG97" s="207" t="e">
        <f t="shared" si="131"/>
        <v>#DIV/0!</v>
      </c>
      <c r="CH97" s="70"/>
      <c r="CI97" s="192" t="e">
        <f t="shared" si="132"/>
        <v>#VALUE!</v>
      </c>
      <c r="CJ97" s="207">
        <f t="shared" si="133"/>
        <v>0</v>
      </c>
      <c r="CK97" s="70">
        <f t="shared" si="134"/>
        <v>0</v>
      </c>
      <c r="CL97" s="192" t="e">
        <f t="shared" si="135"/>
        <v>#VALUE!</v>
      </c>
      <c r="CM97" s="207" t="e">
        <f t="shared" si="136"/>
        <v>#DIV/0!</v>
      </c>
      <c r="CN97" s="70">
        <f t="shared" si="137"/>
        <v>0</v>
      </c>
      <c r="CO97" s="192" t="e">
        <f t="shared" si="138"/>
        <v>#VALUE!</v>
      </c>
      <c r="CP97" s="207">
        <f t="shared" si="139"/>
        <v>100</v>
      </c>
      <c r="CQ97" s="70">
        <f t="shared" si="140"/>
        <v>4.5</v>
      </c>
      <c r="CR97" s="192" t="e">
        <f t="shared" si="141"/>
        <v>#VALUE!</v>
      </c>
      <c r="CS97" s="207" t="e">
        <f t="shared" si="142"/>
        <v>#DIV/0!</v>
      </c>
      <c r="CT97" s="70">
        <f t="shared" si="143"/>
        <v>0</v>
      </c>
      <c r="CU97" s="192" t="e">
        <f t="shared" si="144"/>
        <v>#VALUE!</v>
      </c>
      <c r="CV97" s="202">
        <f t="shared" si="145"/>
        <v>0</v>
      </c>
      <c r="CW97" s="70">
        <f t="shared" si="146"/>
        <v>0</v>
      </c>
      <c r="CX97" s="192" t="e">
        <f t="shared" si="147"/>
        <v>#VALUE!</v>
      </c>
      <c r="CY97" s="202">
        <f t="shared" si="148"/>
        <v>1</v>
      </c>
      <c r="CZ97" s="70">
        <f t="shared" si="149"/>
        <v>4.5</v>
      </c>
      <c r="DA97" s="192" t="e">
        <f t="shared" si="150"/>
        <v>#VALUE!</v>
      </c>
      <c r="DB97" s="211"/>
    </row>
    <row r="98" spans="1:106" s="4" customFormat="1">
      <c r="A98" s="258" t="s">
        <v>55</v>
      </c>
      <c r="B98" s="72" t="s">
        <v>96</v>
      </c>
      <c r="C98" s="72" t="s">
        <v>97</v>
      </c>
      <c r="D98" s="307" t="s">
        <v>548</v>
      </c>
      <c r="E98" s="362" t="s">
        <v>669</v>
      </c>
      <c r="F98" s="476">
        <v>5.65</v>
      </c>
      <c r="G98" s="477">
        <v>2</v>
      </c>
      <c r="H98" s="283">
        <f t="shared" si="157"/>
        <v>2</v>
      </c>
      <c r="I98" s="371">
        <f t="shared" si="157"/>
        <v>2</v>
      </c>
      <c r="J98" s="132">
        <f t="shared" si="79"/>
        <v>0</v>
      </c>
      <c r="K98" s="132">
        <f t="shared" si="80"/>
        <v>0</v>
      </c>
      <c r="L98" s="39" t="e">
        <f t="shared" si="81"/>
        <v>#VALUE!</v>
      </c>
      <c r="M98" s="40" t="e">
        <f>TRUNC(L98*G98,2)</f>
        <v>#VALUE!</v>
      </c>
      <c r="N98" s="238" t="e">
        <f t="shared" si="83"/>
        <v>#VALUE!</v>
      </c>
      <c r="O98" s="238" t="e">
        <f t="shared" si="84"/>
        <v>#VALUE!</v>
      </c>
      <c r="P98" s="207">
        <f t="shared" si="85"/>
        <v>0</v>
      </c>
      <c r="Q98" s="70"/>
      <c r="R98" s="208" t="e">
        <f t="shared" si="86"/>
        <v>#VALUE!</v>
      </c>
      <c r="S98" s="207" t="e">
        <f t="shared" si="87"/>
        <v>#DIV/0!</v>
      </c>
      <c r="T98" s="70"/>
      <c r="U98" s="192" t="e">
        <f t="shared" si="88"/>
        <v>#VALUE!</v>
      </c>
      <c r="V98" s="206">
        <f t="shared" si="89"/>
        <v>0</v>
      </c>
      <c r="W98" s="70"/>
      <c r="X98" s="208" t="e">
        <f t="shared" si="90"/>
        <v>#VALUE!</v>
      </c>
      <c r="Y98" s="207" t="e">
        <f t="shared" si="91"/>
        <v>#DIV/0!</v>
      </c>
      <c r="Z98" s="70"/>
      <c r="AA98" s="192" t="e">
        <f t="shared" si="92"/>
        <v>#VALUE!</v>
      </c>
      <c r="AB98" s="206">
        <f t="shared" si="93"/>
        <v>0</v>
      </c>
      <c r="AC98" s="70"/>
      <c r="AD98" s="208" t="e">
        <f t="shared" si="94"/>
        <v>#VALUE!</v>
      </c>
      <c r="AE98" s="207" t="e">
        <f t="shared" si="95"/>
        <v>#DIV/0!</v>
      </c>
      <c r="AF98" s="70"/>
      <c r="AG98" s="192" t="e">
        <f t="shared" si="96"/>
        <v>#VALUE!</v>
      </c>
      <c r="AH98" s="206">
        <f t="shared" si="97"/>
        <v>0</v>
      </c>
      <c r="AI98" s="70"/>
      <c r="AJ98" s="208" t="e">
        <f t="shared" si="98"/>
        <v>#VALUE!</v>
      </c>
      <c r="AK98" s="207" t="e">
        <f t="shared" si="99"/>
        <v>#DIV/0!</v>
      </c>
      <c r="AL98" s="70"/>
      <c r="AM98" s="192" t="e">
        <f t="shared" si="100"/>
        <v>#VALUE!</v>
      </c>
      <c r="AN98" s="206">
        <f t="shared" si="101"/>
        <v>0</v>
      </c>
      <c r="AO98" s="70"/>
      <c r="AP98" s="208" t="e">
        <f t="shared" si="102"/>
        <v>#VALUE!</v>
      </c>
      <c r="AQ98" s="207" t="e">
        <f t="shared" si="103"/>
        <v>#DIV/0!</v>
      </c>
      <c r="AR98" s="70"/>
      <c r="AS98" s="192" t="e">
        <f t="shared" si="104"/>
        <v>#VALUE!</v>
      </c>
      <c r="AT98" s="206">
        <f t="shared" si="105"/>
        <v>0</v>
      </c>
      <c r="AU98" s="70"/>
      <c r="AV98" s="208" t="e">
        <f t="shared" si="106"/>
        <v>#VALUE!</v>
      </c>
      <c r="AW98" s="207" t="e">
        <f t="shared" si="107"/>
        <v>#DIV/0!</v>
      </c>
      <c r="AX98" s="70"/>
      <c r="AY98" s="192" t="e">
        <f t="shared" si="108"/>
        <v>#VALUE!</v>
      </c>
      <c r="AZ98" s="206">
        <f t="shared" si="109"/>
        <v>0</v>
      </c>
      <c r="BA98" s="70"/>
      <c r="BB98" s="208" t="e">
        <f t="shared" si="110"/>
        <v>#VALUE!</v>
      </c>
      <c r="BC98" s="207" t="e">
        <f t="shared" si="111"/>
        <v>#DIV/0!</v>
      </c>
      <c r="BD98" s="70"/>
      <c r="BE98" s="192" t="e">
        <f t="shared" si="112"/>
        <v>#VALUE!</v>
      </c>
      <c r="BF98" s="206">
        <f t="shared" si="113"/>
        <v>0</v>
      </c>
      <c r="BG98" s="70"/>
      <c r="BH98" s="208" t="e">
        <f t="shared" si="114"/>
        <v>#VALUE!</v>
      </c>
      <c r="BI98" s="207" t="e">
        <f t="shared" si="115"/>
        <v>#DIV/0!</v>
      </c>
      <c r="BJ98" s="70"/>
      <c r="BK98" s="192" t="e">
        <f t="shared" si="116"/>
        <v>#VALUE!</v>
      </c>
      <c r="BL98" s="206">
        <f t="shared" si="117"/>
        <v>0</v>
      </c>
      <c r="BM98" s="70"/>
      <c r="BN98" s="208" t="e">
        <f t="shared" si="118"/>
        <v>#VALUE!</v>
      </c>
      <c r="BO98" s="207" t="e">
        <f t="shared" si="119"/>
        <v>#DIV/0!</v>
      </c>
      <c r="BP98" s="70"/>
      <c r="BQ98" s="192" t="e">
        <f t="shared" si="120"/>
        <v>#VALUE!</v>
      </c>
      <c r="BR98" s="206">
        <f t="shared" si="121"/>
        <v>0</v>
      </c>
      <c r="BS98" s="70"/>
      <c r="BT98" s="208" t="e">
        <f t="shared" si="122"/>
        <v>#VALUE!</v>
      </c>
      <c r="BU98" s="207" t="e">
        <f t="shared" si="123"/>
        <v>#DIV/0!</v>
      </c>
      <c r="BV98" s="70"/>
      <c r="BW98" s="192" t="e">
        <f t="shared" si="124"/>
        <v>#VALUE!</v>
      </c>
      <c r="BX98" s="206">
        <f t="shared" si="125"/>
        <v>0</v>
      </c>
      <c r="BY98" s="70"/>
      <c r="BZ98" s="208" t="e">
        <f t="shared" si="126"/>
        <v>#VALUE!</v>
      </c>
      <c r="CA98" s="207" t="e">
        <f t="shared" si="127"/>
        <v>#DIV/0!</v>
      </c>
      <c r="CB98" s="70"/>
      <c r="CC98" s="192" t="e">
        <f t="shared" si="128"/>
        <v>#VALUE!</v>
      </c>
      <c r="CD98" s="206">
        <f t="shared" si="129"/>
        <v>0</v>
      </c>
      <c r="CE98" s="70"/>
      <c r="CF98" s="208" t="e">
        <f t="shared" si="130"/>
        <v>#VALUE!</v>
      </c>
      <c r="CG98" s="207" t="e">
        <f t="shared" si="131"/>
        <v>#DIV/0!</v>
      </c>
      <c r="CH98" s="70"/>
      <c r="CI98" s="192" t="e">
        <f t="shared" si="132"/>
        <v>#VALUE!</v>
      </c>
      <c r="CJ98" s="207">
        <f t="shared" si="133"/>
        <v>0</v>
      </c>
      <c r="CK98" s="70">
        <f t="shared" si="134"/>
        <v>0</v>
      </c>
      <c r="CL98" s="192" t="e">
        <f t="shared" si="135"/>
        <v>#VALUE!</v>
      </c>
      <c r="CM98" s="207" t="e">
        <f t="shared" si="136"/>
        <v>#DIV/0!</v>
      </c>
      <c r="CN98" s="70">
        <f t="shared" si="137"/>
        <v>0</v>
      </c>
      <c r="CO98" s="192" t="e">
        <f t="shared" si="138"/>
        <v>#VALUE!</v>
      </c>
      <c r="CP98" s="207">
        <f t="shared" si="139"/>
        <v>100</v>
      </c>
      <c r="CQ98" s="70">
        <f t="shared" si="140"/>
        <v>2</v>
      </c>
      <c r="CR98" s="192" t="e">
        <f t="shared" si="141"/>
        <v>#VALUE!</v>
      </c>
      <c r="CS98" s="207" t="e">
        <f t="shared" si="142"/>
        <v>#DIV/0!</v>
      </c>
      <c r="CT98" s="70">
        <f t="shared" si="143"/>
        <v>0</v>
      </c>
      <c r="CU98" s="192" t="e">
        <f t="shared" si="144"/>
        <v>#VALUE!</v>
      </c>
      <c r="CV98" s="202">
        <f t="shared" si="145"/>
        <v>0</v>
      </c>
      <c r="CW98" s="70">
        <f t="shared" si="146"/>
        <v>0</v>
      </c>
      <c r="CX98" s="192" t="e">
        <f t="shared" si="147"/>
        <v>#VALUE!</v>
      </c>
      <c r="CY98" s="202">
        <f t="shared" si="148"/>
        <v>1</v>
      </c>
      <c r="CZ98" s="70">
        <f t="shared" si="149"/>
        <v>2</v>
      </c>
      <c r="DA98" s="192" t="e">
        <f t="shared" si="150"/>
        <v>#VALUE!</v>
      </c>
      <c r="DB98" s="211"/>
    </row>
    <row r="99" spans="1:106" s="4" customFormat="1">
      <c r="A99" s="258" t="s">
        <v>56</v>
      </c>
      <c r="B99" s="481" t="s">
        <v>69</v>
      </c>
      <c r="C99" s="489" t="s">
        <v>98</v>
      </c>
      <c r="D99" s="484" t="s">
        <v>549</v>
      </c>
      <c r="E99" s="362" t="s">
        <v>669</v>
      </c>
      <c r="F99" s="476">
        <v>22.57</v>
      </c>
      <c r="G99" s="477">
        <v>12</v>
      </c>
      <c r="H99" s="283">
        <f t="shared" si="157"/>
        <v>12</v>
      </c>
      <c r="I99" s="371">
        <f t="shared" si="157"/>
        <v>12</v>
      </c>
      <c r="J99" s="132">
        <f t="shared" si="79"/>
        <v>0</v>
      </c>
      <c r="K99" s="132">
        <f t="shared" si="80"/>
        <v>0</v>
      </c>
      <c r="L99" s="39" t="e">
        <f t="shared" si="81"/>
        <v>#VALUE!</v>
      </c>
      <c r="M99" s="40" t="e">
        <f>TRUNC(L99*G99,2)</f>
        <v>#VALUE!</v>
      </c>
      <c r="N99" s="238" t="e">
        <f t="shared" si="83"/>
        <v>#VALUE!</v>
      </c>
      <c r="O99" s="238" t="e">
        <f t="shared" si="84"/>
        <v>#VALUE!</v>
      </c>
      <c r="P99" s="207">
        <f t="shared" si="85"/>
        <v>0</v>
      </c>
      <c r="Q99" s="70"/>
      <c r="R99" s="208" t="e">
        <f t="shared" si="86"/>
        <v>#VALUE!</v>
      </c>
      <c r="S99" s="207" t="e">
        <f t="shared" si="87"/>
        <v>#DIV/0!</v>
      </c>
      <c r="T99" s="70"/>
      <c r="U99" s="192" t="e">
        <f t="shared" si="88"/>
        <v>#VALUE!</v>
      </c>
      <c r="V99" s="206">
        <f t="shared" si="89"/>
        <v>0</v>
      </c>
      <c r="W99" s="70"/>
      <c r="X99" s="208" t="e">
        <f t="shared" si="90"/>
        <v>#VALUE!</v>
      </c>
      <c r="Y99" s="207" t="e">
        <f t="shared" si="91"/>
        <v>#DIV/0!</v>
      </c>
      <c r="Z99" s="70"/>
      <c r="AA99" s="192" t="e">
        <f t="shared" si="92"/>
        <v>#VALUE!</v>
      </c>
      <c r="AB99" s="206">
        <f t="shared" si="93"/>
        <v>0</v>
      </c>
      <c r="AC99" s="70"/>
      <c r="AD99" s="208" t="e">
        <f t="shared" si="94"/>
        <v>#VALUE!</v>
      </c>
      <c r="AE99" s="207" t="e">
        <f t="shared" si="95"/>
        <v>#DIV/0!</v>
      </c>
      <c r="AF99" s="70"/>
      <c r="AG99" s="192" t="e">
        <f t="shared" si="96"/>
        <v>#VALUE!</v>
      </c>
      <c r="AH99" s="206">
        <f t="shared" si="97"/>
        <v>0</v>
      </c>
      <c r="AI99" s="70"/>
      <c r="AJ99" s="208" t="e">
        <f t="shared" si="98"/>
        <v>#VALUE!</v>
      </c>
      <c r="AK99" s="207" t="e">
        <f t="shared" si="99"/>
        <v>#DIV/0!</v>
      </c>
      <c r="AL99" s="70"/>
      <c r="AM99" s="192" t="e">
        <f t="shared" si="100"/>
        <v>#VALUE!</v>
      </c>
      <c r="AN99" s="206">
        <f t="shared" si="101"/>
        <v>0</v>
      </c>
      <c r="AO99" s="70"/>
      <c r="AP99" s="208" t="e">
        <f t="shared" si="102"/>
        <v>#VALUE!</v>
      </c>
      <c r="AQ99" s="207" t="e">
        <f t="shared" si="103"/>
        <v>#DIV/0!</v>
      </c>
      <c r="AR99" s="70"/>
      <c r="AS99" s="192" t="e">
        <f t="shared" si="104"/>
        <v>#VALUE!</v>
      </c>
      <c r="AT99" s="206">
        <f t="shared" si="105"/>
        <v>0</v>
      </c>
      <c r="AU99" s="70"/>
      <c r="AV99" s="208" t="e">
        <f t="shared" si="106"/>
        <v>#VALUE!</v>
      </c>
      <c r="AW99" s="207" t="e">
        <f t="shared" si="107"/>
        <v>#DIV/0!</v>
      </c>
      <c r="AX99" s="70"/>
      <c r="AY99" s="192" t="e">
        <f t="shared" si="108"/>
        <v>#VALUE!</v>
      </c>
      <c r="AZ99" s="206">
        <f t="shared" si="109"/>
        <v>0</v>
      </c>
      <c r="BA99" s="70"/>
      <c r="BB99" s="208" t="e">
        <f t="shared" si="110"/>
        <v>#VALUE!</v>
      </c>
      <c r="BC99" s="207" t="e">
        <f t="shared" si="111"/>
        <v>#DIV/0!</v>
      </c>
      <c r="BD99" s="70"/>
      <c r="BE99" s="192" t="e">
        <f t="shared" si="112"/>
        <v>#VALUE!</v>
      </c>
      <c r="BF99" s="206">
        <f t="shared" si="113"/>
        <v>0</v>
      </c>
      <c r="BG99" s="70"/>
      <c r="BH99" s="208" t="e">
        <f t="shared" si="114"/>
        <v>#VALUE!</v>
      </c>
      <c r="BI99" s="207" t="e">
        <f t="shared" si="115"/>
        <v>#DIV/0!</v>
      </c>
      <c r="BJ99" s="70"/>
      <c r="BK99" s="192" t="e">
        <f t="shared" si="116"/>
        <v>#VALUE!</v>
      </c>
      <c r="BL99" s="206">
        <f t="shared" si="117"/>
        <v>0</v>
      </c>
      <c r="BM99" s="70"/>
      <c r="BN99" s="208" t="e">
        <f t="shared" si="118"/>
        <v>#VALUE!</v>
      </c>
      <c r="BO99" s="207" t="e">
        <f t="shared" si="119"/>
        <v>#DIV/0!</v>
      </c>
      <c r="BP99" s="70"/>
      <c r="BQ99" s="192" t="e">
        <f t="shared" si="120"/>
        <v>#VALUE!</v>
      </c>
      <c r="BR99" s="206">
        <f t="shared" si="121"/>
        <v>0</v>
      </c>
      <c r="BS99" s="70"/>
      <c r="BT99" s="208" t="e">
        <f t="shared" si="122"/>
        <v>#VALUE!</v>
      </c>
      <c r="BU99" s="207" t="e">
        <f t="shared" si="123"/>
        <v>#DIV/0!</v>
      </c>
      <c r="BV99" s="70"/>
      <c r="BW99" s="192" t="e">
        <f t="shared" si="124"/>
        <v>#VALUE!</v>
      </c>
      <c r="BX99" s="206">
        <f t="shared" si="125"/>
        <v>0</v>
      </c>
      <c r="BY99" s="70"/>
      <c r="BZ99" s="208" t="e">
        <f t="shared" si="126"/>
        <v>#VALUE!</v>
      </c>
      <c r="CA99" s="207" t="e">
        <f t="shared" si="127"/>
        <v>#DIV/0!</v>
      </c>
      <c r="CB99" s="70"/>
      <c r="CC99" s="192" t="e">
        <f t="shared" si="128"/>
        <v>#VALUE!</v>
      </c>
      <c r="CD99" s="206">
        <f t="shared" si="129"/>
        <v>0</v>
      </c>
      <c r="CE99" s="70"/>
      <c r="CF99" s="208" t="e">
        <f t="shared" si="130"/>
        <v>#VALUE!</v>
      </c>
      <c r="CG99" s="207" t="e">
        <f t="shared" si="131"/>
        <v>#DIV/0!</v>
      </c>
      <c r="CH99" s="70"/>
      <c r="CI99" s="192" t="e">
        <f t="shared" si="132"/>
        <v>#VALUE!</v>
      </c>
      <c r="CJ99" s="207">
        <f t="shared" si="133"/>
        <v>0</v>
      </c>
      <c r="CK99" s="70">
        <f t="shared" si="134"/>
        <v>0</v>
      </c>
      <c r="CL99" s="192" t="e">
        <f t="shared" si="135"/>
        <v>#VALUE!</v>
      </c>
      <c r="CM99" s="207" t="e">
        <f t="shared" si="136"/>
        <v>#DIV/0!</v>
      </c>
      <c r="CN99" s="70">
        <f t="shared" si="137"/>
        <v>0</v>
      </c>
      <c r="CO99" s="192" t="e">
        <f t="shared" si="138"/>
        <v>#VALUE!</v>
      </c>
      <c r="CP99" s="207">
        <f t="shared" si="139"/>
        <v>100</v>
      </c>
      <c r="CQ99" s="70">
        <f t="shared" si="140"/>
        <v>12</v>
      </c>
      <c r="CR99" s="192" t="e">
        <f t="shared" si="141"/>
        <v>#VALUE!</v>
      </c>
      <c r="CS99" s="207" t="e">
        <f t="shared" si="142"/>
        <v>#DIV/0!</v>
      </c>
      <c r="CT99" s="70">
        <f t="shared" si="143"/>
        <v>0</v>
      </c>
      <c r="CU99" s="192" t="e">
        <f t="shared" si="144"/>
        <v>#VALUE!</v>
      </c>
      <c r="CV99" s="202">
        <f t="shared" si="145"/>
        <v>0</v>
      </c>
      <c r="CW99" s="70">
        <f t="shared" si="146"/>
        <v>0</v>
      </c>
      <c r="CX99" s="192" t="e">
        <f t="shared" si="147"/>
        <v>#VALUE!</v>
      </c>
      <c r="CY99" s="202">
        <f t="shared" si="148"/>
        <v>1</v>
      </c>
      <c r="CZ99" s="70">
        <f t="shared" si="149"/>
        <v>12</v>
      </c>
      <c r="DA99" s="192" t="e">
        <f t="shared" si="150"/>
        <v>#VALUE!</v>
      </c>
      <c r="DB99" s="211"/>
    </row>
    <row r="100" spans="1:106" s="4" customFormat="1">
      <c r="A100" s="258" t="s">
        <v>57</v>
      </c>
      <c r="B100" s="481" t="s">
        <v>69</v>
      </c>
      <c r="C100" s="489" t="s">
        <v>99</v>
      </c>
      <c r="D100" s="484" t="s">
        <v>550</v>
      </c>
      <c r="E100" s="315" t="s">
        <v>665</v>
      </c>
      <c r="F100" s="476">
        <v>17.68</v>
      </c>
      <c r="G100" s="477">
        <v>3</v>
      </c>
      <c r="H100" s="283">
        <f t="shared" si="157"/>
        <v>3</v>
      </c>
      <c r="I100" s="371">
        <f t="shared" si="157"/>
        <v>3</v>
      </c>
      <c r="J100" s="132">
        <f t="shared" si="79"/>
        <v>0</v>
      </c>
      <c r="K100" s="132">
        <f t="shared" si="80"/>
        <v>0</v>
      </c>
      <c r="L100" s="39" t="e">
        <f t="shared" si="81"/>
        <v>#VALUE!</v>
      </c>
      <c r="M100" s="40" t="e">
        <f>TRUNC(L100*G100,2)</f>
        <v>#VALUE!</v>
      </c>
      <c r="N100" s="238" t="e">
        <f t="shared" si="83"/>
        <v>#VALUE!</v>
      </c>
      <c r="O100" s="238" t="e">
        <f t="shared" si="84"/>
        <v>#VALUE!</v>
      </c>
      <c r="P100" s="207">
        <f t="shared" si="85"/>
        <v>0</v>
      </c>
      <c r="Q100" s="70"/>
      <c r="R100" s="208" t="e">
        <f t="shared" si="86"/>
        <v>#VALUE!</v>
      </c>
      <c r="S100" s="207" t="e">
        <f t="shared" si="87"/>
        <v>#DIV/0!</v>
      </c>
      <c r="T100" s="70"/>
      <c r="U100" s="192" t="e">
        <f t="shared" si="88"/>
        <v>#VALUE!</v>
      </c>
      <c r="V100" s="206">
        <f t="shared" si="89"/>
        <v>0</v>
      </c>
      <c r="W100" s="70"/>
      <c r="X100" s="208" t="e">
        <f t="shared" si="90"/>
        <v>#VALUE!</v>
      </c>
      <c r="Y100" s="207" t="e">
        <f t="shared" si="91"/>
        <v>#DIV/0!</v>
      </c>
      <c r="Z100" s="70"/>
      <c r="AA100" s="192" t="e">
        <f t="shared" si="92"/>
        <v>#VALUE!</v>
      </c>
      <c r="AB100" s="206">
        <f t="shared" si="93"/>
        <v>0</v>
      </c>
      <c r="AC100" s="70"/>
      <c r="AD100" s="208" t="e">
        <f t="shared" si="94"/>
        <v>#VALUE!</v>
      </c>
      <c r="AE100" s="207" t="e">
        <f t="shared" si="95"/>
        <v>#DIV/0!</v>
      </c>
      <c r="AF100" s="70"/>
      <c r="AG100" s="192" t="e">
        <f t="shared" si="96"/>
        <v>#VALUE!</v>
      </c>
      <c r="AH100" s="206">
        <f t="shared" si="97"/>
        <v>0</v>
      </c>
      <c r="AI100" s="70"/>
      <c r="AJ100" s="208" t="e">
        <f t="shared" si="98"/>
        <v>#VALUE!</v>
      </c>
      <c r="AK100" s="207" t="e">
        <f t="shared" si="99"/>
        <v>#DIV/0!</v>
      </c>
      <c r="AL100" s="70"/>
      <c r="AM100" s="192" t="e">
        <f t="shared" si="100"/>
        <v>#VALUE!</v>
      </c>
      <c r="AN100" s="206">
        <f t="shared" si="101"/>
        <v>0</v>
      </c>
      <c r="AO100" s="70"/>
      <c r="AP100" s="208" t="e">
        <f t="shared" si="102"/>
        <v>#VALUE!</v>
      </c>
      <c r="AQ100" s="207" t="e">
        <f t="shared" si="103"/>
        <v>#DIV/0!</v>
      </c>
      <c r="AR100" s="70"/>
      <c r="AS100" s="192" t="e">
        <f t="shared" si="104"/>
        <v>#VALUE!</v>
      </c>
      <c r="AT100" s="206">
        <f t="shared" si="105"/>
        <v>0</v>
      </c>
      <c r="AU100" s="70"/>
      <c r="AV100" s="208" t="e">
        <f t="shared" si="106"/>
        <v>#VALUE!</v>
      </c>
      <c r="AW100" s="207" t="e">
        <f t="shared" si="107"/>
        <v>#DIV/0!</v>
      </c>
      <c r="AX100" s="70"/>
      <c r="AY100" s="192" t="e">
        <f t="shared" si="108"/>
        <v>#VALUE!</v>
      </c>
      <c r="AZ100" s="206">
        <f t="shared" si="109"/>
        <v>0</v>
      </c>
      <c r="BA100" s="70"/>
      <c r="BB100" s="208" t="e">
        <f t="shared" si="110"/>
        <v>#VALUE!</v>
      </c>
      <c r="BC100" s="207" t="e">
        <f t="shared" si="111"/>
        <v>#DIV/0!</v>
      </c>
      <c r="BD100" s="70"/>
      <c r="BE100" s="192" t="e">
        <f t="shared" si="112"/>
        <v>#VALUE!</v>
      </c>
      <c r="BF100" s="206">
        <f t="shared" si="113"/>
        <v>0</v>
      </c>
      <c r="BG100" s="70"/>
      <c r="BH100" s="208" t="e">
        <f t="shared" si="114"/>
        <v>#VALUE!</v>
      </c>
      <c r="BI100" s="207" t="e">
        <f t="shared" si="115"/>
        <v>#DIV/0!</v>
      </c>
      <c r="BJ100" s="70"/>
      <c r="BK100" s="192" t="e">
        <f t="shared" si="116"/>
        <v>#VALUE!</v>
      </c>
      <c r="BL100" s="206">
        <f t="shared" si="117"/>
        <v>0</v>
      </c>
      <c r="BM100" s="70"/>
      <c r="BN100" s="208" t="e">
        <f t="shared" si="118"/>
        <v>#VALUE!</v>
      </c>
      <c r="BO100" s="207" t="e">
        <f t="shared" si="119"/>
        <v>#DIV/0!</v>
      </c>
      <c r="BP100" s="70"/>
      <c r="BQ100" s="192" t="e">
        <f t="shared" si="120"/>
        <v>#VALUE!</v>
      </c>
      <c r="BR100" s="206">
        <f t="shared" si="121"/>
        <v>0</v>
      </c>
      <c r="BS100" s="70"/>
      <c r="BT100" s="208" t="e">
        <f t="shared" si="122"/>
        <v>#VALUE!</v>
      </c>
      <c r="BU100" s="207" t="e">
        <f t="shared" si="123"/>
        <v>#DIV/0!</v>
      </c>
      <c r="BV100" s="70"/>
      <c r="BW100" s="192" t="e">
        <f t="shared" si="124"/>
        <v>#VALUE!</v>
      </c>
      <c r="BX100" s="206">
        <f t="shared" si="125"/>
        <v>0</v>
      </c>
      <c r="BY100" s="70"/>
      <c r="BZ100" s="208" t="e">
        <f t="shared" si="126"/>
        <v>#VALUE!</v>
      </c>
      <c r="CA100" s="207" t="e">
        <f t="shared" si="127"/>
        <v>#DIV/0!</v>
      </c>
      <c r="CB100" s="70"/>
      <c r="CC100" s="192" t="e">
        <f t="shared" si="128"/>
        <v>#VALUE!</v>
      </c>
      <c r="CD100" s="206">
        <f t="shared" si="129"/>
        <v>0</v>
      </c>
      <c r="CE100" s="70"/>
      <c r="CF100" s="208" t="e">
        <f t="shared" si="130"/>
        <v>#VALUE!</v>
      </c>
      <c r="CG100" s="207" t="e">
        <f t="shared" si="131"/>
        <v>#DIV/0!</v>
      </c>
      <c r="CH100" s="70"/>
      <c r="CI100" s="192" t="e">
        <f t="shared" si="132"/>
        <v>#VALUE!</v>
      </c>
      <c r="CJ100" s="207">
        <f t="shared" si="133"/>
        <v>0</v>
      </c>
      <c r="CK100" s="70">
        <f t="shared" si="134"/>
        <v>0</v>
      </c>
      <c r="CL100" s="192" t="e">
        <f t="shared" si="135"/>
        <v>#VALUE!</v>
      </c>
      <c r="CM100" s="207" t="e">
        <f t="shared" si="136"/>
        <v>#DIV/0!</v>
      </c>
      <c r="CN100" s="70">
        <f t="shared" si="137"/>
        <v>0</v>
      </c>
      <c r="CO100" s="192" t="e">
        <f t="shared" si="138"/>
        <v>#VALUE!</v>
      </c>
      <c r="CP100" s="207">
        <f t="shared" si="139"/>
        <v>100</v>
      </c>
      <c r="CQ100" s="70">
        <f t="shared" si="140"/>
        <v>3</v>
      </c>
      <c r="CR100" s="192" t="e">
        <f t="shared" si="141"/>
        <v>#VALUE!</v>
      </c>
      <c r="CS100" s="207" t="e">
        <f t="shared" si="142"/>
        <v>#DIV/0!</v>
      </c>
      <c r="CT100" s="70">
        <f t="shared" si="143"/>
        <v>0</v>
      </c>
      <c r="CU100" s="192" t="e">
        <f t="shared" si="144"/>
        <v>#VALUE!</v>
      </c>
      <c r="CV100" s="202">
        <f t="shared" si="145"/>
        <v>0</v>
      </c>
      <c r="CW100" s="70">
        <f t="shared" si="146"/>
        <v>0</v>
      </c>
      <c r="CX100" s="192" t="e">
        <f t="shared" si="147"/>
        <v>#VALUE!</v>
      </c>
      <c r="CY100" s="202">
        <f t="shared" si="148"/>
        <v>1</v>
      </c>
      <c r="CZ100" s="70">
        <f t="shared" si="149"/>
        <v>3</v>
      </c>
      <c r="DA100" s="192" t="e">
        <f t="shared" si="150"/>
        <v>#VALUE!</v>
      </c>
      <c r="DB100" s="211"/>
    </row>
    <row r="101" spans="1:106" s="4" customFormat="1">
      <c r="A101" s="258" t="s">
        <v>58</v>
      </c>
      <c r="B101" s="481" t="s">
        <v>69</v>
      </c>
      <c r="C101" s="489" t="s">
        <v>100</v>
      </c>
      <c r="D101" s="484" t="s">
        <v>551</v>
      </c>
      <c r="E101" s="315" t="s">
        <v>665</v>
      </c>
      <c r="F101" s="476">
        <v>15.68</v>
      </c>
      <c r="G101" s="477">
        <v>3</v>
      </c>
      <c r="H101" s="283">
        <f t="shared" si="157"/>
        <v>3</v>
      </c>
      <c r="I101" s="371">
        <f t="shared" si="157"/>
        <v>3</v>
      </c>
      <c r="J101" s="132">
        <f t="shared" si="79"/>
        <v>0</v>
      </c>
      <c r="K101" s="132">
        <f t="shared" si="80"/>
        <v>0</v>
      </c>
      <c r="L101" s="39" t="e">
        <f t="shared" si="81"/>
        <v>#VALUE!</v>
      </c>
      <c r="M101" s="40" t="e">
        <f>TRUNC(L101*G101,2)</f>
        <v>#VALUE!</v>
      </c>
      <c r="N101" s="238" t="e">
        <f t="shared" si="83"/>
        <v>#VALUE!</v>
      </c>
      <c r="O101" s="238" t="e">
        <f t="shared" si="84"/>
        <v>#VALUE!</v>
      </c>
      <c r="P101" s="207">
        <f t="shared" si="85"/>
        <v>0</v>
      </c>
      <c r="Q101" s="70"/>
      <c r="R101" s="208" t="e">
        <f t="shared" si="86"/>
        <v>#VALUE!</v>
      </c>
      <c r="S101" s="207" t="e">
        <f t="shared" si="87"/>
        <v>#DIV/0!</v>
      </c>
      <c r="T101" s="70"/>
      <c r="U101" s="192" t="e">
        <f t="shared" si="88"/>
        <v>#VALUE!</v>
      </c>
      <c r="V101" s="206">
        <f t="shared" si="89"/>
        <v>0</v>
      </c>
      <c r="W101" s="70"/>
      <c r="X101" s="208" t="e">
        <f t="shared" si="90"/>
        <v>#VALUE!</v>
      </c>
      <c r="Y101" s="207" t="e">
        <f t="shared" si="91"/>
        <v>#DIV/0!</v>
      </c>
      <c r="Z101" s="70"/>
      <c r="AA101" s="192" t="e">
        <f t="shared" si="92"/>
        <v>#VALUE!</v>
      </c>
      <c r="AB101" s="206">
        <f t="shared" si="93"/>
        <v>0</v>
      </c>
      <c r="AC101" s="70"/>
      <c r="AD101" s="208" t="e">
        <f t="shared" si="94"/>
        <v>#VALUE!</v>
      </c>
      <c r="AE101" s="207" t="e">
        <f t="shared" si="95"/>
        <v>#DIV/0!</v>
      </c>
      <c r="AF101" s="70"/>
      <c r="AG101" s="192" t="e">
        <f t="shared" si="96"/>
        <v>#VALUE!</v>
      </c>
      <c r="AH101" s="206">
        <f t="shared" si="97"/>
        <v>0</v>
      </c>
      <c r="AI101" s="70"/>
      <c r="AJ101" s="208" t="e">
        <f t="shared" si="98"/>
        <v>#VALUE!</v>
      </c>
      <c r="AK101" s="207" t="e">
        <f t="shared" si="99"/>
        <v>#DIV/0!</v>
      </c>
      <c r="AL101" s="70"/>
      <c r="AM101" s="192" t="e">
        <f t="shared" si="100"/>
        <v>#VALUE!</v>
      </c>
      <c r="AN101" s="206">
        <f t="shared" si="101"/>
        <v>0</v>
      </c>
      <c r="AO101" s="70"/>
      <c r="AP101" s="208" t="e">
        <f t="shared" si="102"/>
        <v>#VALUE!</v>
      </c>
      <c r="AQ101" s="207" t="e">
        <f t="shared" si="103"/>
        <v>#DIV/0!</v>
      </c>
      <c r="AR101" s="70"/>
      <c r="AS101" s="192" t="e">
        <f t="shared" si="104"/>
        <v>#VALUE!</v>
      </c>
      <c r="AT101" s="206">
        <f t="shared" si="105"/>
        <v>0</v>
      </c>
      <c r="AU101" s="70"/>
      <c r="AV101" s="208" t="e">
        <f t="shared" si="106"/>
        <v>#VALUE!</v>
      </c>
      <c r="AW101" s="207" t="e">
        <f t="shared" si="107"/>
        <v>#DIV/0!</v>
      </c>
      <c r="AX101" s="70"/>
      <c r="AY101" s="192" t="e">
        <f t="shared" si="108"/>
        <v>#VALUE!</v>
      </c>
      <c r="AZ101" s="206">
        <f t="shared" si="109"/>
        <v>0</v>
      </c>
      <c r="BA101" s="70"/>
      <c r="BB101" s="208" t="e">
        <f t="shared" si="110"/>
        <v>#VALUE!</v>
      </c>
      <c r="BC101" s="207" t="e">
        <f t="shared" si="111"/>
        <v>#DIV/0!</v>
      </c>
      <c r="BD101" s="70"/>
      <c r="BE101" s="192" t="e">
        <f t="shared" si="112"/>
        <v>#VALUE!</v>
      </c>
      <c r="BF101" s="206">
        <f t="shared" si="113"/>
        <v>0</v>
      </c>
      <c r="BG101" s="70"/>
      <c r="BH101" s="208" t="e">
        <f t="shared" si="114"/>
        <v>#VALUE!</v>
      </c>
      <c r="BI101" s="207" t="e">
        <f t="shared" si="115"/>
        <v>#DIV/0!</v>
      </c>
      <c r="BJ101" s="70"/>
      <c r="BK101" s="192" t="e">
        <f t="shared" si="116"/>
        <v>#VALUE!</v>
      </c>
      <c r="BL101" s="206">
        <f t="shared" si="117"/>
        <v>0</v>
      </c>
      <c r="BM101" s="70"/>
      <c r="BN101" s="208" t="e">
        <f t="shared" si="118"/>
        <v>#VALUE!</v>
      </c>
      <c r="BO101" s="207" t="e">
        <f t="shared" si="119"/>
        <v>#DIV/0!</v>
      </c>
      <c r="BP101" s="70"/>
      <c r="BQ101" s="192" t="e">
        <f t="shared" si="120"/>
        <v>#VALUE!</v>
      </c>
      <c r="BR101" s="206">
        <f t="shared" si="121"/>
        <v>0</v>
      </c>
      <c r="BS101" s="70"/>
      <c r="BT101" s="208" t="e">
        <f t="shared" si="122"/>
        <v>#VALUE!</v>
      </c>
      <c r="BU101" s="207" t="e">
        <f t="shared" si="123"/>
        <v>#DIV/0!</v>
      </c>
      <c r="BV101" s="70"/>
      <c r="BW101" s="192" t="e">
        <f t="shared" si="124"/>
        <v>#VALUE!</v>
      </c>
      <c r="BX101" s="206">
        <f t="shared" si="125"/>
        <v>0</v>
      </c>
      <c r="BY101" s="70"/>
      <c r="BZ101" s="208" t="e">
        <f t="shared" si="126"/>
        <v>#VALUE!</v>
      </c>
      <c r="CA101" s="207" t="e">
        <f t="shared" si="127"/>
        <v>#DIV/0!</v>
      </c>
      <c r="CB101" s="70"/>
      <c r="CC101" s="192" t="e">
        <f t="shared" si="128"/>
        <v>#VALUE!</v>
      </c>
      <c r="CD101" s="206">
        <f t="shared" si="129"/>
        <v>0</v>
      </c>
      <c r="CE101" s="70"/>
      <c r="CF101" s="208" t="e">
        <f t="shared" si="130"/>
        <v>#VALUE!</v>
      </c>
      <c r="CG101" s="207" t="e">
        <f t="shared" si="131"/>
        <v>#DIV/0!</v>
      </c>
      <c r="CH101" s="70"/>
      <c r="CI101" s="192" t="e">
        <f t="shared" si="132"/>
        <v>#VALUE!</v>
      </c>
      <c r="CJ101" s="207">
        <f t="shared" si="133"/>
        <v>0</v>
      </c>
      <c r="CK101" s="70">
        <f t="shared" si="134"/>
        <v>0</v>
      </c>
      <c r="CL101" s="192" t="e">
        <f t="shared" si="135"/>
        <v>#VALUE!</v>
      </c>
      <c r="CM101" s="207" t="e">
        <f t="shared" si="136"/>
        <v>#DIV/0!</v>
      </c>
      <c r="CN101" s="70">
        <f t="shared" si="137"/>
        <v>0</v>
      </c>
      <c r="CO101" s="192" t="e">
        <f t="shared" si="138"/>
        <v>#VALUE!</v>
      </c>
      <c r="CP101" s="207">
        <f t="shared" si="139"/>
        <v>100</v>
      </c>
      <c r="CQ101" s="70">
        <f t="shared" si="140"/>
        <v>3</v>
      </c>
      <c r="CR101" s="192" t="e">
        <f t="shared" si="141"/>
        <v>#VALUE!</v>
      </c>
      <c r="CS101" s="207" t="e">
        <f t="shared" si="142"/>
        <v>#DIV/0!</v>
      </c>
      <c r="CT101" s="70">
        <f t="shared" si="143"/>
        <v>0</v>
      </c>
      <c r="CU101" s="192" t="e">
        <f t="shared" si="144"/>
        <v>#VALUE!</v>
      </c>
      <c r="CV101" s="202">
        <f t="shared" si="145"/>
        <v>0</v>
      </c>
      <c r="CW101" s="70">
        <f t="shared" si="146"/>
        <v>0</v>
      </c>
      <c r="CX101" s="192" t="e">
        <f t="shared" si="147"/>
        <v>#VALUE!</v>
      </c>
      <c r="CY101" s="202">
        <f t="shared" si="148"/>
        <v>1</v>
      </c>
      <c r="CZ101" s="70">
        <f t="shared" si="149"/>
        <v>3</v>
      </c>
      <c r="DA101" s="192" t="e">
        <f t="shared" si="150"/>
        <v>#VALUE!</v>
      </c>
      <c r="DB101" s="211"/>
    </row>
    <row r="102" spans="1:106" s="4" customFormat="1">
      <c r="A102" s="258" t="s">
        <v>59</v>
      </c>
      <c r="B102" s="481" t="s">
        <v>69</v>
      </c>
      <c r="C102" s="489" t="s">
        <v>101</v>
      </c>
      <c r="D102" s="69" t="s">
        <v>102</v>
      </c>
      <c r="E102" s="315" t="s">
        <v>665</v>
      </c>
      <c r="F102" s="476">
        <v>18.829999999999998</v>
      </c>
      <c r="G102" s="477">
        <v>3</v>
      </c>
      <c r="H102" s="283">
        <f t="shared" si="157"/>
        <v>3</v>
      </c>
      <c r="I102" s="371">
        <f t="shared" si="157"/>
        <v>3</v>
      </c>
      <c r="J102" s="132">
        <f t="shared" si="79"/>
        <v>0</v>
      </c>
      <c r="K102" s="132">
        <f t="shared" si="80"/>
        <v>0</v>
      </c>
      <c r="L102" s="39" t="e">
        <f t="shared" si="81"/>
        <v>#VALUE!</v>
      </c>
      <c r="M102" s="40" t="e">
        <f>TRUNC(L102*G102,2)</f>
        <v>#VALUE!</v>
      </c>
      <c r="N102" s="238" t="e">
        <f t="shared" si="83"/>
        <v>#VALUE!</v>
      </c>
      <c r="O102" s="238" t="e">
        <f t="shared" si="84"/>
        <v>#VALUE!</v>
      </c>
      <c r="P102" s="207">
        <f t="shared" si="85"/>
        <v>0</v>
      </c>
      <c r="Q102" s="70"/>
      <c r="R102" s="208" t="e">
        <f t="shared" si="86"/>
        <v>#VALUE!</v>
      </c>
      <c r="S102" s="207" t="e">
        <f t="shared" si="87"/>
        <v>#DIV/0!</v>
      </c>
      <c r="T102" s="70"/>
      <c r="U102" s="192" t="e">
        <f t="shared" si="88"/>
        <v>#VALUE!</v>
      </c>
      <c r="V102" s="206">
        <f t="shared" si="89"/>
        <v>0</v>
      </c>
      <c r="W102" s="70"/>
      <c r="X102" s="208" t="e">
        <f t="shared" si="90"/>
        <v>#VALUE!</v>
      </c>
      <c r="Y102" s="207" t="e">
        <f t="shared" si="91"/>
        <v>#DIV/0!</v>
      </c>
      <c r="Z102" s="70"/>
      <c r="AA102" s="192" t="e">
        <f t="shared" si="92"/>
        <v>#VALUE!</v>
      </c>
      <c r="AB102" s="206">
        <f t="shared" si="93"/>
        <v>0</v>
      </c>
      <c r="AC102" s="70"/>
      <c r="AD102" s="208" t="e">
        <f t="shared" si="94"/>
        <v>#VALUE!</v>
      </c>
      <c r="AE102" s="207" t="e">
        <f t="shared" si="95"/>
        <v>#DIV/0!</v>
      </c>
      <c r="AF102" s="70"/>
      <c r="AG102" s="192" t="e">
        <f t="shared" si="96"/>
        <v>#VALUE!</v>
      </c>
      <c r="AH102" s="206">
        <f t="shared" si="97"/>
        <v>0</v>
      </c>
      <c r="AI102" s="70"/>
      <c r="AJ102" s="208" t="e">
        <f t="shared" si="98"/>
        <v>#VALUE!</v>
      </c>
      <c r="AK102" s="207" t="e">
        <f t="shared" si="99"/>
        <v>#DIV/0!</v>
      </c>
      <c r="AL102" s="70"/>
      <c r="AM102" s="192" t="e">
        <f t="shared" si="100"/>
        <v>#VALUE!</v>
      </c>
      <c r="AN102" s="206">
        <f t="shared" si="101"/>
        <v>0</v>
      </c>
      <c r="AO102" s="70"/>
      <c r="AP102" s="208" t="e">
        <f t="shared" si="102"/>
        <v>#VALUE!</v>
      </c>
      <c r="AQ102" s="207" t="e">
        <f t="shared" si="103"/>
        <v>#DIV/0!</v>
      </c>
      <c r="AR102" s="70"/>
      <c r="AS102" s="192" t="e">
        <f t="shared" si="104"/>
        <v>#VALUE!</v>
      </c>
      <c r="AT102" s="206">
        <f t="shared" si="105"/>
        <v>0</v>
      </c>
      <c r="AU102" s="70"/>
      <c r="AV102" s="208" t="e">
        <f t="shared" si="106"/>
        <v>#VALUE!</v>
      </c>
      <c r="AW102" s="207" t="e">
        <f t="shared" si="107"/>
        <v>#DIV/0!</v>
      </c>
      <c r="AX102" s="70"/>
      <c r="AY102" s="192" t="e">
        <f t="shared" si="108"/>
        <v>#VALUE!</v>
      </c>
      <c r="AZ102" s="206">
        <f t="shared" si="109"/>
        <v>0</v>
      </c>
      <c r="BA102" s="70"/>
      <c r="BB102" s="208" t="e">
        <f t="shared" si="110"/>
        <v>#VALUE!</v>
      </c>
      <c r="BC102" s="207" t="e">
        <f t="shared" si="111"/>
        <v>#DIV/0!</v>
      </c>
      <c r="BD102" s="70"/>
      <c r="BE102" s="192" t="e">
        <f t="shared" si="112"/>
        <v>#VALUE!</v>
      </c>
      <c r="BF102" s="206">
        <f t="shared" si="113"/>
        <v>0</v>
      </c>
      <c r="BG102" s="70"/>
      <c r="BH102" s="208" t="e">
        <f t="shared" si="114"/>
        <v>#VALUE!</v>
      </c>
      <c r="BI102" s="207" t="e">
        <f t="shared" si="115"/>
        <v>#DIV/0!</v>
      </c>
      <c r="BJ102" s="70"/>
      <c r="BK102" s="192" t="e">
        <f t="shared" si="116"/>
        <v>#VALUE!</v>
      </c>
      <c r="BL102" s="206">
        <f t="shared" si="117"/>
        <v>0</v>
      </c>
      <c r="BM102" s="70"/>
      <c r="BN102" s="208" t="e">
        <f t="shared" si="118"/>
        <v>#VALUE!</v>
      </c>
      <c r="BO102" s="207" t="e">
        <f t="shared" si="119"/>
        <v>#DIV/0!</v>
      </c>
      <c r="BP102" s="70"/>
      <c r="BQ102" s="192" t="e">
        <f t="shared" si="120"/>
        <v>#VALUE!</v>
      </c>
      <c r="BR102" s="206">
        <f t="shared" si="121"/>
        <v>0</v>
      </c>
      <c r="BS102" s="70"/>
      <c r="BT102" s="208" t="e">
        <f t="shared" si="122"/>
        <v>#VALUE!</v>
      </c>
      <c r="BU102" s="207" t="e">
        <f t="shared" si="123"/>
        <v>#DIV/0!</v>
      </c>
      <c r="BV102" s="70"/>
      <c r="BW102" s="192" t="e">
        <f t="shared" si="124"/>
        <v>#VALUE!</v>
      </c>
      <c r="BX102" s="206">
        <f t="shared" si="125"/>
        <v>0</v>
      </c>
      <c r="BY102" s="70"/>
      <c r="BZ102" s="208" t="e">
        <f t="shared" si="126"/>
        <v>#VALUE!</v>
      </c>
      <c r="CA102" s="207" t="e">
        <f t="shared" si="127"/>
        <v>#DIV/0!</v>
      </c>
      <c r="CB102" s="70"/>
      <c r="CC102" s="192" t="e">
        <f t="shared" si="128"/>
        <v>#VALUE!</v>
      </c>
      <c r="CD102" s="206">
        <f t="shared" si="129"/>
        <v>0</v>
      </c>
      <c r="CE102" s="70"/>
      <c r="CF102" s="208" t="e">
        <f t="shared" si="130"/>
        <v>#VALUE!</v>
      </c>
      <c r="CG102" s="207" t="e">
        <f t="shared" si="131"/>
        <v>#DIV/0!</v>
      </c>
      <c r="CH102" s="70"/>
      <c r="CI102" s="192" t="e">
        <f t="shared" si="132"/>
        <v>#VALUE!</v>
      </c>
      <c r="CJ102" s="207">
        <f t="shared" si="133"/>
        <v>0</v>
      </c>
      <c r="CK102" s="70">
        <f t="shared" si="134"/>
        <v>0</v>
      </c>
      <c r="CL102" s="192" t="e">
        <f t="shared" si="135"/>
        <v>#VALUE!</v>
      </c>
      <c r="CM102" s="207" t="e">
        <f t="shared" si="136"/>
        <v>#DIV/0!</v>
      </c>
      <c r="CN102" s="70">
        <f t="shared" si="137"/>
        <v>0</v>
      </c>
      <c r="CO102" s="192" t="e">
        <f t="shared" si="138"/>
        <v>#VALUE!</v>
      </c>
      <c r="CP102" s="207">
        <f t="shared" si="139"/>
        <v>100</v>
      </c>
      <c r="CQ102" s="70">
        <f t="shared" si="140"/>
        <v>3</v>
      </c>
      <c r="CR102" s="192" t="e">
        <f t="shared" si="141"/>
        <v>#VALUE!</v>
      </c>
      <c r="CS102" s="207" t="e">
        <f t="shared" si="142"/>
        <v>#DIV/0!</v>
      </c>
      <c r="CT102" s="70">
        <f t="shared" si="143"/>
        <v>0</v>
      </c>
      <c r="CU102" s="192" t="e">
        <f t="shared" si="144"/>
        <v>#VALUE!</v>
      </c>
      <c r="CV102" s="202">
        <f t="shared" si="145"/>
        <v>0</v>
      </c>
      <c r="CW102" s="70">
        <f t="shared" si="146"/>
        <v>0</v>
      </c>
      <c r="CX102" s="192" t="e">
        <f t="shared" si="147"/>
        <v>#VALUE!</v>
      </c>
      <c r="CY102" s="202">
        <f t="shared" si="148"/>
        <v>1</v>
      </c>
      <c r="CZ102" s="70">
        <f t="shared" si="149"/>
        <v>3</v>
      </c>
      <c r="DA102" s="192" t="e">
        <f t="shared" si="150"/>
        <v>#VALUE!</v>
      </c>
      <c r="DB102" s="211"/>
    </row>
    <row r="103" spans="1:106" s="4" customFormat="1">
      <c r="A103" s="258" t="s">
        <v>60</v>
      </c>
      <c r="B103" s="481" t="s">
        <v>69</v>
      </c>
      <c r="C103" s="489" t="s">
        <v>103</v>
      </c>
      <c r="D103" s="484" t="s">
        <v>552</v>
      </c>
      <c r="E103" s="315" t="s">
        <v>665</v>
      </c>
      <c r="F103" s="476">
        <v>17.489999999999998</v>
      </c>
      <c r="G103" s="477">
        <v>3</v>
      </c>
      <c r="H103" s="283">
        <f t="shared" si="157"/>
        <v>3</v>
      </c>
      <c r="I103" s="371">
        <f t="shared" si="157"/>
        <v>3</v>
      </c>
      <c r="J103" s="132">
        <f t="shared" ref="J103:J109" si="158">H103-G103</f>
        <v>0</v>
      </c>
      <c r="K103" s="132">
        <f t="shared" ref="K103:K109" si="159">I103-H103</f>
        <v>0</v>
      </c>
      <c r="L103" s="39" t="e">
        <f t="shared" ref="L103:L109" si="160">ROUND((F103*(1+$M$8))*(1+$G$8),2)</f>
        <v>#VALUE!</v>
      </c>
      <c r="M103" s="40" t="e">
        <f t="shared" ref="M103:M109" si="161">TRUNC(L103*G103,2)</f>
        <v>#VALUE!</v>
      </c>
      <c r="N103" s="238" t="e">
        <f t="shared" ref="N103:N109" si="162">TRUNC(L103*J103,2)</f>
        <v>#VALUE!</v>
      </c>
      <c r="O103" s="238" t="e">
        <f t="shared" ref="O103:O109" si="163">TRUNC(L103*K103,2)</f>
        <v>#VALUE!</v>
      </c>
      <c r="P103" s="207">
        <f t="shared" si="85"/>
        <v>0</v>
      </c>
      <c r="Q103" s="70"/>
      <c r="R103" s="208" t="e">
        <f t="shared" si="86"/>
        <v>#VALUE!</v>
      </c>
      <c r="S103" s="207" t="e">
        <f t="shared" si="87"/>
        <v>#DIV/0!</v>
      </c>
      <c r="T103" s="70"/>
      <c r="U103" s="192" t="e">
        <f t="shared" si="88"/>
        <v>#VALUE!</v>
      </c>
      <c r="V103" s="206">
        <f t="shared" si="89"/>
        <v>0</v>
      </c>
      <c r="W103" s="70"/>
      <c r="X103" s="208" t="e">
        <f t="shared" si="90"/>
        <v>#VALUE!</v>
      </c>
      <c r="Y103" s="207" t="e">
        <f t="shared" si="91"/>
        <v>#DIV/0!</v>
      </c>
      <c r="Z103" s="70"/>
      <c r="AA103" s="192" t="e">
        <f t="shared" si="92"/>
        <v>#VALUE!</v>
      </c>
      <c r="AB103" s="206">
        <f t="shared" si="93"/>
        <v>0</v>
      </c>
      <c r="AC103" s="70"/>
      <c r="AD103" s="208" t="e">
        <f t="shared" si="94"/>
        <v>#VALUE!</v>
      </c>
      <c r="AE103" s="207" t="e">
        <f t="shared" si="95"/>
        <v>#DIV/0!</v>
      </c>
      <c r="AF103" s="70"/>
      <c r="AG103" s="192" t="e">
        <f t="shared" si="96"/>
        <v>#VALUE!</v>
      </c>
      <c r="AH103" s="206">
        <f t="shared" si="97"/>
        <v>0</v>
      </c>
      <c r="AI103" s="70"/>
      <c r="AJ103" s="208" t="e">
        <f t="shared" si="98"/>
        <v>#VALUE!</v>
      </c>
      <c r="AK103" s="207" t="e">
        <f t="shared" si="99"/>
        <v>#DIV/0!</v>
      </c>
      <c r="AL103" s="70"/>
      <c r="AM103" s="192" t="e">
        <f t="shared" si="100"/>
        <v>#VALUE!</v>
      </c>
      <c r="AN103" s="206">
        <f t="shared" si="101"/>
        <v>0</v>
      </c>
      <c r="AO103" s="70"/>
      <c r="AP103" s="208" t="e">
        <f t="shared" si="102"/>
        <v>#VALUE!</v>
      </c>
      <c r="AQ103" s="207" t="e">
        <f t="shared" si="103"/>
        <v>#DIV/0!</v>
      </c>
      <c r="AR103" s="70"/>
      <c r="AS103" s="192" t="e">
        <f t="shared" si="104"/>
        <v>#VALUE!</v>
      </c>
      <c r="AT103" s="206">
        <f t="shared" si="105"/>
        <v>0</v>
      </c>
      <c r="AU103" s="70"/>
      <c r="AV103" s="208" t="e">
        <f t="shared" si="106"/>
        <v>#VALUE!</v>
      </c>
      <c r="AW103" s="207" t="e">
        <f t="shared" si="107"/>
        <v>#DIV/0!</v>
      </c>
      <c r="AX103" s="70"/>
      <c r="AY103" s="192" t="e">
        <f t="shared" si="108"/>
        <v>#VALUE!</v>
      </c>
      <c r="AZ103" s="206">
        <f t="shared" si="109"/>
        <v>0</v>
      </c>
      <c r="BA103" s="70"/>
      <c r="BB103" s="208" t="e">
        <f t="shared" si="110"/>
        <v>#VALUE!</v>
      </c>
      <c r="BC103" s="207" t="e">
        <f t="shared" si="111"/>
        <v>#DIV/0!</v>
      </c>
      <c r="BD103" s="70"/>
      <c r="BE103" s="192" t="e">
        <f t="shared" si="112"/>
        <v>#VALUE!</v>
      </c>
      <c r="BF103" s="206">
        <f t="shared" si="113"/>
        <v>0</v>
      </c>
      <c r="BG103" s="70"/>
      <c r="BH103" s="208" t="e">
        <f t="shared" si="114"/>
        <v>#VALUE!</v>
      </c>
      <c r="BI103" s="207" t="e">
        <f t="shared" si="115"/>
        <v>#DIV/0!</v>
      </c>
      <c r="BJ103" s="70"/>
      <c r="BK103" s="192" t="e">
        <f t="shared" si="116"/>
        <v>#VALUE!</v>
      </c>
      <c r="BL103" s="206">
        <f t="shared" si="117"/>
        <v>0</v>
      </c>
      <c r="BM103" s="70"/>
      <c r="BN103" s="208" t="e">
        <f t="shared" si="118"/>
        <v>#VALUE!</v>
      </c>
      <c r="BO103" s="207" t="e">
        <f t="shared" si="119"/>
        <v>#DIV/0!</v>
      </c>
      <c r="BP103" s="70"/>
      <c r="BQ103" s="192" t="e">
        <f t="shared" si="120"/>
        <v>#VALUE!</v>
      </c>
      <c r="BR103" s="206">
        <f t="shared" si="121"/>
        <v>0</v>
      </c>
      <c r="BS103" s="70"/>
      <c r="BT103" s="208" t="e">
        <f t="shared" si="122"/>
        <v>#VALUE!</v>
      </c>
      <c r="BU103" s="207" t="e">
        <f t="shared" si="123"/>
        <v>#DIV/0!</v>
      </c>
      <c r="BV103" s="70"/>
      <c r="BW103" s="192" t="e">
        <f t="shared" si="124"/>
        <v>#VALUE!</v>
      </c>
      <c r="BX103" s="206">
        <f t="shared" si="125"/>
        <v>0</v>
      </c>
      <c r="BY103" s="70"/>
      <c r="BZ103" s="208" t="e">
        <f t="shared" si="126"/>
        <v>#VALUE!</v>
      </c>
      <c r="CA103" s="207" t="e">
        <f t="shared" si="127"/>
        <v>#DIV/0!</v>
      </c>
      <c r="CB103" s="70"/>
      <c r="CC103" s="192" t="e">
        <f t="shared" si="128"/>
        <v>#VALUE!</v>
      </c>
      <c r="CD103" s="206">
        <f t="shared" si="129"/>
        <v>0</v>
      </c>
      <c r="CE103" s="70"/>
      <c r="CF103" s="208" t="e">
        <f t="shared" si="130"/>
        <v>#VALUE!</v>
      </c>
      <c r="CG103" s="207" t="e">
        <f t="shared" si="131"/>
        <v>#DIV/0!</v>
      </c>
      <c r="CH103" s="70"/>
      <c r="CI103" s="192" t="e">
        <f t="shared" si="132"/>
        <v>#VALUE!</v>
      </c>
      <c r="CJ103" s="207">
        <f t="shared" si="133"/>
        <v>0</v>
      </c>
      <c r="CK103" s="70">
        <f t="shared" si="134"/>
        <v>0</v>
      </c>
      <c r="CL103" s="192" t="e">
        <f t="shared" si="135"/>
        <v>#VALUE!</v>
      </c>
      <c r="CM103" s="207" t="e">
        <f t="shared" si="136"/>
        <v>#DIV/0!</v>
      </c>
      <c r="CN103" s="70">
        <f t="shared" si="137"/>
        <v>0</v>
      </c>
      <c r="CO103" s="192" t="e">
        <f t="shared" si="138"/>
        <v>#VALUE!</v>
      </c>
      <c r="CP103" s="207">
        <f t="shared" si="139"/>
        <v>100</v>
      </c>
      <c r="CQ103" s="70">
        <f t="shared" si="140"/>
        <v>3</v>
      </c>
      <c r="CR103" s="192" t="e">
        <f t="shared" si="141"/>
        <v>#VALUE!</v>
      </c>
      <c r="CS103" s="207" t="e">
        <f t="shared" si="142"/>
        <v>#DIV/0!</v>
      </c>
      <c r="CT103" s="70">
        <f t="shared" si="143"/>
        <v>0</v>
      </c>
      <c r="CU103" s="192" t="e">
        <f t="shared" si="144"/>
        <v>#VALUE!</v>
      </c>
      <c r="CV103" s="202">
        <f t="shared" si="145"/>
        <v>0</v>
      </c>
      <c r="CW103" s="70">
        <f t="shared" si="146"/>
        <v>0</v>
      </c>
      <c r="CX103" s="192" t="e">
        <f t="shared" si="147"/>
        <v>#VALUE!</v>
      </c>
      <c r="CY103" s="202">
        <f t="shared" si="148"/>
        <v>1</v>
      </c>
      <c r="CZ103" s="70">
        <f t="shared" si="149"/>
        <v>3</v>
      </c>
      <c r="DA103" s="192" t="e">
        <f t="shared" si="150"/>
        <v>#VALUE!</v>
      </c>
      <c r="DB103" s="211"/>
    </row>
    <row r="104" spans="1:106" s="4" customFormat="1">
      <c r="A104" s="258" t="s">
        <v>61</v>
      </c>
      <c r="B104" s="481" t="s">
        <v>69</v>
      </c>
      <c r="C104" s="489" t="s">
        <v>104</v>
      </c>
      <c r="D104" s="69" t="s">
        <v>105</v>
      </c>
      <c r="E104" s="315" t="s">
        <v>665</v>
      </c>
      <c r="F104" s="476">
        <v>8.6999999999999993</v>
      </c>
      <c r="G104" s="477">
        <v>1</v>
      </c>
      <c r="H104" s="283">
        <f t="shared" si="157"/>
        <v>1</v>
      </c>
      <c r="I104" s="371">
        <f t="shared" si="157"/>
        <v>1</v>
      </c>
      <c r="J104" s="132">
        <f t="shared" si="158"/>
        <v>0</v>
      </c>
      <c r="K104" s="132">
        <f t="shared" si="159"/>
        <v>0</v>
      </c>
      <c r="L104" s="39" t="e">
        <f t="shared" si="160"/>
        <v>#VALUE!</v>
      </c>
      <c r="M104" s="40" t="e">
        <f t="shared" si="161"/>
        <v>#VALUE!</v>
      </c>
      <c r="N104" s="238" t="e">
        <f t="shared" si="162"/>
        <v>#VALUE!</v>
      </c>
      <c r="O104" s="238" t="e">
        <f t="shared" si="163"/>
        <v>#VALUE!</v>
      </c>
      <c r="P104" s="207">
        <f t="shared" si="85"/>
        <v>0</v>
      </c>
      <c r="Q104" s="70"/>
      <c r="R104" s="208" t="e">
        <f t="shared" si="86"/>
        <v>#VALUE!</v>
      </c>
      <c r="S104" s="207" t="e">
        <f t="shared" si="87"/>
        <v>#DIV/0!</v>
      </c>
      <c r="T104" s="70"/>
      <c r="U104" s="192" t="e">
        <f t="shared" si="88"/>
        <v>#VALUE!</v>
      </c>
      <c r="V104" s="206">
        <f t="shared" si="89"/>
        <v>0</v>
      </c>
      <c r="W104" s="70"/>
      <c r="X104" s="208" t="e">
        <f t="shared" si="90"/>
        <v>#VALUE!</v>
      </c>
      <c r="Y104" s="207" t="e">
        <f t="shared" si="91"/>
        <v>#DIV/0!</v>
      </c>
      <c r="Z104" s="70"/>
      <c r="AA104" s="192" t="e">
        <f t="shared" si="92"/>
        <v>#VALUE!</v>
      </c>
      <c r="AB104" s="206">
        <f t="shared" si="93"/>
        <v>0</v>
      </c>
      <c r="AC104" s="70"/>
      <c r="AD104" s="208" t="e">
        <f t="shared" si="94"/>
        <v>#VALUE!</v>
      </c>
      <c r="AE104" s="207" t="e">
        <f t="shared" si="95"/>
        <v>#DIV/0!</v>
      </c>
      <c r="AF104" s="70"/>
      <c r="AG104" s="192" t="e">
        <f t="shared" si="96"/>
        <v>#VALUE!</v>
      </c>
      <c r="AH104" s="206">
        <f t="shared" si="97"/>
        <v>0</v>
      </c>
      <c r="AI104" s="70"/>
      <c r="AJ104" s="208" t="e">
        <f t="shared" si="98"/>
        <v>#VALUE!</v>
      </c>
      <c r="AK104" s="207" t="e">
        <f t="shared" si="99"/>
        <v>#DIV/0!</v>
      </c>
      <c r="AL104" s="70"/>
      <c r="AM104" s="192" t="e">
        <f t="shared" si="100"/>
        <v>#VALUE!</v>
      </c>
      <c r="AN104" s="206">
        <f t="shared" si="101"/>
        <v>0</v>
      </c>
      <c r="AO104" s="70"/>
      <c r="AP104" s="208" t="e">
        <f t="shared" si="102"/>
        <v>#VALUE!</v>
      </c>
      <c r="AQ104" s="207" t="e">
        <f t="shared" si="103"/>
        <v>#DIV/0!</v>
      </c>
      <c r="AR104" s="70"/>
      <c r="AS104" s="192" t="e">
        <f t="shared" si="104"/>
        <v>#VALUE!</v>
      </c>
      <c r="AT104" s="206">
        <f t="shared" si="105"/>
        <v>0</v>
      </c>
      <c r="AU104" s="70"/>
      <c r="AV104" s="208" t="e">
        <f t="shared" si="106"/>
        <v>#VALUE!</v>
      </c>
      <c r="AW104" s="207" t="e">
        <f t="shared" si="107"/>
        <v>#DIV/0!</v>
      </c>
      <c r="AX104" s="70"/>
      <c r="AY104" s="192" t="e">
        <f t="shared" si="108"/>
        <v>#VALUE!</v>
      </c>
      <c r="AZ104" s="206">
        <f t="shared" si="109"/>
        <v>0</v>
      </c>
      <c r="BA104" s="70"/>
      <c r="BB104" s="208" t="e">
        <f t="shared" si="110"/>
        <v>#VALUE!</v>
      </c>
      <c r="BC104" s="207" t="e">
        <f t="shared" si="111"/>
        <v>#DIV/0!</v>
      </c>
      <c r="BD104" s="70"/>
      <c r="BE104" s="192" t="e">
        <f t="shared" si="112"/>
        <v>#VALUE!</v>
      </c>
      <c r="BF104" s="206">
        <f t="shared" si="113"/>
        <v>0</v>
      </c>
      <c r="BG104" s="70"/>
      <c r="BH104" s="208" t="e">
        <f t="shared" si="114"/>
        <v>#VALUE!</v>
      </c>
      <c r="BI104" s="207" t="e">
        <f t="shared" si="115"/>
        <v>#DIV/0!</v>
      </c>
      <c r="BJ104" s="70"/>
      <c r="BK104" s="192" t="e">
        <f t="shared" si="116"/>
        <v>#VALUE!</v>
      </c>
      <c r="BL104" s="206">
        <f t="shared" si="117"/>
        <v>0</v>
      </c>
      <c r="BM104" s="70"/>
      <c r="BN104" s="208" t="e">
        <f t="shared" si="118"/>
        <v>#VALUE!</v>
      </c>
      <c r="BO104" s="207" t="e">
        <f t="shared" si="119"/>
        <v>#DIV/0!</v>
      </c>
      <c r="BP104" s="70"/>
      <c r="BQ104" s="192" t="e">
        <f t="shared" si="120"/>
        <v>#VALUE!</v>
      </c>
      <c r="BR104" s="206">
        <f t="shared" si="121"/>
        <v>0</v>
      </c>
      <c r="BS104" s="70"/>
      <c r="BT104" s="208" t="e">
        <f t="shared" si="122"/>
        <v>#VALUE!</v>
      </c>
      <c r="BU104" s="207" t="e">
        <f t="shared" si="123"/>
        <v>#DIV/0!</v>
      </c>
      <c r="BV104" s="70"/>
      <c r="BW104" s="192" t="e">
        <f t="shared" si="124"/>
        <v>#VALUE!</v>
      </c>
      <c r="BX104" s="206">
        <f t="shared" si="125"/>
        <v>0</v>
      </c>
      <c r="BY104" s="70"/>
      <c r="BZ104" s="208" t="e">
        <f t="shared" si="126"/>
        <v>#VALUE!</v>
      </c>
      <c r="CA104" s="207" t="e">
        <f t="shared" si="127"/>
        <v>#DIV/0!</v>
      </c>
      <c r="CB104" s="70"/>
      <c r="CC104" s="192" t="e">
        <f t="shared" si="128"/>
        <v>#VALUE!</v>
      </c>
      <c r="CD104" s="206">
        <f t="shared" si="129"/>
        <v>0</v>
      </c>
      <c r="CE104" s="70"/>
      <c r="CF104" s="208" t="e">
        <f t="shared" si="130"/>
        <v>#VALUE!</v>
      </c>
      <c r="CG104" s="207" t="e">
        <f t="shared" si="131"/>
        <v>#DIV/0!</v>
      </c>
      <c r="CH104" s="70"/>
      <c r="CI104" s="192" t="e">
        <f t="shared" si="132"/>
        <v>#VALUE!</v>
      </c>
      <c r="CJ104" s="207">
        <f t="shared" si="133"/>
        <v>0</v>
      </c>
      <c r="CK104" s="70">
        <f t="shared" si="134"/>
        <v>0</v>
      </c>
      <c r="CL104" s="192" t="e">
        <f t="shared" si="135"/>
        <v>#VALUE!</v>
      </c>
      <c r="CM104" s="207" t="e">
        <f t="shared" si="136"/>
        <v>#DIV/0!</v>
      </c>
      <c r="CN104" s="70">
        <f t="shared" si="137"/>
        <v>0</v>
      </c>
      <c r="CO104" s="192" t="e">
        <f t="shared" si="138"/>
        <v>#VALUE!</v>
      </c>
      <c r="CP104" s="207">
        <f t="shared" si="139"/>
        <v>100</v>
      </c>
      <c r="CQ104" s="70">
        <f t="shared" si="140"/>
        <v>1</v>
      </c>
      <c r="CR104" s="192" t="e">
        <f t="shared" si="141"/>
        <v>#VALUE!</v>
      </c>
      <c r="CS104" s="207" t="e">
        <f t="shared" si="142"/>
        <v>#DIV/0!</v>
      </c>
      <c r="CT104" s="70">
        <f t="shared" si="143"/>
        <v>0</v>
      </c>
      <c r="CU104" s="192" t="e">
        <f t="shared" si="144"/>
        <v>#VALUE!</v>
      </c>
      <c r="CV104" s="202">
        <f t="shared" si="145"/>
        <v>0</v>
      </c>
      <c r="CW104" s="70">
        <f t="shared" si="146"/>
        <v>0</v>
      </c>
      <c r="CX104" s="192" t="e">
        <f t="shared" si="147"/>
        <v>#VALUE!</v>
      </c>
      <c r="CY104" s="202">
        <f t="shared" si="148"/>
        <v>1</v>
      </c>
      <c r="CZ104" s="70">
        <f t="shared" si="149"/>
        <v>1</v>
      </c>
      <c r="DA104" s="192" t="e">
        <f t="shared" si="150"/>
        <v>#VALUE!</v>
      </c>
      <c r="DB104" s="211"/>
    </row>
    <row r="105" spans="1:106" s="4" customFormat="1">
      <c r="A105" s="258" t="s">
        <v>62</v>
      </c>
      <c r="B105" s="481" t="s">
        <v>69</v>
      </c>
      <c r="C105" s="486" t="s">
        <v>106</v>
      </c>
      <c r="D105" s="259" t="s">
        <v>107</v>
      </c>
      <c r="E105" s="315" t="s">
        <v>665</v>
      </c>
      <c r="F105" s="476">
        <v>11.78</v>
      </c>
      <c r="G105" s="477">
        <v>3</v>
      </c>
      <c r="H105" s="283">
        <f t="shared" si="157"/>
        <v>3</v>
      </c>
      <c r="I105" s="371">
        <f t="shared" si="157"/>
        <v>3</v>
      </c>
      <c r="J105" s="132">
        <f t="shared" si="158"/>
        <v>0</v>
      </c>
      <c r="K105" s="132">
        <f t="shared" si="159"/>
        <v>0</v>
      </c>
      <c r="L105" s="39" t="e">
        <f t="shared" si="160"/>
        <v>#VALUE!</v>
      </c>
      <c r="M105" s="40" t="e">
        <f t="shared" si="161"/>
        <v>#VALUE!</v>
      </c>
      <c r="N105" s="238" t="e">
        <f t="shared" si="162"/>
        <v>#VALUE!</v>
      </c>
      <c r="O105" s="238" t="e">
        <f t="shared" si="163"/>
        <v>#VALUE!</v>
      </c>
      <c r="P105" s="207">
        <f t="shared" si="85"/>
        <v>0</v>
      </c>
      <c r="Q105" s="70"/>
      <c r="R105" s="208" t="e">
        <f t="shared" si="86"/>
        <v>#VALUE!</v>
      </c>
      <c r="S105" s="207" t="e">
        <f t="shared" si="87"/>
        <v>#DIV/0!</v>
      </c>
      <c r="T105" s="70"/>
      <c r="U105" s="192" t="e">
        <f t="shared" si="88"/>
        <v>#VALUE!</v>
      </c>
      <c r="V105" s="206">
        <f t="shared" si="89"/>
        <v>0</v>
      </c>
      <c r="W105" s="70"/>
      <c r="X105" s="208" t="e">
        <f t="shared" si="90"/>
        <v>#VALUE!</v>
      </c>
      <c r="Y105" s="207" t="e">
        <f t="shared" si="91"/>
        <v>#DIV/0!</v>
      </c>
      <c r="Z105" s="70"/>
      <c r="AA105" s="192" t="e">
        <f t="shared" si="92"/>
        <v>#VALUE!</v>
      </c>
      <c r="AB105" s="206">
        <f t="shared" si="93"/>
        <v>0</v>
      </c>
      <c r="AC105" s="70"/>
      <c r="AD105" s="208" t="e">
        <f t="shared" si="94"/>
        <v>#VALUE!</v>
      </c>
      <c r="AE105" s="207" t="e">
        <f t="shared" si="95"/>
        <v>#DIV/0!</v>
      </c>
      <c r="AF105" s="70"/>
      <c r="AG105" s="192" t="e">
        <f t="shared" si="96"/>
        <v>#VALUE!</v>
      </c>
      <c r="AH105" s="206">
        <f t="shared" si="97"/>
        <v>0</v>
      </c>
      <c r="AI105" s="70"/>
      <c r="AJ105" s="208" t="e">
        <f t="shared" si="98"/>
        <v>#VALUE!</v>
      </c>
      <c r="AK105" s="207" t="e">
        <f t="shared" si="99"/>
        <v>#DIV/0!</v>
      </c>
      <c r="AL105" s="70"/>
      <c r="AM105" s="192" t="e">
        <f t="shared" si="100"/>
        <v>#VALUE!</v>
      </c>
      <c r="AN105" s="206">
        <f t="shared" si="101"/>
        <v>0</v>
      </c>
      <c r="AO105" s="70"/>
      <c r="AP105" s="208" t="e">
        <f t="shared" si="102"/>
        <v>#VALUE!</v>
      </c>
      <c r="AQ105" s="207" t="e">
        <f t="shared" si="103"/>
        <v>#DIV/0!</v>
      </c>
      <c r="AR105" s="70"/>
      <c r="AS105" s="192" t="e">
        <f t="shared" si="104"/>
        <v>#VALUE!</v>
      </c>
      <c r="AT105" s="206">
        <f t="shared" si="105"/>
        <v>0</v>
      </c>
      <c r="AU105" s="70"/>
      <c r="AV105" s="208" t="e">
        <f t="shared" si="106"/>
        <v>#VALUE!</v>
      </c>
      <c r="AW105" s="207" t="e">
        <f t="shared" si="107"/>
        <v>#DIV/0!</v>
      </c>
      <c r="AX105" s="70"/>
      <c r="AY105" s="192" t="e">
        <f t="shared" si="108"/>
        <v>#VALUE!</v>
      </c>
      <c r="AZ105" s="206">
        <f t="shared" si="109"/>
        <v>0</v>
      </c>
      <c r="BA105" s="70"/>
      <c r="BB105" s="208" t="e">
        <f t="shared" si="110"/>
        <v>#VALUE!</v>
      </c>
      <c r="BC105" s="207" t="e">
        <f t="shared" si="111"/>
        <v>#DIV/0!</v>
      </c>
      <c r="BD105" s="70"/>
      <c r="BE105" s="192" t="e">
        <f t="shared" si="112"/>
        <v>#VALUE!</v>
      </c>
      <c r="BF105" s="206">
        <f t="shared" si="113"/>
        <v>0</v>
      </c>
      <c r="BG105" s="70"/>
      <c r="BH105" s="208" t="e">
        <f t="shared" si="114"/>
        <v>#VALUE!</v>
      </c>
      <c r="BI105" s="207" t="e">
        <f t="shared" si="115"/>
        <v>#DIV/0!</v>
      </c>
      <c r="BJ105" s="70"/>
      <c r="BK105" s="192" t="e">
        <f t="shared" si="116"/>
        <v>#VALUE!</v>
      </c>
      <c r="BL105" s="206">
        <f t="shared" si="117"/>
        <v>0</v>
      </c>
      <c r="BM105" s="70"/>
      <c r="BN105" s="208" t="e">
        <f t="shared" si="118"/>
        <v>#VALUE!</v>
      </c>
      <c r="BO105" s="207" t="e">
        <f t="shared" si="119"/>
        <v>#DIV/0!</v>
      </c>
      <c r="BP105" s="70"/>
      <c r="BQ105" s="192" t="e">
        <f t="shared" si="120"/>
        <v>#VALUE!</v>
      </c>
      <c r="BR105" s="206">
        <f t="shared" si="121"/>
        <v>0</v>
      </c>
      <c r="BS105" s="70"/>
      <c r="BT105" s="208" t="e">
        <f t="shared" si="122"/>
        <v>#VALUE!</v>
      </c>
      <c r="BU105" s="207" t="e">
        <f t="shared" si="123"/>
        <v>#DIV/0!</v>
      </c>
      <c r="BV105" s="70"/>
      <c r="BW105" s="192" t="e">
        <f t="shared" si="124"/>
        <v>#VALUE!</v>
      </c>
      <c r="BX105" s="206">
        <f t="shared" si="125"/>
        <v>0</v>
      </c>
      <c r="BY105" s="70"/>
      <c r="BZ105" s="208" t="e">
        <f t="shared" si="126"/>
        <v>#VALUE!</v>
      </c>
      <c r="CA105" s="207" t="e">
        <f t="shared" si="127"/>
        <v>#DIV/0!</v>
      </c>
      <c r="CB105" s="70"/>
      <c r="CC105" s="192" t="e">
        <f t="shared" si="128"/>
        <v>#VALUE!</v>
      </c>
      <c r="CD105" s="206">
        <f t="shared" si="129"/>
        <v>0</v>
      </c>
      <c r="CE105" s="70"/>
      <c r="CF105" s="208" t="e">
        <f t="shared" si="130"/>
        <v>#VALUE!</v>
      </c>
      <c r="CG105" s="207" t="e">
        <f t="shared" si="131"/>
        <v>#DIV/0!</v>
      </c>
      <c r="CH105" s="70"/>
      <c r="CI105" s="192" t="e">
        <f t="shared" si="132"/>
        <v>#VALUE!</v>
      </c>
      <c r="CJ105" s="207">
        <f t="shared" si="133"/>
        <v>0</v>
      </c>
      <c r="CK105" s="70">
        <f t="shared" si="134"/>
        <v>0</v>
      </c>
      <c r="CL105" s="192" t="e">
        <f t="shared" si="135"/>
        <v>#VALUE!</v>
      </c>
      <c r="CM105" s="207" t="e">
        <f t="shared" si="136"/>
        <v>#DIV/0!</v>
      </c>
      <c r="CN105" s="70">
        <f t="shared" si="137"/>
        <v>0</v>
      </c>
      <c r="CO105" s="192" t="e">
        <f t="shared" si="138"/>
        <v>#VALUE!</v>
      </c>
      <c r="CP105" s="207">
        <f t="shared" si="139"/>
        <v>100</v>
      </c>
      <c r="CQ105" s="70">
        <f t="shared" si="140"/>
        <v>3</v>
      </c>
      <c r="CR105" s="192" t="e">
        <f t="shared" si="141"/>
        <v>#VALUE!</v>
      </c>
      <c r="CS105" s="207" t="e">
        <f t="shared" si="142"/>
        <v>#DIV/0!</v>
      </c>
      <c r="CT105" s="70">
        <f t="shared" si="143"/>
        <v>0</v>
      </c>
      <c r="CU105" s="192" t="e">
        <f t="shared" si="144"/>
        <v>#VALUE!</v>
      </c>
      <c r="CV105" s="202">
        <f t="shared" si="145"/>
        <v>0</v>
      </c>
      <c r="CW105" s="70">
        <f t="shared" si="146"/>
        <v>0</v>
      </c>
      <c r="CX105" s="192" t="e">
        <f t="shared" si="147"/>
        <v>#VALUE!</v>
      </c>
      <c r="CY105" s="202">
        <f t="shared" si="148"/>
        <v>1</v>
      </c>
      <c r="CZ105" s="70">
        <f t="shared" si="149"/>
        <v>3</v>
      </c>
      <c r="DA105" s="192" t="e">
        <f t="shared" si="150"/>
        <v>#VALUE!</v>
      </c>
      <c r="DB105" s="211"/>
    </row>
    <row r="106" spans="1:106" s="4" customFormat="1">
      <c r="A106" s="258" t="s">
        <v>63</v>
      </c>
      <c r="B106" s="481" t="s">
        <v>69</v>
      </c>
      <c r="C106" s="489" t="s">
        <v>553</v>
      </c>
      <c r="D106" s="69" t="s">
        <v>618</v>
      </c>
      <c r="E106" s="315" t="s">
        <v>665</v>
      </c>
      <c r="F106" s="476">
        <v>23.38</v>
      </c>
      <c r="G106" s="477">
        <v>6</v>
      </c>
      <c r="H106" s="283">
        <f t="shared" si="157"/>
        <v>6</v>
      </c>
      <c r="I106" s="371">
        <f t="shared" si="157"/>
        <v>6</v>
      </c>
      <c r="J106" s="132">
        <f t="shared" si="158"/>
        <v>0</v>
      </c>
      <c r="K106" s="132">
        <f t="shared" si="159"/>
        <v>0</v>
      </c>
      <c r="L106" s="39" t="e">
        <f t="shared" si="160"/>
        <v>#VALUE!</v>
      </c>
      <c r="M106" s="40" t="e">
        <f t="shared" si="161"/>
        <v>#VALUE!</v>
      </c>
      <c r="N106" s="238" t="e">
        <f t="shared" si="162"/>
        <v>#VALUE!</v>
      </c>
      <c r="O106" s="238" t="e">
        <f t="shared" si="163"/>
        <v>#VALUE!</v>
      </c>
      <c r="P106" s="207">
        <f t="shared" si="85"/>
        <v>0</v>
      </c>
      <c r="Q106" s="70"/>
      <c r="R106" s="208" t="e">
        <f t="shared" si="86"/>
        <v>#VALUE!</v>
      </c>
      <c r="S106" s="207" t="e">
        <f t="shared" si="87"/>
        <v>#DIV/0!</v>
      </c>
      <c r="T106" s="70"/>
      <c r="U106" s="192" t="e">
        <f t="shared" si="88"/>
        <v>#VALUE!</v>
      </c>
      <c r="V106" s="206">
        <f t="shared" si="89"/>
        <v>0</v>
      </c>
      <c r="W106" s="70"/>
      <c r="X106" s="208" t="e">
        <f t="shared" si="90"/>
        <v>#VALUE!</v>
      </c>
      <c r="Y106" s="207" t="e">
        <f t="shared" si="91"/>
        <v>#DIV/0!</v>
      </c>
      <c r="Z106" s="70"/>
      <c r="AA106" s="192" t="e">
        <f t="shared" si="92"/>
        <v>#VALUE!</v>
      </c>
      <c r="AB106" s="206">
        <f t="shared" si="93"/>
        <v>0</v>
      </c>
      <c r="AC106" s="70"/>
      <c r="AD106" s="208" t="e">
        <f t="shared" si="94"/>
        <v>#VALUE!</v>
      </c>
      <c r="AE106" s="207" t="e">
        <f t="shared" si="95"/>
        <v>#DIV/0!</v>
      </c>
      <c r="AF106" s="70"/>
      <c r="AG106" s="192" t="e">
        <f t="shared" si="96"/>
        <v>#VALUE!</v>
      </c>
      <c r="AH106" s="206">
        <f t="shared" si="97"/>
        <v>0</v>
      </c>
      <c r="AI106" s="70"/>
      <c r="AJ106" s="208" t="e">
        <f t="shared" si="98"/>
        <v>#VALUE!</v>
      </c>
      <c r="AK106" s="207" t="e">
        <f t="shared" si="99"/>
        <v>#DIV/0!</v>
      </c>
      <c r="AL106" s="70"/>
      <c r="AM106" s="192" t="e">
        <f t="shared" si="100"/>
        <v>#VALUE!</v>
      </c>
      <c r="AN106" s="206">
        <f t="shared" si="101"/>
        <v>0</v>
      </c>
      <c r="AO106" s="70"/>
      <c r="AP106" s="208" t="e">
        <f t="shared" si="102"/>
        <v>#VALUE!</v>
      </c>
      <c r="AQ106" s="207" t="e">
        <f t="shared" si="103"/>
        <v>#DIV/0!</v>
      </c>
      <c r="AR106" s="70"/>
      <c r="AS106" s="192" t="e">
        <f t="shared" si="104"/>
        <v>#VALUE!</v>
      </c>
      <c r="AT106" s="206">
        <f t="shared" si="105"/>
        <v>0</v>
      </c>
      <c r="AU106" s="70"/>
      <c r="AV106" s="208" t="e">
        <f t="shared" si="106"/>
        <v>#VALUE!</v>
      </c>
      <c r="AW106" s="207" t="e">
        <f t="shared" si="107"/>
        <v>#DIV/0!</v>
      </c>
      <c r="AX106" s="70"/>
      <c r="AY106" s="192" t="e">
        <f t="shared" si="108"/>
        <v>#VALUE!</v>
      </c>
      <c r="AZ106" s="206">
        <f t="shared" si="109"/>
        <v>0</v>
      </c>
      <c r="BA106" s="70"/>
      <c r="BB106" s="208" t="e">
        <f t="shared" si="110"/>
        <v>#VALUE!</v>
      </c>
      <c r="BC106" s="207" t="e">
        <f t="shared" si="111"/>
        <v>#DIV/0!</v>
      </c>
      <c r="BD106" s="70"/>
      <c r="BE106" s="192" t="e">
        <f t="shared" si="112"/>
        <v>#VALUE!</v>
      </c>
      <c r="BF106" s="206">
        <f t="shared" si="113"/>
        <v>0</v>
      </c>
      <c r="BG106" s="70"/>
      <c r="BH106" s="208" t="e">
        <f t="shared" si="114"/>
        <v>#VALUE!</v>
      </c>
      <c r="BI106" s="207" t="e">
        <f t="shared" si="115"/>
        <v>#DIV/0!</v>
      </c>
      <c r="BJ106" s="70"/>
      <c r="BK106" s="192" t="e">
        <f t="shared" si="116"/>
        <v>#VALUE!</v>
      </c>
      <c r="BL106" s="206">
        <f t="shared" si="117"/>
        <v>0</v>
      </c>
      <c r="BM106" s="70"/>
      <c r="BN106" s="208" t="e">
        <f t="shared" si="118"/>
        <v>#VALUE!</v>
      </c>
      <c r="BO106" s="207" t="e">
        <f t="shared" si="119"/>
        <v>#DIV/0!</v>
      </c>
      <c r="BP106" s="70"/>
      <c r="BQ106" s="192" t="e">
        <f t="shared" si="120"/>
        <v>#VALUE!</v>
      </c>
      <c r="BR106" s="206">
        <f t="shared" si="121"/>
        <v>0</v>
      </c>
      <c r="BS106" s="70"/>
      <c r="BT106" s="208" t="e">
        <f t="shared" si="122"/>
        <v>#VALUE!</v>
      </c>
      <c r="BU106" s="207" t="e">
        <f t="shared" si="123"/>
        <v>#DIV/0!</v>
      </c>
      <c r="BV106" s="70"/>
      <c r="BW106" s="192" t="e">
        <f t="shared" si="124"/>
        <v>#VALUE!</v>
      </c>
      <c r="BX106" s="206">
        <f t="shared" si="125"/>
        <v>0</v>
      </c>
      <c r="BY106" s="70"/>
      <c r="BZ106" s="208" t="e">
        <f t="shared" si="126"/>
        <v>#VALUE!</v>
      </c>
      <c r="CA106" s="207" t="e">
        <f t="shared" si="127"/>
        <v>#DIV/0!</v>
      </c>
      <c r="CB106" s="70"/>
      <c r="CC106" s="192" t="e">
        <f t="shared" si="128"/>
        <v>#VALUE!</v>
      </c>
      <c r="CD106" s="206">
        <f t="shared" si="129"/>
        <v>0</v>
      </c>
      <c r="CE106" s="70"/>
      <c r="CF106" s="208" t="e">
        <f t="shared" si="130"/>
        <v>#VALUE!</v>
      </c>
      <c r="CG106" s="207" t="e">
        <f t="shared" si="131"/>
        <v>#DIV/0!</v>
      </c>
      <c r="CH106" s="70"/>
      <c r="CI106" s="192" t="e">
        <f t="shared" si="132"/>
        <v>#VALUE!</v>
      </c>
      <c r="CJ106" s="207">
        <f t="shared" si="133"/>
        <v>0</v>
      </c>
      <c r="CK106" s="70">
        <f t="shared" si="134"/>
        <v>0</v>
      </c>
      <c r="CL106" s="192" t="e">
        <f t="shared" si="135"/>
        <v>#VALUE!</v>
      </c>
      <c r="CM106" s="207" t="e">
        <f t="shared" si="136"/>
        <v>#DIV/0!</v>
      </c>
      <c r="CN106" s="70">
        <f t="shared" si="137"/>
        <v>0</v>
      </c>
      <c r="CO106" s="192" t="e">
        <f t="shared" si="138"/>
        <v>#VALUE!</v>
      </c>
      <c r="CP106" s="207">
        <f t="shared" si="139"/>
        <v>100</v>
      </c>
      <c r="CQ106" s="70">
        <f t="shared" si="140"/>
        <v>6</v>
      </c>
      <c r="CR106" s="192" t="e">
        <f t="shared" si="141"/>
        <v>#VALUE!</v>
      </c>
      <c r="CS106" s="207" t="e">
        <f t="shared" si="142"/>
        <v>#DIV/0!</v>
      </c>
      <c r="CT106" s="70">
        <f t="shared" si="143"/>
        <v>0</v>
      </c>
      <c r="CU106" s="192" t="e">
        <f t="shared" si="144"/>
        <v>#VALUE!</v>
      </c>
      <c r="CV106" s="202">
        <f t="shared" si="145"/>
        <v>0</v>
      </c>
      <c r="CW106" s="70">
        <f t="shared" si="146"/>
        <v>0</v>
      </c>
      <c r="CX106" s="192" t="e">
        <f t="shared" si="147"/>
        <v>#VALUE!</v>
      </c>
      <c r="CY106" s="202">
        <f t="shared" si="148"/>
        <v>1</v>
      </c>
      <c r="CZ106" s="70">
        <f t="shared" si="149"/>
        <v>6</v>
      </c>
      <c r="DA106" s="192" t="e">
        <f t="shared" si="150"/>
        <v>#VALUE!</v>
      </c>
      <c r="DB106" s="211"/>
    </row>
    <row r="107" spans="1:106" s="4" customFormat="1">
      <c r="A107" s="258" t="s">
        <v>64</v>
      </c>
      <c r="B107" s="481" t="s">
        <v>69</v>
      </c>
      <c r="C107" s="489" t="s">
        <v>108</v>
      </c>
      <c r="D107" s="484" t="s">
        <v>554</v>
      </c>
      <c r="E107" s="315" t="s">
        <v>665</v>
      </c>
      <c r="F107" s="476">
        <v>14.84</v>
      </c>
      <c r="G107" s="477">
        <v>6</v>
      </c>
      <c r="H107" s="283">
        <f t="shared" si="157"/>
        <v>6</v>
      </c>
      <c r="I107" s="371">
        <f t="shared" si="157"/>
        <v>6</v>
      </c>
      <c r="J107" s="132">
        <f t="shared" si="158"/>
        <v>0</v>
      </c>
      <c r="K107" s="132">
        <f t="shared" si="159"/>
        <v>0</v>
      </c>
      <c r="L107" s="39" t="e">
        <f t="shared" si="160"/>
        <v>#VALUE!</v>
      </c>
      <c r="M107" s="40" t="e">
        <f t="shared" si="161"/>
        <v>#VALUE!</v>
      </c>
      <c r="N107" s="238" t="e">
        <f t="shared" si="162"/>
        <v>#VALUE!</v>
      </c>
      <c r="O107" s="238" t="e">
        <f t="shared" si="163"/>
        <v>#VALUE!</v>
      </c>
      <c r="P107" s="207">
        <f t="shared" si="85"/>
        <v>0</v>
      </c>
      <c r="Q107" s="70"/>
      <c r="R107" s="208" t="e">
        <f t="shared" si="86"/>
        <v>#VALUE!</v>
      </c>
      <c r="S107" s="207" t="e">
        <f t="shared" si="87"/>
        <v>#DIV/0!</v>
      </c>
      <c r="T107" s="70"/>
      <c r="U107" s="192" t="e">
        <f t="shared" si="88"/>
        <v>#VALUE!</v>
      </c>
      <c r="V107" s="206">
        <f t="shared" si="89"/>
        <v>0</v>
      </c>
      <c r="W107" s="70"/>
      <c r="X107" s="208" t="e">
        <f t="shared" si="90"/>
        <v>#VALUE!</v>
      </c>
      <c r="Y107" s="207" t="e">
        <f t="shared" si="91"/>
        <v>#DIV/0!</v>
      </c>
      <c r="Z107" s="70"/>
      <c r="AA107" s="192" t="e">
        <f t="shared" si="92"/>
        <v>#VALUE!</v>
      </c>
      <c r="AB107" s="206">
        <f t="shared" si="93"/>
        <v>0</v>
      </c>
      <c r="AC107" s="70"/>
      <c r="AD107" s="208" t="e">
        <f t="shared" si="94"/>
        <v>#VALUE!</v>
      </c>
      <c r="AE107" s="207" t="e">
        <f t="shared" si="95"/>
        <v>#DIV/0!</v>
      </c>
      <c r="AF107" s="70"/>
      <c r="AG107" s="192" t="e">
        <f t="shared" si="96"/>
        <v>#VALUE!</v>
      </c>
      <c r="AH107" s="206">
        <f t="shared" si="97"/>
        <v>0</v>
      </c>
      <c r="AI107" s="70"/>
      <c r="AJ107" s="208" t="e">
        <f t="shared" si="98"/>
        <v>#VALUE!</v>
      </c>
      <c r="AK107" s="207" t="e">
        <f t="shared" si="99"/>
        <v>#DIV/0!</v>
      </c>
      <c r="AL107" s="70"/>
      <c r="AM107" s="192" t="e">
        <f t="shared" si="100"/>
        <v>#VALUE!</v>
      </c>
      <c r="AN107" s="206">
        <f t="shared" si="101"/>
        <v>0</v>
      </c>
      <c r="AO107" s="70"/>
      <c r="AP107" s="208" t="e">
        <f t="shared" si="102"/>
        <v>#VALUE!</v>
      </c>
      <c r="AQ107" s="207" t="e">
        <f t="shared" si="103"/>
        <v>#DIV/0!</v>
      </c>
      <c r="AR107" s="70"/>
      <c r="AS107" s="192" t="e">
        <f t="shared" si="104"/>
        <v>#VALUE!</v>
      </c>
      <c r="AT107" s="206">
        <f t="shared" si="105"/>
        <v>0</v>
      </c>
      <c r="AU107" s="70"/>
      <c r="AV107" s="208" t="e">
        <f t="shared" si="106"/>
        <v>#VALUE!</v>
      </c>
      <c r="AW107" s="207" t="e">
        <f t="shared" si="107"/>
        <v>#DIV/0!</v>
      </c>
      <c r="AX107" s="70"/>
      <c r="AY107" s="192" t="e">
        <f t="shared" si="108"/>
        <v>#VALUE!</v>
      </c>
      <c r="AZ107" s="206">
        <f t="shared" si="109"/>
        <v>0</v>
      </c>
      <c r="BA107" s="70"/>
      <c r="BB107" s="208" t="e">
        <f t="shared" si="110"/>
        <v>#VALUE!</v>
      </c>
      <c r="BC107" s="207" t="e">
        <f t="shared" si="111"/>
        <v>#DIV/0!</v>
      </c>
      <c r="BD107" s="70"/>
      <c r="BE107" s="192" t="e">
        <f t="shared" si="112"/>
        <v>#VALUE!</v>
      </c>
      <c r="BF107" s="206">
        <f t="shared" si="113"/>
        <v>0</v>
      </c>
      <c r="BG107" s="70"/>
      <c r="BH107" s="208" t="e">
        <f t="shared" si="114"/>
        <v>#VALUE!</v>
      </c>
      <c r="BI107" s="207" t="e">
        <f t="shared" si="115"/>
        <v>#DIV/0!</v>
      </c>
      <c r="BJ107" s="70"/>
      <c r="BK107" s="192" t="e">
        <f t="shared" si="116"/>
        <v>#VALUE!</v>
      </c>
      <c r="BL107" s="206">
        <f t="shared" si="117"/>
        <v>0</v>
      </c>
      <c r="BM107" s="70"/>
      <c r="BN107" s="208" t="e">
        <f t="shared" si="118"/>
        <v>#VALUE!</v>
      </c>
      <c r="BO107" s="207" t="e">
        <f t="shared" si="119"/>
        <v>#DIV/0!</v>
      </c>
      <c r="BP107" s="70"/>
      <c r="BQ107" s="192" t="e">
        <f t="shared" si="120"/>
        <v>#VALUE!</v>
      </c>
      <c r="BR107" s="206">
        <f t="shared" si="121"/>
        <v>0</v>
      </c>
      <c r="BS107" s="70"/>
      <c r="BT107" s="208" t="e">
        <f t="shared" si="122"/>
        <v>#VALUE!</v>
      </c>
      <c r="BU107" s="207" t="e">
        <f t="shared" si="123"/>
        <v>#DIV/0!</v>
      </c>
      <c r="BV107" s="70"/>
      <c r="BW107" s="192" t="e">
        <f t="shared" si="124"/>
        <v>#VALUE!</v>
      </c>
      <c r="BX107" s="206">
        <f t="shared" si="125"/>
        <v>0</v>
      </c>
      <c r="BY107" s="70"/>
      <c r="BZ107" s="208" t="e">
        <f t="shared" si="126"/>
        <v>#VALUE!</v>
      </c>
      <c r="CA107" s="207" t="e">
        <f t="shared" si="127"/>
        <v>#DIV/0!</v>
      </c>
      <c r="CB107" s="70"/>
      <c r="CC107" s="192" t="e">
        <f t="shared" si="128"/>
        <v>#VALUE!</v>
      </c>
      <c r="CD107" s="206">
        <f t="shared" si="129"/>
        <v>0</v>
      </c>
      <c r="CE107" s="70"/>
      <c r="CF107" s="208" t="e">
        <f t="shared" si="130"/>
        <v>#VALUE!</v>
      </c>
      <c r="CG107" s="207" t="e">
        <f t="shared" si="131"/>
        <v>#DIV/0!</v>
      </c>
      <c r="CH107" s="70"/>
      <c r="CI107" s="192" t="e">
        <f t="shared" si="132"/>
        <v>#VALUE!</v>
      </c>
      <c r="CJ107" s="207">
        <f t="shared" si="133"/>
        <v>0</v>
      </c>
      <c r="CK107" s="70">
        <f t="shared" si="134"/>
        <v>0</v>
      </c>
      <c r="CL107" s="192" t="e">
        <f t="shared" si="135"/>
        <v>#VALUE!</v>
      </c>
      <c r="CM107" s="207" t="e">
        <f t="shared" si="136"/>
        <v>#DIV/0!</v>
      </c>
      <c r="CN107" s="70">
        <f t="shared" si="137"/>
        <v>0</v>
      </c>
      <c r="CO107" s="192" t="e">
        <f t="shared" si="138"/>
        <v>#VALUE!</v>
      </c>
      <c r="CP107" s="207">
        <f t="shared" si="139"/>
        <v>100</v>
      </c>
      <c r="CQ107" s="70">
        <f t="shared" si="140"/>
        <v>6</v>
      </c>
      <c r="CR107" s="192" t="e">
        <f t="shared" si="141"/>
        <v>#VALUE!</v>
      </c>
      <c r="CS107" s="207" t="e">
        <f t="shared" si="142"/>
        <v>#DIV/0!</v>
      </c>
      <c r="CT107" s="70">
        <f t="shared" si="143"/>
        <v>0</v>
      </c>
      <c r="CU107" s="192" t="e">
        <f t="shared" si="144"/>
        <v>#VALUE!</v>
      </c>
      <c r="CV107" s="202">
        <f t="shared" si="145"/>
        <v>0</v>
      </c>
      <c r="CW107" s="70">
        <f t="shared" si="146"/>
        <v>0</v>
      </c>
      <c r="CX107" s="192" t="e">
        <f t="shared" si="147"/>
        <v>#VALUE!</v>
      </c>
      <c r="CY107" s="202">
        <f t="shared" si="148"/>
        <v>1</v>
      </c>
      <c r="CZ107" s="70">
        <f t="shared" si="149"/>
        <v>6</v>
      </c>
      <c r="DA107" s="192" t="e">
        <f t="shared" si="150"/>
        <v>#VALUE!</v>
      </c>
      <c r="DB107" s="211"/>
    </row>
    <row r="108" spans="1:106" s="4" customFormat="1">
      <c r="A108" s="258" t="s">
        <v>65</v>
      </c>
      <c r="B108" s="481" t="s">
        <v>69</v>
      </c>
      <c r="C108" s="489" t="s">
        <v>555</v>
      </c>
      <c r="D108" s="259" t="s">
        <v>109</v>
      </c>
      <c r="E108" s="362" t="s">
        <v>287</v>
      </c>
      <c r="F108" s="476">
        <v>78</v>
      </c>
      <c r="G108" s="477">
        <v>0.5</v>
      </c>
      <c r="H108" s="283">
        <f t="shared" si="157"/>
        <v>0.5</v>
      </c>
      <c r="I108" s="371">
        <f t="shared" si="157"/>
        <v>0.5</v>
      </c>
      <c r="J108" s="132">
        <f t="shared" si="158"/>
        <v>0</v>
      </c>
      <c r="K108" s="132">
        <f t="shared" si="159"/>
        <v>0</v>
      </c>
      <c r="L108" s="39" t="e">
        <f t="shared" si="160"/>
        <v>#VALUE!</v>
      </c>
      <c r="M108" s="40" t="e">
        <f t="shared" si="161"/>
        <v>#VALUE!</v>
      </c>
      <c r="N108" s="238" t="e">
        <f t="shared" si="162"/>
        <v>#VALUE!</v>
      </c>
      <c r="O108" s="238" t="e">
        <f t="shared" si="163"/>
        <v>#VALUE!</v>
      </c>
      <c r="P108" s="207">
        <f t="shared" si="85"/>
        <v>0</v>
      </c>
      <c r="Q108" s="70"/>
      <c r="R108" s="208" t="e">
        <f t="shared" si="86"/>
        <v>#VALUE!</v>
      </c>
      <c r="S108" s="207" t="e">
        <f t="shared" si="87"/>
        <v>#DIV/0!</v>
      </c>
      <c r="T108" s="70"/>
      <c r="U108" s="192" t="e">
        <f t="shared" si="88"/>
        <v>#VALUE!</v>
      </c>
      <c r="V108" s="206">
        <f t="shared" si="89"/>
        <v>0</v>
      </c>
      <c r="W108" s="70"/>
      <c r="X108" s="208" t="e">
        <f t="shared" si="90"/>
        <v>#VALUE!</v>
      </c>
      <c r="Y108" s="207" t="e">
        <f t="shared" si="91"/>
        <v>#DIV/0!</v>
      </c>
      <c r="Z108" s="70"/>
      <c r="AA108" s="192" t="e">
        <f t="shared" si="92"/>
        <v>#VALUE!</v>
      </c>
      <c r="AB108" s="206">
        <f t="shared" si="93"/>
        <v>0</v>
      </c>
      <c r="AC108" s="70"/>
      <c r="AD108" s="208" t="e">
        <f t="shared" si="94"/>
        <v>#VALUE!</v>
      </c>
      <c r="AE108" s="207" t="e">
        <f t="shared" si="95"/>
        <v>#DIV/0!</v>
      </c>
      <c r="AF108" s="70"/>
      <c r="AG108" s="192" t="e">
        <f t="shared" si="96"/>
        <v>#VALUE!</v>
      </c>
      <c r="AH108" s="206">
        <f t="shared" si="97"/>
        <v>0</v>
      </c>
      <c r="AI108" s="70"/>
      <c r="AJ108" s="208" t="e">
        <f t="shared" si="98"/>
        <v>#VALUE!</v>
      </c>
      <c r="AK108" s="207" t="e">
        <f t="shared" si="99"/>
        <v>#DIV/0!</v>
      </c>
      <c r="AL108" s="70"/>
      <c r="AM108" s="192" t="e">
        <f t="shared" si="100"/>
        <v>#VALUE!</v>
      </c>
      <c r="AN108" s="206">
        <f t="shared" si="101"/>
        <v>0</v>
      </c>
      <c r="AO108" s="70"/>
      <c r="AP108" s="208" t="e">
        <f t="shared" si="102"/>
        <v>#VALUE!</v>
      </c>
      <c r="AQ108" s="207" t="e">
        <f t="shared" si="103"/>
        <v>#DIV/0!</v>
      </c>
      <c r="AR108" s="70"/>
      <c r="AS108" s="192" t="e">
        <f t="shared" si="104"/>
        <v>#VALUE!</v>
      </c>
      <c r="AT108" s="206">
        <f t="shared" si="105"/>
        <v>0</v>
      </c>
      <c r="AU108" s="70"/>
      <c r="AV108" s="208" t="e">
        <f t="shared" si="106"/>
        <v>#VALUE!</v>
      </c>
      <c r="AW108" s="207" t="e">
        <f t="shared" si="107"/>
        <v>#DIV/0!</v>
      </c>
      <c r="AX108" s="70"/>
      <c r="AY108" s="192" t="e">
        <f t="shared" si="108"/>
        <v>#VALUE!</v>
      </c>
      <c r="AZ108" s="206">
        <f t="shared" si="109"/>
        <v>0</v>
      </c>
      <c r="BA108" s="70"/>
      <c r="BB108" s="208" t="e">
        <f t="shared" si="110"/>
        <v>#VALUE!</v>
      </c>
      <c r="BC108" s="207" t="e">
        <f t="shared" si="111"/>
        <v>#DIV/0!</v>
      </c>
      <c r="BD108" s="70"/>
      <c r="BE108" s="192" t="e">
        <f t="shared" si="112"/>
        <v>#VALUE!</v>
      </c>
      <c r="BF108" s="206">
        <f t="shared" si="113"/>
        <v>0</v>
      </c>
      <c r="BG108" s="70"/>
      <c r="BH108" s="208" t="e">
        <f t="shared" si="114"/>
        <v>#VALUE!</v>
      </c>
      <c r="BI108" s="207" t="e">
        <f t="shared" si="115"/>
        <v>#DIV/0!</v>
      </c>
      <c r="BJ108" s="70"/>
      <c r="BK108" s="192" t="e">
        <f t="shared" si="116"/>
        <v>#VALUE!</v>
      </c>
      <c r="BL108" s="206">
        <f t="shared" si="117"/>
        <v>0</v>
      </c>
      <c r="BM108" s="70"/>
      <c r="BN108" s="208" t="e">
        <f t="shared" si="118"/>
        <v>#VALUE!</v>
      </c>
      <c r="BO108" s="207" t="e">
        <f t="shared" si="119"/>
        <v>#DIV/0!</v>
      </c>
      <c r="BP108" s="70"/>
      <c r="BQ108" s="192" t="e">
        <f t="shared" si="120"/>
        <v>#VALUE!</v>
      </c>
      <c r="BR108" s="206">
        <f t="shared" si="121"/>
        <v>0</v>
      </c>
      <c r="BS108" s="70"/>
      <c r="BT108" s="208" t="e">
        <f t="shared" si="122"/>
        <v>#VALUE!</v>
      </c>
      <c r="BU108" s="207" t="e">
        <f t="shared" si="123"/>
        <v>#DIV/0!</v>
      </c>
      <c r="BV108" s="70"/>
      <c r="BW108" s="192" t="e">
        <f t="shared" si="124"/>
        <v>#VALUE!</v>
      </c>
      <c r="BX108" s="206">
        <f t="shared" si="125"/>
        <v>0</v>
      </c>
      <c r="BY108" s="70"/>
      <c r="BZ108" s="208" t="e">
        <f t="shared" si="126"/>
        <v>#VALUE!</v>
      </c>
      <c r="CA108" s="207" t="e">
        <f t="shared" si="127"/>
        <v>#DIV/0!</v>
      </c>
      <c r="CB108" s="70"/>
      <c r="CC108" s="192" t="e">
        <f t="shared" si="128"/>
        <v>#VALUE!</v>
      </c>
      <c r="CD108" s="206">
        <f t="shared" si="129"/>
        <v>0</v>
      </c>
      <c r="CE108" s="70"/>
      <c r="CF108" s="208" t="e">
        <f t="shared" si="130"/>
        <v>#VALUE!</v>
      </c>
      <c r="CG108" s="207" t="e">
        <f t="shared" si="131"/>
        <v>#DIV/0!</v>
      </c>
      <c r="CH108" s="70"/>
      <c r="CI108" s="192" t="e">
        <f t="shared" si="132"/>
        <v>#VALUE!</v>
      </c>
      <c r="CJ108" s="207">
        <f t="shared" si="133"/>
        <v>0</v>
      </c>
      <c r="CK108" s="70">
        <f t="shared" si="134"/>
        <v>0</v>
      </c>
      <c r="CL108" s="192" t="e">
        <f t="shared" si="135"/>
        <v>#VALUE!</v>
      </c>
      <c r="CM108" s="207" t="e">
        <f t="shared" si="136"/>
        <v>#DIV/0!</v>
      </c>
      <c r="CN108" s="70">
        <f t="shared" si="137"/>
        <v>0</v>
      </c>
      <c r="CO108" s="192" t="e">
        <f t="shared" si="138"/>
        <v>#VALUE!</v>
      </c>
      <c r="CP108" s="207">
        <f t="shared" si="139"/>
        <v>100</v>
      </c>
      <c r="CQ108" s="70">
        <f t="shared" si="140"/>
        <v>0.5</v>
      </c>
      <c r="CR108" s="192" t="e">
        <f t="shared" si="141"/>
        <v>#VALUE!</v>
      </c>
      <c r="CS108" s="207" t="e">
        <f t="shared" si="142"/>
        <v>#DIV/0!</v>
      </c>
      <c r="CT108" s="70">
        <f t="shared" si="143"/>
        <v>0</v>
      </c>
      <c r="CU108" s="192" t="e">
        <f t="shared" si="144"/>
        <v>#VALUE!</v>
      </c>
      <c r="CV108" s="202">
        <f t="shared" si="145"/>
        <v>0</v>
      </c>
      <c r="CW108" s="70">
        <f t="shared" si="146"/>
        <v>0</v>
      </c>
      <c r="CX108" s="192" t="e">
        <f t="shared" si="147"/>
        <v>#VALUE!</v>
      </c>
      <c r="CY108" s="202">
        <f t="shared" si="148"/>
        <v>1</v>
      </c>
      <c r="CZ108" s="70">
        <f t="shared" si="149"/>
        <v>0.5</v>
      </c>
      <c r="DA108" s="192" t="e">
        <f t="shared" si="150"/>
        <v>#VALUE!</v>
      </c>
      <c r="DB108" s="211"/>
    </row>
    <row r="109" spans="1:106" s="4" customFormat="1">
      <c r="A109" s="258" t="s">
        <v>66</v>
      </c>
      <c r="B109" s="481" t="s">
        <v>69</v>
      </c>
      <c r="C109" s="489" t="s">
        <v>556</v>
      </c>
      <c r="D109" s="259" t="s">
        <v>110</v>
      </c>
      <c r="E109" s="362" t="s">
        <v>287</v>
      </c>
      <c r="F109" s="476">
        <v>53</v>
      </c>
      <c r="G109" s="477">
        <v>0.5</v>
      </c>
      <c r="H109" s="283">
        <f t="shared" si="157"/>
        <v>0.5</v>
      </c>
      <c r="I109" s="371">
        <f t="shared" si="157"/>
        <v>0.5</v>
      </c>
      <c r="J109" s="132">
        <f t="shared" si="158"/>
        <v>0</v>
      </c>
      <c r="K109" s="132">
        <f t="shared" si="159"/>
        <v>0</v>
      </c>
      <c r="L109" s="39" t="e">
        <f t="shared" si="160"/>
        <v>#VALUE!</v>
      </c>
      <c r="M109" s="40" t="e">
        <f t="shared" si="161"/>
        <v>#VALUE!</v>
      </c>
      <c r="N109" s="238" t="e">
        <f t="shared" si="162"/>
        <v>#VALUE!</v>
      </c>
      <c r="O109" s="238" t="e">
        <f t="shared" si="163"/>
        <v>#VALUE!</v>
      </c>
      <c r="P109" s="207">
        <f t="shared" si="85"/>
        <v>0</v>
      </c>
      <c r="Q109" s="70"/>
      <c r="R109" s="208" t="e">
        <f t="shared" si="86"/>
        <v>#VALUE!</v>
      </c>
      <c r="S109" s="207" t="e">
        <f t="shared" si="87"/>
        <v>#DIV/0!</v>
      </c>
      <c r="T109" s="70"/>
      <c r="U109" s="192" t="e">
        <f t="shared" si="88"/>
        <v>#VALUE!</v>
      </c>
      <c r="V109" s="206">
        <f t="shared" si="89"/>
        <v>0</v>
      </c>
      <c r="W109" s="70"/>
      <c r="X109" s="208" t="e">
        <f t="shared" si="90"/>
        <v>#VALUE!</v>
      </c>
      <c r="Y109" s="207" t="e">
        <f t="shared" si="91"/>
        <v>#DIV/0!</v>
      </c>
      <c r="Z109" s="70"/>
      <c r="AA109" s="192" t="e">
        <f t="shared" si="92"/>
        <v>#VALUE!</v>
      </c>
      <c r="AB109" s="206">
        <f t="shared" si="93"/>
        <v>0</v>
      </c>
      <c r="AC109" s="70"/>
      <c r="AD109" s="208" t="e">
        <f t="shared" si="94"/>
        <v>#VALUE!</v>
      </c>
      <c r="AE109" s="207" t="e">
        <f t="shared" si="95"/>
        <v>#DIV/0!</v>
      </c>
      <c r="AF109" s="70"/>
      <c r="AG109" s="192" t="e">
        <f t="shared" si="96"/>
        <v>#VALUE!</v>
      </c>
      <c r="AH109" s="206">
        <f t="shared" si="97"/>
        <v>0</v>
      </c>
      <c r="AI109" s="70"/>
      <c r="AJ109" s="208" t="e">
        <f t="shared" si="98"/>
        <v>#VALUE!</v>
      </c>
      <c r="AK109" s="207" t="e">
        <f t="shared" si="99"/>
        <v>#DIV/0!</v>
      </c>
      <c r="AL109" s="70"/>
      <c r="AM109" s="192" t="e">
        <f t="shared" si="100"/>
        <v>#VALUE!</v>
      </c>
      <c r="AN109" s="206">
        <f t="shared" si="101"/>
        <v>0</v>
      </c>
      <c r="AO109" s="70"/>
      <c r="AP109" s="208" t="e">
        <f t="shared" si="102"/>
        <v>#VALUE!</v>
      </c>
      <c r="AQ109" s="207" t="e">
        <f t="shared" si="103"/>
        <v>#DIV/0!</v>
      </c>
      <c r="AR109" s="70"/>
      <c r="AS109" s="192" t="e">
        <f t="shared" si="104"/>
        <v>#VALUE!</v>
      </c>
      <c r="AT109" s="206">
        <f t="shared" si="105"/>
        <v>0</v>
      </c>
      <c r="AU109" s="70"/>
      <c r="AV109" s="208" t="e">
        <f t="shared" si="106"/>
        <v>#VALUE!</v>
      </c>
      <c r="AW109" s="207" t="e">
        <f t="shared" si="107"/>
        <v>#DIV/0!</v>
      </c>
      <c r="AX109" s="70"/>
      <c r="AY109" s="192" t="e">
        <f t="shared" si="108"/>
        <v>#VALUE!</v>
      </c>
      <c r="AZ109" s="206">
        <f t="shared" si="109"/>
        <v>0</v>
      </c>
      <c r="BA109" s="70"/>
      <c r="BB109" s="208" t="e">
        <f t="shared" si="110"/>
        <v>#VALUE!</v>
      </c>
      <c r="BC109" s="207" t="e">
        <f t="shared" si="111"/>
        <v>#DIV/0!</v>
      </c>
      <c r="BD109" s="70"/>
      <c r="BE109" s="192" t="e">
        <f t="shared" si="112"/>
        <v>#VALUE!</v>
      </c>
      <c r="BF109" s="206">
        <f t="shared" si="113"/>
        <v>0</v>
      </c>
      <c r="BG109" s="70"/>
      <c r="BH109" s="208" t="e">
        <f t="shared" si="114"/>
        <v>#VALUE!</v>
      </c>
      <c r="BI109" s="207" t="e">
        <f t="shared" si="115"/>
        <v>#DIV/0!</v>
      </c>
      <c r="BJ109" s="70"/>
      <c r="BK109" s="192" t="e">
        <f t="shared" si="116"/>
        <v>#VALUE!</v>
      </c>
      <c r="BL109" s="206">
        <f t="shared" si="117"/>
        <v>0</v>
      </c>
      <c r="BM109" s="70"/>
      <c r="BN109" s="208" t="e">
        <f t="shared" si="118"/>
        <v>#VALUE!</v>
      </c>
      <c r="BO109" s="207" t="e">
        <f t="shared" si="119"/>
        <v>#DIV/0!</v>
      </c>
      <c r="BP109" s="70"/>
      <c r="BQ109" s="192" t="e">
        <f t="shared" si="120"/>
        <v>#VALUE!</v>
      </c>
      <c r="BR109" s="206">
        <f t="shared" si="121"/>
        <v>0</v>
      </c>
      <c r="BS109" s="70"/>
      <c r="BT109" s="208" t="e">
        <f t="shared" si="122"/>
        <v>#VALUE!</v>
      </c>
      <c r="BU109" s="207" t="e">
        <f t="shared" si="123"/>
        <v>#DIV/0!</v>
      </c>
      <c r="BV109" s="70"/>
      <c r="BW109" s="192" t="e">
        <f t="shared" si="124"/>
        <v>#VALUE!</v>
      </c>
      <c r="BX109" s="206">
        <f t="shared" si="125"/>
        <v>0</v>
      </c>
      <c r="BY109" s="70"/>
      <c r="BZ109" s="208" t="e">
        <f t="shared" si="126"/>
        <v>#VALUE!</v>
      </c>
      <c r="CA109" s="207" t="e">
        <f t="shared" si="127"/>
        <v>#DIV/0!</v>
      </c>
      <c r="CB109" s="70"/>
      <c r="CC109" s="192" t="e">
        <f t="shared" si="128"/>
        <v>#VALUE!</v>
      </c>
      <c r="CD109" s="206">
        <f t="shared" si="129"/>
        <v>0</v>
      </c>
      <c r="CE109" s="70"/>
      <c r="CF109" s="208" t="e">
        <f t="shared" si="130"/>
        <v>#VALUE!</v>
      </c>
      <c r="CG109" s="207" t="e">
        <f t="shared" si="131"/>
        <v>#DIV/0!</v>
      </c>
      <c r="CH109" s="70"/>
      <c r="CI109" s="192" t="e">
        <f t="shared" si="132"/>
        <v>#VALUE!</v>
      </c>
      <c r="CJ109" s="207">
        <f t="shared" si="133"/>
        <v>0</v>
      </c>
      <c r="CK109" s="70">
        <f t="shared" si="134"/>
        <v>0</v>
      </c>
      <c r="CL109" s="192" t="e">
        <f t="shared" si="135"/>
        <v>#VALUE!</v>
      </c>
      <c r="CM109" s="207" t="e">
        <f t="shared" si="136"/>
        <v>#DIV/0!</v>
      </c>
      <c r="CN109" s="70">
        <f t="shared" si="137"/>
        <v>0</v>
      </c>
      <c r="CO109" s="192" t="e">
        <f t="shared" si="138"/>
        <v>#VALUE!</v>
      </c>
      <c r="CP109" s="207">
        <f t="shared" si="139"/>
        <v>100</v>
      </c>
      <c r="CQ109" s="70">
        <f t="shared" si="140"/>
        <v>0.5</v>
      </c>
      <c r="CR109" s="192" t="e">
        <f t="shared" si="141"/>
        <v>#VALUE!</v>
      </c>
      <c r="CS109" s="207" t="e">
        <f t="shared" si="142"/>
        <v>#DIV/0!</v>
      </c>
      <c r="CT109" s="70">
        <f t="shared" si="143"/>
        <v>0</v>
      </c>
      <c r="CU109" s="192" t="e">
        <f t="shared" si="144"/>
        <v>#VALUE!</v>
      </c>
      <c r="CV109" s="202">
        <f t="shared" si="145"/>
        <v>0</v>
      </c>
      <c r="CW109" s="70">
        <f t="shared" si="146"/>
        <v>0</v>
      </c>
      <c r="CX109" s="192" t="e">
        <f t="shared" si="147"/>
        <v>#VALUE!</v>
      </c>
      <c r="CY109" s="202">
        <f t="shared" si="148"/>
        <v>1</v>
      </c>
      <c r="CZ109" s="70">
        <f t="shared" si="149"/>
        <v>0.5</v>
      </c>
      <c r="DA109" s="192" t="e">
        <f t="shared" si="150"/>
        <v>#VALUE!</v>
      </c>
      <c r="DB109" s="211"/>
    </row>
    <row r="110" spans="1:106" s="4" customFormat="1">
      <c r="A110" s="258" t="s">
        <v>67</v>
      </c>
      <c r="B110" s="481" t="s">
        <v>69</v>
      </c>
      <c r="C110" s="489" t="s">
        <v>557</v>
      </c>
      <c r="D110" s="259" t="s">
        <v>111</v>
      </c>
      <c r="E110" s="362" t="s">
        <v>70</v>
      </c>
      <c r="F110" s="488">
        <v>25</v>
      </c>
      <c r="G110" s="477">
        <v>2</v>
      </c>
      <c r="H110" s="283">
        <f t="shared" si="157"/>
        <v>2</v>
      </c>
      <c r="I110" s="371">
        <f t="shared" si="157"/>
        <v>2</v>
      </c>
      <c r="J110" s="132">
        <f t="shared" si="79"/>
        <v>0</v>
      </c>
      <c r="K110" s="132">
        <f t="shared" si="80"/>
        <v>0</v>
      </c>
      <c r="L110" s="39" t="e">
        <f t="shared" si="81"/>
        <v>#VALUE!</v>
      </c>
      <c r="M110" s="40" t="e">
        <f>TRUNC(L110*G110,2)</f>
        <v>#VALUE!</v>
      </c>
      <c r="N110" s="238" t="e">
        <f t="shared" si="83"/>
        <v>#VALUE!</v>
      </c>
      <c r="O110" s="238" t="e">
        <f t="shared" si="84"/>
        <v>#VALUE!</v>
      </c>
      <c r="P110" s="207">
        <f t="shared" si="85"/>
        <v>0</v>
      </c>
      <c r="Q110" s="70"/>
      <c r="R110" s="208" t="e">
        <f t="shared" si="86"/>
        <v>#VALUE!</v>
      </c>
      <c r="S110" s="207" t="e">
        <f t="shared" si="87"/>
        <v>#DIV/0!</v>
      </c>
      <c r="T110" s="70"/>
      <c r="U110" s="192" t="e">
        <f t="shared" si="88"/>
        <v>#VALUE!</v>
      </c>
      <c r="V110" s="206">
        <f t="shared" si="89"/>
        <v>0</v>
      </c>
      <c r="W110" s="70"/>
      <c r="X110" s="208" t="e">
        <f t="shared" si="90"/>
        <v>#VALUE!</v>
      </c>
      <c r="Y110" s="207" t="e">
        <f t="shared" si="91"/>
        <v>#DIV/0!</v>
      </c>
      <c r="Z110" s="70"/>
      <c r="AA110" s="192" t="e">
        <f t="shared" si="92"/>
        <v>#VALUE!</v>
      </c>
      <c r="AB110" s="206">
        <f t="shared" si="93"/>
        <v>0</v>
      </c>
      <c r="AC110" s="70"/>
      <c r="AD110" s="208" t="e">
        <f t="shared" si="94"/>
        <v>#VALUE!</v>
      </c>
      <c r="AE110" s="207" t="e">
        <f t="shared" si="95"/>
        <v>#DIV/0!</v>
      </c>
      <c r="AF110" s="70"/>
      <c r="AG110" s="192" t="e">
        <f t="shared" si="96"/>
        <v>#VALUE!</v>
      </c>
      <c r="AH110" s="206">
        <f t="shared" si="97"/>
        <v>0</v>
      </c>
      <c r="AI110" s="70"/>
      <c r="AJ110" s="208" t="e">
        <f t="shared" si="98"/>
        <v>#VALUE!</v>
      </c>
      <c r="AK110" s="207" t="e">
        <f t="shared" si="99"/>
        <v>#DIV/0!</v>
      </c>
      <c r="AL110" s="70"/>
      <c r="AM110" s="192" t="e">
        <f t="shared" si="100"/>
        <v>#VALUE!</v>
      </c>
      <c r="AN110" s="206">
        <f t="shared" si="101"/>
        <v>0</v>
      </c>
      <c r="AO110" s="70"/>
      <c r="AP110" s="208" t="e">
        <f t="shared" si="102"/>
        <v>#VALUE!</v>
      </c>
      <c r="AQ110" s="207" t="e">
        <f t="shared" si="103"/>
        <v>#DIV/0!</v>
      </c>
      <c r="AR110" s="70"/>
      <c r="AS110" s="192" t="e">
        <f t="shared" si="104"/>
        <v>#VALUE!</v>
      </c>
      <c r="AT110" s="206">
        <f t="shared" si="105"/>
        <v>0</v>
      </c>
      <c r="AU110" s="70"/>
      <c r="AV110" s="208" t="e">
        <f t="shared" si="106"/>
        <v>#VALUE!</v>
      </c>
      <c r="AW110" s="207" t="e">
        <f t="shared" si="107"/>
        <v>#DIV/0!</v>
      </c>
      <c r="AX110" s="70"/>
      <c r="AY110" s="192" t="e">
        <f t="shared" si="108"/>
        <v>#VALUE!</v>
      </c>
      <c r="AZ110" s="206">
        <f t="shared" si="109"/>
        <v>0</v>
      </c>
      <c r="BA110" s="70"/>
      <c r="BB110" s="208" t="e">
        <f t="shared" si="110"/>
        <v>#VALUE!</v>
      </c>
      <c r="BC110" s="207" t="e">
        <f t="shared" si="111"/>
        <v>#DIV/0!</v>
      </c>
      <c r="BD110" s="70"/>
      <c r="BE110" s="192" t="e">
        <f t="shared" si="112"/>
        <v>#VALUE!</v>
      </c>
      <c r="BF110" s="206">
        <f t="shared" si="113"/>
        <v>0</v>
      </c>
      <c r="BG110" s="70"/>
      <c r="BH110" s="208" t="e">
        <f t="shared" si="114"/>
        <v>#VALUE!</v>
      </c>
      <c r="BI110" s="207" t="e">
        <f t="shared" si="115"/>
        <v>#DIV/0!</v>
      </c>
      <c r="BJ110" s="70"/>
      <c r="BK110" s="192" t="e">
        <f t="shared" si="116"/>
        <v>#VALUE!</v>
      </c>
      <c r="BL110" s="206">
        <f t="shared" si="117"/>
        <v>0</v>
      </c>
      <c r="BM110" s="70"/>
      <c r="BN110" s="208" t="e">
        <f t="shared" si="118"/>
        <v>#VALUE!</v>
      </c>
      <c r="BO110" s="207" t="e">
        <f t="shared" si="119"/>
        <v>#DIV/0!</v>
      </c>
      <c r="BP110" s="70"/>
      <c r="BQ110" s="192" t="e">
        <f t="shared" si="120"/>
        <v>#VALUE!</v>
      </c>
      <c r="BR110" s="206">
        <f t="shared" si="121"/>
        <v>0</v>
      </c>
      <c r="BS110" s="70"/>
      <c r="BT110" s="208" t="e">
        <f t="shared" si="122"/>
        <v>#VALUE!</v>
      </c>
      <c r="BU110" s="207" t="e">
        <f t="shared" si="123"/>
        <v>#DIV/0!</v>
      </c>
      <c r="BV110" s="70"/>
      <c r="BW110" s="192" t="e">
        <f t="shared" si="124"/>
        <v>#VALUE!</v>
      </c>
      <c r="BX110" s="206">
        <f t="shared" si="125"/>
        <v>0</v>
      </c>
      <c r="BY110" s="70"/>
      <c r="BZ110" s="208" t="e">
        <f t="shared" si="126"/>
        <v>#VALUE!</v>
      </c>
      <c r="CA110" s="207" t="e">
        <f t="shared" si="127"/>
        <v>#DIV/0!</v>
      </c>
      <c r="CB110" s="70"/>
      <c r="CC110" s="192" t="e">
        <f t="shared" si="128"/>
        <v>#VALUE!</v>
      </c>
      <c r="CD110" s="206">
        <f t="shared" si="129"/>
        <v>0</v>
      </c>
      <c r="CE110" s="70"/>
      <c r="CF110" s="208" t="e">
        <f t="shared" si="130"/>
        <v>#VALUE!</v>
      </c>
      <c r="CG110" s="207" t="e">
        <f t="shared" si="131"/>
        <v>#DIV/0!</v>
      </c>
      <c r="CH110" s="70"/>
      <c r="CI110" s="192" t="e">
        <f t="shared" si="132"/>
        <v>#VALUE!</v>
      </c>
      <c r="CJ110" s="207">
        <f t="shared" si="133"/>
        <v>0</v>
      </c>
      <c r="CK110" s="70">
        <f t="shared" si="134"/>
        <v>0</v>
      </c>
      <c r="CL110" s="192" t="e">
        <f t="shared" si="135"/>
        <v>#VALUE!</v>
      </c>
      <c r="CM110" s="207" t="e">
        <f t="shared" si="136"/>
        <v>#DIV/0!</v>
      </c>
      <c r="CN110" s="70">
        <f t="shared" si="137"/>
        <v>0</v>
      </c>
      <c r="CO110" s="192" t="e">
        <f t="shared" si="138"/>
        <v>#VALUE!</v>
      </c>
      <c r="CP110" s="207">
        <f t="shared" si="139"/>
        <v>100</v>
      </c>
      <c r="CQ110" s="70">
        <f t="shared" si="140"/>
        <v>2</v>
      </c>
      <c r="CR110" s="192" t="e">
        <f t="shared" si="141"/>
        <v>#VALUE!</v>
      </c>
      <c r="CS110" s="207" t="e">
        <f t="shared" si="142"/>
        <v>#DIV/0!</v>
      </c>
      <c r="CT110" s="70">
        <f t="shared" si="143"/>
        <v>0</v>
      </c>
      <c r="CU110" s="192" t="e">
        <f t="shared" si="144"/>
        <v>#VALUE!</v>
      </c>
      <c r="CV110" s="202">
        <f t="shared" si="145"/>
        <v>0</v>
      </c>
      <c r="CW110" s="70">
        <f t="shared" si="146"/>
        <v>0</v>
      </c>
      <c r="CX110" s="192" t="e">
        <f t="shared" si="147"/>
        <v>#VALUE!</v>
      </c>
      <c r="CY110" s="202">
        <f t="shared" si="148"/>
        <v>1</v>
      </c>
      <c r="CZ110" s="70">
        <f t="shared" si="149"/>
        <v>2</v>
      </c>
      <c r="DA110" s="192" t="e">
        <f t="shared" si="150"/>
        <v>#VALUE!</v>
      </c>
      <c r="DB110" s="211"/>
    </row>
    <row r="111" spans="1:106" s="4" customFormat="1">
      <c r="A111" s="258" t="s">
        <v>68</v>
      </c>
      <c r="B111" s="481" t="s">
        <v>69</v>
      </c>
      <c r="C111" s="489" t="s">
        <v>558</v>
      </c>
      <c r="D111" s="259" t="s">
        <v>559</v>
      </c>
      <c r="E111" s="67" t="s">
        <v>669</v>
      </c>
      <c r="F111" s="491">
        <v>18.8</v>
      </c>
      <c r="G111" s="25">
        <v>60</v>
      </c>
      <c r="H111" s="283">
        <f t="shared" si="157"/>
        <v>60</v>
      </c>
      <c r="I111" s="371">
        <f t="shared" si="157"/>
        <v>60</v>
      </c>
      <c r="J111" s="132">
        <f t="shared" si="79"/>
        <v>0</v>
      </c>
      <c r="K111" s="132">
        <f t="shared" si="80"/>
        <v>0</v>
      </c>
      <c r="L111" s="39" t="e">
        <f t="shared" si="81"/>
        <v>#VALUE!</v>
      </c>
      <c r="M111" s="40" t="e">
        <f>TRUNC(L111*G111,2)</f>
        <v>#VALUE!</v>
      </c>
      <c r="N111" s="238" t="e">
        <f t="shared" si="83"/>
        <v>#VALUE!</v>
      </c>
      <c r="O111" s="238" t="e">
        <f t="shared" si="84"/>
        <v>#VALUE!</v>
      </c>
      <c r="P111" s="207">
        <f t="shared" si="85"/>
        <v>0</v>
      </c>
      <c r="Q111" s="70"/>
      <c r="R111" s="208" t="e">
        <f t="shared" si="86"/>
        <v>#VALUE!</v>
      </c>
      <c r="S111" s="207" t="e">
        <f t="shared" si="87"/>
        <v>#DIV/0!</v>
      </c>
      <c r="T111" s="70"/>
      <c r="U111" s="192" t="e">
        <f t="shared" si="88"/>
        <v>#VALUE!</v>
      </c>
      <c r="V111" s="206">
        <f t="shared" si="89"/>
        <v>0</v>
      </c>
      <c r="W111" s="70"/>
      <c r="X111" s="208" t="e">
        <f t="shared" si="90"/>
        <v>#VALUE!</v>
      </c>
      <c r="Y111" s="207" t="e">
        <f t="shared" si="91"/>
        <v>#DIV/0!</v>
      </c>
      <c r="Z111" s="70"/>
      <c r="AA111" s="192" t="e">
        <f t="shared" si="92"/>
        <v>#VALUE!</v>
      </c>
      <c r="AB111" s="206">
        <f t="shared" si="93"/>
        <v>0</v>
      </c>
      <c r="AC111" s="70"/>
      <c r="AD111" s="208" t="e">
        <f t="shared" si="94"/>
        <v>#VALUE!</v>
      </c>
      <c r="AE111" s="207" t="e">
        <f t="shared" si="95"/>
        <v>#DIV/0!</v>
      </c>
      <c r="AF111" s="70"/>
      <c r="AG111" s="192" t="e">
        <f t="shared" si="96"/>
        <v>#VALUE!</v>
      </c>
      <c r="AH111" s="206">
        <f t="shared" si="97"/>
        <v>0</v>
      </c>
      <c r="AI111" s="70"/>
      <c r="AJ111" s="208" t="e">
        <f t="shared" si="98"/>
        <v>#VALUE!</v>
      </c>
      <c r="AK111" s="207" t="e">
        <f t="shared" si="99"/>
        <v>#DIV/0!</v>
      </c>
      <c r="AL111" s="70"/>
      <c r="AM111" s="192" t="e">
        <f t="shared" si="100"/>
        <v>#VALUE!</v>
      </c>
      <c r="AN111" s="206">
        <f t="shared" si="101"/>
        <v>0</v>
      </c>
      <c r="AO111" s="70"/>
      <c r="AP111" s="208" t="e">
        <f t="shared" si="102"/>
        <v>#VALUE!</v>
      </c>
      <c r="AQ111" s="207" t="e">
        <f t="shared" si="103"/>
        <v>#DIV/0!</v>
      </c>
      <c r="AR111" s="70"/>
      <c r="AS111" s="192" t="e">
        <f t="shared" si="104"/>
        <v>#VALUE!</v>
      </c>
      <c r="AT111" s="206">
        <f t="shared" si="105"/>
        <v>0</v>
      </c>
      <c r="AU111" s="70"/>
      <c r="AV111" s="208" t="e">
        <f t="shared" si="106"/>
        <v>#VALUE!</v>
      </c>
      <c r="AW111" s="207" t="e">
        <f t="shared" si="107"/>
        <v>#DIV/0!</v>
      </c>
      <c r="AX111" s="70"/>
      <c r="AY111" s="192" t="e">
        <f t="shared" si="108"/>
        <v>#VALUE!</v>
      </c>
      <c r="AZ111" s="206">
        <f t="shared" si="109"/>
        <v>0</v>
      </c>
      <c r="BA111" s="70"/>
      <c r="BB111" s="208" t="e">
        <f t="shared" si="110"/>
        <v>#VALUE!</v>
      </c>
      <c r="BC111" s="207" t="e">
        <f t="shared" si="111"/>
        <v>#DIV/0!</v>
      </c>
      <c r="BD111" s="70"/>
      <c r="BE111" s="192" t="e">
        <f t="shared" si="112"/>
        <v>#VALUE!</v>
      </c>
      <c r="BF111" s="206">
        <f t="shared" si="113"/>
        <v>0</v>
      </c>
      <c r="BG111" s="70"/>
      <c r="BH111" s="208" t="e">
        <f t="shared" si="114"/>
        <v>#VALUE!</v>
      </c>
      <c r="BI111" s="207" t="e">
        <f t="shared" si="115"/>
        <v>#DIV/0!</v>
      </c>
      <c r="BJ111" s="70"/>
      <c r="BK111" s="192" t="e">
        <f t="shared" si="116"/>
        <v>#VALUE!</v>
      </c>
      <c r="BL111" s="206">
        <f t="shared" si="117"/>
        <v>0</v>
      </c>
      <c r="BM111" s="70"/>
      <c r="BN111" s="208" t="e">
        <f t="shared" si="118"/>
        <v>#VALUE!</v>
      </c>
      <c r="BO111" s="207" t="e">
        <f t="shared" si="119"/>
        <v>#DIV/0!</v>
      </c>
      <c r="BP111" s="70"/>
      <c r="BQ111" s="192" t="e">
        <f t="shared" si="120"/>
        <v>#VALUE!</v>
      </c>
      <c r="BR111" s="206">
        <f t="shared" si="121"/>
        <v>0</v>
      </c>
      <c r="BS111" s="70"/>
      <c r="BT111" s="208" t="e">
        <f t="shared" si="122"/>
        <v>#VALUE!</v>
      </c>
      <c r="BU111" s="207" t="e">
        <f t="shared" si="123"/>
        <v>#DIV/0!</v>
      </c>
      <c r="BV111" s="70"/>
      <c r="BW111" s="192" t="e">
        <f t="shared" si="124"/>
        <v>#VALUE!</v>
      </c>
      <c r="BX111" s="206">
        <f t="shared" si="125"/>
        <v>0</v>
      </c>
      <c r="BY111" s="70"/>
      <c r="BZ111" s="208" t="e">
        <f t="shared" si="126"/>
        <v>#VALUE!</v>
      </c>
      <c r="CA111" s="207" t="e">
        <f t="shared" si="127"/>
        <v>#DIV/0!</v>
      </c>
      <c r="CB111" s="70"/>
      <c r="CC111" s="192" t="e">
        <f t="shared" si="128"/>
        <v>#VALUE!</v>
      </c>
      <c r="CD111" s="206">
        <f t="shared" si="129"/>
        <v>0</v>
      </c>
      <c r="CE111" s="70"/>
      <c r="CF111" s="208" t="e">
        <f t="shared" si="130"/>
        <v>#VALUE!</v>
      </c>
      <c r="CG111" s="207" t="e">
        <f t="shared" si="131"/>
        <v>#DIV/0!</v>
      </c>
      <c r="CH111" s="70"/>
      <c r="CI111" s="192" t="e">
        <f t="shared" si="132"/>
        <v>#VALUE!</v>
      </c>
      <c r="CJ111" s="207">
        <f t="shared" si="133"/>
        <v>0</v>
      </c>
      <c r="CK111" s="70">
        <f t="shared" si="134"/>
        <v>0</v>
      </c>
      <c r="CL111" s="192" t="e">
        <f t="shared" si="135"/>
        <v>#VALUE!</v>
      </c>
      <c r="CM111" s="207" t="e">
        <f t="shared" si="136"/>
        <v>#DIV/0!</v>
      </c>
      <c r="CN111" s="70">
        <f t="shared" si="137"/>
        <v>0</v>
      </c>
      <c r="CO111" s="192" t="e">
        <f t="shared" si="138"/>
        <v>#VALUE!</v>
      </c>
      <c r="CP111" s="207">
        <f t="shared" si="139"/>
        <v>100</v>
      </c>
      <c r="CQ111" s="70">
        <f t="shared" si="140"/>
        <v>60</v>
      </c>
      <c r="CR111" s="192" t="e">
        <f t="shared" si="141"/>
        <v>#VALUE!</v>
      </c>
      <c r="CS111" s="207" t="e">
        <f t="shared" si="142"/>
        <v>#DIV/0!</v>
      </c>
      <c r="CT111" s="70">
        <f t="shared" si="143"/>
        <v>0</v>
      </c>
      <c r="CU111" s="192" t="e">
        <f t="shared" si="144"/>
        <v>#VALUE!</v>
      </c>
      <c r="CV111" s="202">
        <f t="shared" si="145"/>
        <v>0</v>
      </c>
      <c r="CW111" s="70">
        <f t="shared" si="146"/>
        <v>0</v>
      </c>
      <c r="CX111" s="192" t="e">
        <f t="shared" si="147"/>
        <v>#VALUE!</v>
      </c>
      <c r="CY111" s="202">
        <f t="shared" si="148"/>
        <v>1</v>
      </c>
      <c r="CZ111" s="70">
        <f t="shared" si="149"/>
        <v>60</v>
      </c>
      <c r="DA111" s="192" t="e">
        <f t="shared" si="150"/>
        <v>#VALUE!</v>
      </c>
      <c r="DB111" s="211"/>
    </row>
    <row r="112" spans="1:106" s="4" customFormat="1">
      <c r="A112" s="258"/>
      <c r="B112" s="261"/>
      <c r="C112" s="261"/>
      <c r="D112" s="261"/>
      <c r="E112" s="262"/>
      <c r="F112" s="72"/>
      <c r="G112" s="279"/>
      <c r="H112" s="284"/>
      <c r="I112" s="372"/>
      <c r="J112" s="280"/>
      <c r="K112" s="280"/>
      <c r="L112" s="279" t="s">
        <v>663</v>
      </c>
      <c r="M112" s="253" t="e">
        <f>SUM(M75:M111)</f>
        <v>#VALUE!</v>
      </c>
      <c r="N112" s="498" t="e">
        <f>SUM(N75:N111)</f>
        <v>#VALUE!</v>
      </c>
      <c r="O112" s="253" t="e">
        <f>SUM(O75:O111)</f>
        <v>#VALUE!</v>
      </c>
      <c r="P112" s="1208" t="s">
        <v>663</v>
      </c>
      <c r="Q112" s="1203"/>
      <c r="R112" s="499" t="e">
        <f>SUM(R75:R111)</f>
        <v>#VALUE!</v>
      </c>
      <c r="S112" s="1207" t="s">
        <v>663</v>
      </c>
      <c r="T112" s="1203"/>
      <c r="U112" s="253" t="e">
        <f>SUM(U75:U111)</f>
        <v>#VALUE!</v>
      </c>
      <c r="V112" s="1208" t="s">
        <v>663</v>
      </c>
      <c r="W112" s="1203"/>
      <c r="X112" s="499" t="e">
        <f>SUM(X75:X111)</f>
        <v>#VALUE!</v>
      </c>
      <c r="Y112" s="1207" t="s">
        <v>663</v>
      </c>
      <c r="Z112" s="1203"/>
      <c r="AA112" s="253" t="e">
        <f>SUM(AA75:AA111)</f>
        <v>#VALUE!</v>
      </c>
      <c r="AB112" s="1208" t="s">
        <v>663</v>
      </c>
      <c r="AC112" s="1203"/>
      <c r="AD112" s="499" t="e">
        <f>SUM(AD75:AD111)</f>
        <v>#VALUE!</v>
      </c>
      <c r="AE112" s="1207" t="s">
        <v>663</v>
      </c>
      <c r="AF112" s="1203"/>
      <c r="AG112" s="253" t="e">
        <f>SUM(AG75:AG111)</f>
        <v>#VALUE!</v>
      </c>
      <c r="AH112" s="1208" t="s">
        <v>663</v>
      </c>
      <c r="AI112" s="1203"/>
      <c r="AJ112" s="499" t="e">
        <f>SUM(AJ75:AJ111)</f>
        <v>#VALUE!</v>
      </c>
      <c r="AK112" s="1207" t="s">
        <v>663</v>
      </c>
      <c r="AL112" s="1203"/>
      <c r="AM112" s="253" t="e">
        <f>SUM(AM75:AM111)</f>
        <v>#VALUE!</v>
      </c>
      <c r="AN112" s="1208" t="s">
        <v>663</v>
      </c>
      <c r="AO112" s="1203"/>
      <c r="AP112" s="499" t="e">
        <f>SUM(AP75:AP111)</f>
        <v>#VALUE!</v>
      </c>
      <c r="AQ112" s="1207" t="s">
        <v>663</v>
      </c>
      <c r="AR112" s="1203"/>
      <c r="AS112" s="253" t="e">
        <f>SUM(AS75:AS111)</f>
        <v>#VALUE!</v>
      </c>
      <c r="AT112" s="1208" t="s">
        <v>663</v>
      </c>
      <c r="AU112" s="1203"/>
      <c r="AV112" s="499" t="e">
        <f>SUM(AV75:AV111)</f>
        <v>#VALUE!</v>
      </c>
      <c r="AW112" s="1207" t="s">
        <v>663</v>
      </c>
      <c r="AX112" s="1203"/>
      <c r="AY112" s="253" t="e">
        <f>SUM(AY75:AY111)</f>
        <v>#VALUE!</v>
      </c>
      <c r="AZ112" s="1208" t="s">
        <v>663</v>
      </c>
      <c r="BA112" s="1203"/>
      <c r="BB112" s="499" t="e">
        <f>SUM(BB75:BB111)</f>
        <v>#VALUE!</v>
      </c>
      <c r="BC112" s="1207" t="s">
        <v>663</v>
      </c>
      <c r="BD112" s="1203"/>
      <c r="BE112" s="253" t="e">
        <f>SUM(BE75:BE111)</f>
        <v>#VALUE!</v>
      </c>
      <c r="BF112" s="1208" t="s">
        <v>663</v>
      </c>
      <c r="BG112" s="1203"/>
      <c r="BH112" s="499" t="e">
        <f>SUM(BH75:BH111)</f>
        <v>#VALUE!</v>
      </c>
      <c r="BI112" s="1207" t="s">
        <v>663</v>
      </c>
      <c r="BJ112" s="1203"/>
      <c r="BK112" s="253" t="e">
        <f>SUM(BK75:BK111)</f>
        <v>#VALUE!</v>
      </c>
      <c r="BL112" s="1208" t="s">
        <v>663</v>
      </c>
      <c r="BM112" s="1203"/>
      <c r="BN112" s="499" t="e">
        <f>SUM(BN75:BN111)</f>
        <v>#VALUE!</v>
      </c>
      <c r="BO112" s="1207" t="s">
        <v>663</v>
      </c>
      <c r="BP112" s="1203"/>
      <c r="BQ112" s="253" t="e">
        <f>SUM(BQ75:BQ111)</f>
        <v>#VALUE!</v>
      </c>
      <c r="BR112" s="1208" t="s">
        <v>663</v>
      </c>
      <c r="BS112" s="1203"/>
      <c r="BT112" s="499" t="e">
        <f>SUM(BT75:BT111)</f>
        <v>#VALUE!</v>
      </c>
      <c r="BU112" s="1207" t="s">
        <v>663</v>
      </c>
      <c r="BV112" s="1203"/>
      <c r="BW112" s="253" t="e">
        <f>SUM(BW75:BW111)</f>
        <v>#VALUE!</v>
      </c>
      <c r="BX112" s="1208" t="s">
        <v>663</v>
      </c>
      <c r="BY112" s="1203"/>
      <c r="BZ112" s="499" t="e">
        <f>SUM(BZ75:BZ111)</f>
        <v>#VALUE!</v>
      </c>
      <c r="CA112" s="1207" t="s">
        <v>663</v>
      </c>
      <c r="CB112" s="1203"/>
      <c r="CC112" s="253" t="e">
        <f>SUM(CC75:CC111)</f>
        <v>#VALUE!</v>
      </c>
      <c r="CD112" s="1208" t="s">
        <v>663</v>
      </c>
      <c r="CE112" s="1203"/>
      <c r="CF112" s="499" t="e">
        <f>SUM(CF75:CF111)</f>
        <v>#VALUE!</v>
      </c>
      <c r="CG112" s="1207" t="s">
        <v>663</v>
      </c>
      <c r="CH112" s="1203"/>
      <c r="CI112" s="253" t="e">
        <f>SUM(CI75:CI111)</f>
        <v>#VALUE!</v>
      </c>
      <c r="CJ112" s="1203" t="s">
        <v>663</v>
      </c>
      <c r="CK112" s="1203"/>
      <c r="CL112" s="253" t="e">
        <f>SUM(CL75:CL111)</f>
        <v>#VALUE!</v>
      </c>
      <c r="CM112" s="1203" t="s">
        <v>663</v>
      </c>
      <c r="CN112" s="1203"/>
      <c r="CO112" s="253" t="e">
        <f>SUM(CO75:CO111)</f>
        <v>#VALUE!</v>
      </c>
      <c r="CP112" s="1203" t="s">
        <v>663</v>
      </c>
      <c r="CQ112" s="1203"/>
      <c r="CR112" s="253" t="e">
        <f>SUM(CR75:CR111)</f>
        <v>#VALUE!</v>
      </c>
      <c r="CS112" s="1203" t="s">
        <v>663</v>
      </c>
      <c r="CT112" s="1203"/>
      <c r="CU112" s="253" t="e">
        <f>SUM(CU75:CU111)</f>
        <v>#VALUE!</v>
      </c>
      <c r="CV112" s="1203" t="s">
        <v>663</v>
      </c>
      <c r="CW112" s="1203"/>
      <c r="CX112" s="253" t="e">
        <f>SUM(CX75:CX111)</f>
        <v>#VALUE!</v>
      </c>
      <c r="CY112" s="1203" t="s">
        <v>663</v>
      </c>
      <c r="CZ112" s="1203"/>
      <c r="DA112" s="253" t="e">
        <f>SUM(DA75:DA111)</f>
        <v>#VALUE!</v>
      </c>
      <c r="DB112" s="211"/>
    </row>
    <row r="113" spans="1:106" s="210" customFormat="1" ht="30">
      <c r="A113" s="73" t="s">
        <v>780</v>
      </c>
      <c r="B113" s="67"/>
      <c r="C113" s="67"/>
      <c r="D113" s="361" t="s">
        <v>43</v>
      </c>
      <c r="E113" s="67"/>
      <c r="F113" s="323"/>
      <c r="G113" s="364"/>
      <c r="H113" s="285"/>
      <c r="I113" s="373"/>
      <c r="J113" s="39"/>
      <c r="K113" s="39"/>
      <c r="L113" s="39"/>
      <c r="M113" s="40"/>
      <c r="N113" s="497"/>
      <c r="O113" s="497"/>
      <c r="P113" s="200"/>
      <c r="Q113" s="70"/>
      <c r="R113" s="203"/>
      <c r="S113" s="202"/>
      <c r="T113" s="70"/>
      <c r="U113" s="204"/>
      <c r="V113" s="200"/>
      <c r="W113" s="70"/>
      <c r="X113" s="203"/>
      <c r="Y113" s="202"/>
      <c r="Z113" s="70"/>
      <c r="AA113" s="204"/>
      <c r="AB113" s="200"/>
      <c r="AC113" s="70"/>
      <c r="AD113" s="203"/>
      <c r="AE113" s="202"/>
      <c r="AF113" s="70"/>
      <c r="AG113" s="204"/>
      <c r="AH113" s="200"/>
      <c r="AI113" s="70"/>
      <c r="AJ113" s="203"/>
      <c r="AK113" s="202"/>
      <c r="AL113" s="70"/>
      <c r="AM113" s="204"/>
      <c r="AN113" s="200"/>
      <c r="AO113" s="70"/>
      <c r="AP113" s="203"/>
      <c r="AQ113" s="202"/>
      <c r="AR113" s="70"/>
      <c r="AS113" s="204"/>
      <c r="AT113" s="200"/>
      <c r="AU113" s="70"/>
      <c r="AV113" s="203"/>
      <c r="AW113" s="202"/>
      <c r="AX113" s="70"/>
      <c r="AY113" s="204"/>
      <c r="AZ113" s="200"/>
      <c r="BA113" s="70"/>
      <c r="BB113" s="203"/>
      <c r="BC113" s="202"/>
      <c r="BD113" s="70"/>
      <c r="BE113" s="204"/>
      <c r="BF113" s="200"/>
      <c r="BG113" s="70"/>
      <c r="BH113" s="203"/>
      <c r="BI113" s="202"/>
      <c r="BJ113" s="70"/>
      <c r="BK113" s="204"/>
      <c r="BL113" s="200"/>
      <c r="BM113" s="70"/>
      <c r="BN113" s="203"/>
      <c r="BO113" s="202"/>
      <c r="BP113" s="70"/>
      <c r="BQ113" s="204"/>
      <c r="BR113" s="200"/>
      <c r="BS113" s="70"/>
      <c r="BT113" s="203"/>
      <c r="BU113" s="202"/>
      <c r="BV113" s="70"/>
      <c r="BW113" s="204"/>
      <c r="BX113" s="200"/>
      <c r="BY113" s="70"/>
      <c r="BZ113" s="203"/>
      <c r="CA113" s="202"/>
      <c r="CB113" s="70"/>
      <c r="CC113" s="204"/>
      <c r="CD113" s="200"/>
      <c r="CE113" s="70"/>
      <c r="CF113" s="203"/>
      <c r="CG113" s="202"/>
      <c r="CH113" s="70"/>
      <c r="CI113" s="204"/>
      <c r="CJ113" s="202"/>
      <c r="CK113" s="70"/>
      <c r="CL113" s="204"/>
      <c r="CM113" s="202"/>
      <c r="CN113" s="70"/>
      <c r="CO113" s="204"/>
      <c r="CP113" s="205"/>
      <c r="CQ113" s="70"/>
      <c r="CR113" s="204"/>
      <c r="CS113" s="205"/>
      <c r="CT113" s="70"/>
      <c r="CU113" s="204"/>
      <c r="CV113" s="202"/>
      <c r="CW113" s="70"/>
      <c r="CX113" s="204"/>
      <c r="CY113" s="205"/>
      <c r="CZ113" s="70"/>
      <c r="DA113" s="204"/>
      <c r="DB113" s="209"/>
    </row>
    <row r="114" spans="1:106" s="210" customFormat="1">
      <c r="A114" s="258" t="s">
        <v>781</v>
      </c>
      <c r="B114" s="72" t="s">
        <v>692</v>
      </c>
      <c r="C114" s="315" t="s">
        <v>1020</v>
      </c>
      <c r="D114" s="492" t="s">
        <v>25</v>
      </c>
      <c r="E114" s="33" t="s">
        <v>669</v>
      </c>
      <c r="F114" s="493">
        <v>7.83</v>
      </c>
      <c r="G114" s="494">
        <v>90</v>
      </c>
      <c r="H114" s="283">
        <f t="shared" ref="H114:I138" si="164">G114</f>
        <v>90</v>
      </c>
      <c r="I114" s="371">
        <f t="shared" si="164"/>
        <v>90</v>
      </c>
      <c r="J114" s="132">
        <f t="shared" ref="J114:J138" si="165">H114-G114</f>
        <v>0</v>
      </c>
      <c r="K114" s="132">
        <f t="shared" ref="K114:K138" si="166">I114-H114</f>
        <v>0</v>
      </c>
      <c r="L114" s="39" t="e">
        <f t="shared" ref="L114:L138" si="167">ROUND((F114*(1+$M$8))*(1+$G$8),2)</f>
        <v>#VALUE!</v>
      </c>
      <c r="M114" s="40" t="e">
        <f>TRUNC(L114*G114,2)</f>
        <v>#VALUE!</v>
      </c>
      <c r="N114" s="238" t="e">
        <f t="shared" ref="N114:N138" si="168">TRUNC(L114*J114,2)</f>
        <v>#VALUE!</v>
      </c>
      <c r="O114" s="238" t="e">
        <f t="shared" ref="O114:O124" si="169">TRUNC(L114*K114,2)</f>
        <v>#VALUE!</v>
      </c>
      <c r="P114" s="207">
        <f t="shared" ref="P114:P138" si="170">Q114/$G114*100</f>
        <v>0</v>
      </c>
      <c r="Q114" s="70"/>
      <c r="R114" s="208" t="e">
        <f t="shared" ref="R114:R138" si="171">TRUNC(Q114*$L114,2)</f>
        <v>#VALUE!</v>
      </c>
      <c r="S114" s="207" t="e">
        <f t="shared" ref="S114:S138" si="172">T114/(IF($I114&lt;&gt;$H114,($J114+$K114),$J114))*100</f>
        <v>#DIV/0!</v>
      </c>
      <c r="T114" s="70"/>
      <c r="U114" s="192" t="e">
        <f t="shared" ref="U114:U138" si="173">TRUNC(T114*$L114,2)</f>
        <v>#VALUE!</v>
      </c>
      <c r="V114" s="206">
        <f t="shared" ref="V114:V138" si="174">W114/$G114*100</f>
        <v>0</v>
      </c>
      <c r="W114" s="70"/>
      <c r="X114" s="208" t="e">
        <f t="shared" ref="X114:X138" si="175">TRUNC(W114*$L114,2)</f>
        <v>#VALUE!</v>
      </c>
      <c r="Y114" s="207" t="e">
        <f t="shared" ref="Y114:Y138" si="176">Z114/(IF($I114&lt;&gt;$H114,($J114+$K114),$J114))*100</f>
        <v>#DIV/0!</v>
      </c>
      <c r="Z114" s="70"/>
      <c r="AA114" s="192" t="e">
        <f t="shared" ref="AA114:AA138" si="177">TRUNC(Z114*$L114,2)</f>
        <v>#VALUE!</v>
      </c>
      <c r="AB114" s="206">
        <f t="shared" ref="AB114:AB138" si="178">AC114/$G114*100</f>
        <v>0</v>
      </c>
      <c r="AC114" s="70"/>
      <c r="AD114" s="208" t="e">
        <f t="shared" ref="AD114:AD138" si="179">TRUNC(AC114*$L114,2)</f>
        <v>#VALUE!</v>
      </c>
      <c r="AE114" s="207" t="e">
        <f t="shared" ref="AE114:AE138" si="180">AF114/(IF($I114&lt;&gt;$H114,($J114+$K114),$J114))*100</f>
        <v>#DIV/0!</v>
      </c>
      <c r="AF114" s="70"/>
      <c r="AG114" s="192" t="e">
        <f t="shared" ref="AG114:AG138" si="181">TRUNC(AF114*$L114,2)</f>
        <v>#VALUE!</v>
      </c>
      <c r="AH114" s="206">
        <f t="shared" ref="AH114:AH138" si="182">AI114/$G114*100</f>
        <v>0</v>
      </c>
      <c r="AI114" s="70"/>
      <c r="AJ114" s="208" t="e">
        <f t="shared" ref="AJ114:AJ138" si="183">TRUNC(AI114*$L114,2)</f>
        <v>#VALUE!</v>
      </c>
      <c r="AK114" s="207" t="e">
        <f t="shared" ref="AK114:AK138" si="184">AL114/(IF($I114&lt;&gt;$H114,($J114+$K114),$J114))*100</f>
        <v>#DIV/0!</v>
      </c>
      <c r="AL114" s="70"/>
      <c r="AM114" s="192" t="e">
        <f t="shared" ref="AM114:AM138" si="185">TRUNC(AL114*$L114,2)</f>
        <v>#VALUE!</v>
      </c>
      <c r="AN114" s="206">
        <f t="shared" ref="AN114:AN138" si="186">AO114/$G114*100</f>
        <v>0</v>
      </c>
      <c r="AO114" s="70"/>
      <c r="AP114" s="208" t="e">
        <f t="shared" ref="AP114:AP138" si="187">TRUNC(AO114*$L114,2)</f>
        <v>#VALUE!</v>
      </c>
      <c r="AQ114" s="207" t="e">
        <f t="shared" ref="AQ114:AQ138" si="188">AR114/(IF($I114&lt;&gt;$H114,($J114+$K114),$J114))*100</f>
        <v>#DIV/0!</v>
      </c>
      <c r="AR114" s="70"/>
      <c r="AS114" s="192" t="e">
        <f t="shared" ref="AS114:AS138" si="189">TRUNC(AR114*$L114,2)</f>
        <v>#VALUE!</v>
      </c>
      <c r="AT114" s="206">
        <f t="shared" ref="AT114:AT138" si="190">AU114/$G114*100</f>
        <v>0</v>
      </c>
      <c r="AU114" s="70"/>
      <c r="AV114" s="208" t="e">
        <f t="shared" ref="AV114:AV138" si="191">TRUNC(AU114*$L114,2)</f>
        <v>#VALUE!</v>
      </c>
      <c r="AW114" s="207" t="e">
        <f t="shared" ref="AW114:AW138" si="192">AX114/(IF($I114&lt;&gt;$H114,($J114+$K114),$J114))*100</f>
        <v>#DIV/0!</v>
      </c>
      <c r="AX114" s="70"/>
      <c r="AY114" s="192" t="e">
        <f t="shared" ref="AY114:AY138" si="193">TRUNC(AX114*$L114,2)</f>
        <v>#VALUE!</v>
      </c>
      <c r="AZ114" s="206">
        <f t="shared" ref="AZ114:AZ138" si="194">BA114/$G114*100</f>
        <v>0</v>
      </c>
      <c r="BA114" s="70"/>
      <c r="BB114" s="208" t="e">
        <f t="shared" ref="BB114:BB138" si="195">TRUNC(BA114*$L114,2)</f>
        <v>#VALUE!</v>
      </c>
      <c r="BC114" s="207" t="e">
        <f t="shared" ref="BC114:BC138" si="196">BD114/(IF($I114&lt;&gt;$H114,($J114+$K114),$J114))*100</f>
        <v>#DIV/0!</v>
      </c>
      <c r="BD114" s="70"/>
      <c r="BE114" s="192" t="e">
        <f t="shared" ref="BE114:BE138" si="197">TRUNC(BD114*$L114,2)</f>
        <v>#VALUE!</v>
      </c>
      <c r="BF114" s="206">
        <f t="shared" ref="BF114:BF138" si="198">BG114/$G114*100</f>
        <v>0</v>
      </c>
      <c r="BG114" s="70"/>
      <c r="BH114" s="208" t="e">
        <f t="shared" ref="BH114:BH138" si="199">TRUNC(BG114*$L114,2)</f>
        <v>#VALUE!</v>
      </c>
      <c r="BI114" s="207" t="e">
        <f t="shared" ref="BI114:BI138" si="200">BJ114/(IF($I114&lt;&gt;$H114,($J114+$K114),$J114))*100</f>
        <v>#DIV/0!</v>
      </c>
      <c r="BJ114" s="70"/>
      <c r="BK114" s="192" t="e">
        <f t="shared" ref="BK114:BK138" si="201">TRUNC(BJ114*$L114,2)</f>
        <v>#VALUE!</v>
      </c>
      <c r="BL114" s="206">
        <f t="shared" ref="BL114:BL138" si="202">BM114/$G114*100</f>
        <v>0</v>
      </c>
      <c r="BM114" s="70"/>
      <c r="BN114" s="208" t="e">
        <f t="shared" ref="BN114:BN138" si="203">TRUNC(BM114*$L114,2)</f>
        <v>#VALUE!</v>
      </c>
      <c r="BO114" s="207" t="e">
        <f t="shared" ref="BO114:BO138" si="204">BP114/(IF($I114&lt;&gt;$H114,($J114+$K114),$J114))*100</f>
        <v>#DIV/0!</v>
      </c>
      <c r="BP114" s="70"/>
      <c r="BQ114" s="192" t="e">
        <f t="shared" ref="BQ114:BQ138" si="205">TRUNC(BP114*$L114,2)</f>
        <v>#VALUE!</v>
      </c>
      <c r="BR114" s="206">
        <f t="shared" ref="BR114:BR138" si="206">BS114/$G114*100</f>
        <v>0</v>
      </c>
      <c r="BS114" s="70"/>
      <c r="BT114" s="208" t="e">
        <f t="shared" ref="BT114:BT138" si="207">TRUNC(BS114*$L114,2)</f>
        <v>#VALUE!</v>
      </c>
      <c r="BU114" s="207" t="e">
        <f t="shared" ref="BU114:BU138" si="208">BV114/(IF($I114&lt;&gt;$H114,($J114+$K114),$J114))*100</f>
        <v>#DIV/0!</v>
      </c>
      <c r="BV114" s="70"/>
      <c r="BW114" s="192" t="e">
        <f t="shared" ref="BW114:BW138" si="209">TRUNC(BV114*$L114,2)</f>
        <v>#VALUE!</v>
      </c>
      <c r="BX114" s="206">
        <f t="shared" ref="BX114:BX138" si="210">BY114/$G114*100</f>
        <v>0</v>
      </c>
      <c r="BY114" s="70"/>
      <c r="BZ114" s="208" t="e">
        <f t="shared" ref="BZ114:BZ138" si="211">TRUNC(BY114*$L114,2)</f>
        <v>#VALUE!</v>
      </c>
      <c r="CA114" s="207" t="e">
        <f t="shared" ref="CA114:CA138" si="212">CB114/(IF($I114&lt;&gt;$H114,($J114+$K114),$J114))*100</f>
        <v>#DIV/0!</v>
      </c>
      <c r="CB114" s="70"/>
      <c r="CC114" s="192" t="e">
        <f t="shared" ref="CC114:CC138" si="213">TRUNC(CB114*$L114,2)</f>
        <v>#VALUE!</v>
      </c>
      <c r="CD114" s="206">
        <f t="shared" ref="CD114:CD138" si="214">CE114/$G114*100</f>
        <v>0</v>
      </c>
      <c r="CE114" s="70"/>
      <c r="CF114" s="208" t="e">
        <f t="shared" ref="CF114:CF138" si="215">TRUNC(CE114*$L114,2)</f>
        <v>#VALUE!</v>
      </c>
      <c r="CG114" s="207" t="e">
        <f t="shared" ref="CG114:CG138" si="216">CH114/(IF($I114&lt;&gt;$H114,($J114+$K114),$J114))*100</f>
        <v>#DIV/0!</v>
      </c>
      <c r="CH114" s="70"/>
      <c r="CI114" s="192" t="e">
        <f t="shared" ref="CI114:CI138" si="217">TRUNC(CH114*$L114,2)</f>
        <v>#VALUE!</v>
      </c>
      <c r="CJ114" s="207">
        <f t="shared" ref="CJ114:CJ138" si="218">CK114/$G114*100</f>
        <v>0</v>
      </c>
      <c r="CK114" s="70">
        <f t="shared" ref="CK114:CK138" si="219">W114+Q114+AC114+AI114+AO114+AU114+BA114+BG114+BM114+BS114+BY114+CE114</f>
        <v>0</v>
      </c>
      <c r="CL114" s="192" t="e">
        <f t="shared" ref="CL114:CL138" si="220">TRUNC(CK114*$L114,2)</f>
        <v>#VALUE!</v>
      </c>
      <c r="CM114" s="207" t="e">
        <f t="shared" ref="CM114:CM138" si="221">CN114/(IF($K114&lt;&gt;0,($I114-$G114),($H114-$G114)))*100</f>
        <v>#DIV/0!</v>
      </c>
      <c r="CN114" s="70">
        <f t="shared" ref="CN114:CN138" si="222">T114+Z114+AF114+AL114+AR114+AX114+BD114+BJ114+BP114+BV114+CB114+CH114</f>
        <v>0</v>
      </c>
      <c r="CO114" s="192" t="e">
        <f t="shared" ref="CO114:CO138" si="223">TRUNC(CN114*$L114,2)</f>
        <v>#VALUE!</v>
      </c>
      <c r="CP114" s="207">
        <f t="shared" ref="CP114:CP138" si="224">CQ114/$G114*100</f>
        <v>100</v>
      </c>
      <c r="CQ114" s="70">
        <f t="shared" ref="CQ114:CQ138" si="225">G114-CK114</f>
        <v>90</v>
      </c>
      <c r="CR114" s="192" t="e">
        <f t="shared" ref="CR114:CR138" si="226">TRUNC(CQ114*$L114,2)</f>
        <v>#VALUE!</v>
      </c>
      <c r="CS114" s="207" t="e">
        <f t="shared" ref="CS114:CS138" si="227">CT114/(IF(I114&lt;&gt;H114,(I114-G114),(H114-G114)))*100</f>
        <v>#DIV/0!</v>
      </c>
      <c r="CT114" s="70">
        <f t="shared" ref="CT114:CT138" si="228">(IF(I114&lt;&gt;H114,(I114-G114),(H114-G114)))-CN114</f>
        <v>0</v>
      </c>
      <c r="CU114" s="192" t="e">
        <f t="shared" ref="CU114:CU138" si="229">TRUNC(CT114*$L114,2)</f>
        <v>#VALUE!</v>
      </c>
      <c r="CV114" s="202">
        <f t="shared" ref="CV114:CV139" si="230">$CW114/$I114</f>
        <v>0</v>
      </c>
      <c r="CW114" s="70">
        <f t="shared" ref="CW114:CW138" si="231">CK114+CN114</f>
        <v>0</v>
      </c>
      <c r="CX114" s="192" t="e">
        <f t="shared" ref="CX114:CX138" si="232">TRUNC(CW114*$L114,2)</f>
        <v>#VALUE!</v>
      </c>
      <c r="CY114" s="202">
        <f t="shared" ref="CY114:CY139" si="233">$CZ114/($G114+IF($K114&lt;&gt;0,$K114,$J114))</f>
        <v>1</v>
      </c>
      <c r="CZ114" s="70">
        <f t="shared" ref="CZ114:CZ138" si="234">CQ114+CT114</f>
        <v>90</v>
      </c>
      <c r="DA114" s="192" t="e">
        <f t="shared" ref="DA114:DA138" si="235">TRUNC(CZ114*$L114,2)</f>
        <v>#VALUE!</v>
      </c>
      <c r="DB114" s="209"/>
    </row>
    <row r="115" spans="1:106" s="210" customFormat="1">
      <c r="A115" s="258" t="s">
        <v>782</v>
      </c>
      <c r="B115" s="72" t="s">
        <v>692</v>
      </c>
      <c r="C115" s="315" t="s">
        <v>601</v>
      </c>
      <c r="D115" s="69" t="s">
        <v>602</v>
      </c>
      <c r="E115" s="33" t="s">
        <v>669</v>
      </c>
      <c r="F115" s="475">
        <v>13.55</v>
      </c>
      <c r="G115" s="494">
        <v>200</v>
      </c>
      <c r="H115" s="283">
        <f t="shared" si="164"/>
        <v>200</v>
      </c>
      <c r="I115" s="371">
        <f t="shared" si="164"/>
        <v>200</v>
      </c>
      <c r="J115" s="132">
        <f t="shared" si="165"/>
        <v>0</v>
      </c>
      <c r="K115" s="132">
        <f t="shared" si="166"/>
        <v>0</v>
      </c>
      <c r="L115" s="39" t="e">
        <f t="shared" si="167"/>
        <v>#VALUE!</v>
      </c>
      <c r="M115" s="40" t="e">
        <f t="shared" ref="M115:M138" si="236">TRUNC(L115*G115,2)</f>
        <v>#VALUE!</v>
      </c>
      <c r="N115" s="238" t="e">
        <f t="shared" si="168"/>
        <v>#VALUE!</v>
      </c>
      <c r="O115" s="238" t="e">
        <f t="shared" si="169"/>
        <v>#VALUE!</v>
      </c>
      <c r="P115" s="207">
        <f t="shared" si="170"/>
        <v>0</v>
      </c>
      <c r="Q115" s="70"/>
      <c r="R115" s="208" t="e">
        <f t="shared" si="171"/>
        <v>#VALUE!</v>
      </c>
      <c r="S115" s="207" t="e">
        <f t="shared" si="172"/>
        <v>#DIV/0!</v>
      </c>
      <c r="T115" s="70"/>
      <c r="U115" s="192" t="e">
        <f t="shared" si="173"/>
        <v>#VALUE!</v>
      </c>
      <c r="V115" s="206">
        <f t="shared" si="174"/>
        <v>0</v>
      </c>
      <c r="W115" s="70"/>
      <c r="X115" s="208" t="e">
        <f t="shared" si="175"/>
        <v>#VALUE!</v>
      </c>
      <c r="Y115" s="207" t="e">
        <f t="shared" si="176"/>
        <v>#DIV/0!</v>
      </c>
      <c r="Z115" s="70"/>
      <c r="AA115" s="192" t="e">
        <f t="shared" si="177"/>
        <v>#VALUE!</v>
      </c>
      <c r="AB115" s="206">
        <f t="shared" si="178"/>
        <v>0</v>
      </c>
      <c r="AC115" s="70"/>
      <c r="AD115" s="208" t="e">
        <f t="shared" si="179"/>
        <v>#VALUE!</v>
      </c>
      <c r="AE115" s="207" t="e">
        <f t="shared" si="180"/>
        <v>#DIV/0!</v>
      </c>
      <c r="AF115" s="70"/>
      <c r="AG115" s="192" t="e">
        <f t="shared" si="181"/>
        <v>#VALUE!</v>
      </c>
      <c r="AH115" s="206">
        <f t="shared" si="182"/>
        <v>0</v>
      </c>
      <c r="AI115" s="70"/>
      <c r="AJ115" s="208" t="e">
        <f t="shared" si="183"/>
        <v>#VALUE!</v>
      </c>
      <c r="AK115" s="207" t="e">
        <f t="shared" si="184"/>
        <v>#DIV/0!</v>
      </c>
      <c r="AL115" s="70"/>
      <c r="AM115" s="192" t="e">
        <f t="shared" si="185"/>
        <v>#VALUE!</v>
      </c>
      <c r="AN115" s="206">
        <f t="shared" si="186"/>
        <v>0</v>
      </c>
      <c r="AO115" s="70"/>
      <c r="AP115" s="208" t="e">
        <f t="shared" si="187"/>
        <v>#VALUE!</v>
      </c>
      <c r="AQ115" s="207" t="e">
        <f t="shared" si="188"/>
        <v>#DIV/0!</v>
      </c>
      <c r="AR115" s="70"/>
      <c r="AS115" s="192" t="e">
        <f t="shared" si="189"/>
        <v>#VALUE!</v>
      </c>
      <c r="AT115" s="206">
        <f t="shared" si="190"/>
        <v>0</v>
      </c>
      <c r="AU115" s="70"/>
      <c r="AV115" s="208" t="e">
        <f t="shared" si="191"/>
        <v>#VALUE!</v>
      </c>
      <c r="AW115" s="207" t="e">
        <f t="shared" si="192"/>
        <v>#DIV/0!</v>
      </c>
      <c r="AX115" s="70"/>
      <c r="AY115" s="192" t="e">
        <f t="shared" si="193"/>
        <v>#VALUE!</v>
      </c>
      <c r="AZ115" s="206">
        <f t="shared" si="194"/>
        <v>0</v>
      </c>
      <c r="BA115" s="70"/>
      <c r="BB115" s="208" t="e">
        <f t="shared" si="195"/>
        <v>#VALUE!</v>
      </c>
      <c r="BC115" s="207" t="e">
        <f t="shared" si="196"/>
        <v>#DIV/0!</v>
      </c>
      <c r="BD115" s="70"/>
      <c r="BE115" s="192" t="e">
        <f t="shared" si="197"/>
        <v>#VALUE!</v>
      </c>
      <c r="BF115" s="206">
        <f t="shared" si="198"/>
        <v>0</v>
      </c>
      <c r="BG115" s="70"/>
      <c r="BH115" s="208" t="e">
        <f t="shared" si="199"/>
        <v>#VALUE!</v>
      </c>
      <c r="BI115" s="207" t="e">
        <f t="shared" si="200"/>
        <v>#DIV/0!</v>
      </c>
      <c r="BJ115" s="70"/>
      <c r="BK115" s="192" t="e">
        <f t="shared" si="201"/>
        <v>#VALUE!</v>
      </c>
      <c r="BL115" s="206">
        <f t="shared" si="202"/>
        <v>0</v>
      </c>
      <c r="BM115" s="70"/>
      <c r="BN115" s="208" t="e">
        <f t="shared" si="203"/>
        <v>#VALUE!</v>
      </c>
      <c r="BO115" s="207" t="e">
        <f t="shared" si="204"/>
        <v>#DIV/0!</v>
      </c>
      <c r="BP115" s="70"/>
      <c r="BQ115" s="192" t="e">
        <f t="shared" si="205"/>
        <v>#VALUE!</v>
      </c>
      <c r="BR115" s="206">
        <f t="shared" si="206"/>
        <v>0</v>
      </c>
      <c r="BS115" s="70"/>
      <c r="BT115" s="208" t="e">
        <f t="shared" si="207"/>
        <v>#VALUE!</v>
      </c>
      <c r="BU115" s="207" t="e">
        <f t="shared" si="208"/>
        <v>#DIV/0!</v>
      </c>
      <c r="BV115" s="70"/>
      <c r="BW115" s="192" t="e">
        <f t="shared" si="209"/>
        <v>#VALUE!</v>
      </c>
      <c r="BX115" s="206">
        <f t="shared" si="210"/>
        <v>0</v>
      </c>
      <c r="BY115" s="70"/>
      <c r="BZ115" s="208" t="e">
        <f t="shared" si="211"/>
        <v>#VALUE!</v>
      </c>
      <c r="CA115" s="207" t="e">
        <f t="shared" si="212"/>
        <v>#DIV/0!</v>
      </c>
      <c r="CB115" s="70"/>
      <c r="CC115" s="192" t="e">
        <f t="shared" si="213"/>
        <v>#VALUE!</v>
      </c>
      <c r="CD115" s="206">
        <f t="shared" si="214"/>
        <v>0</v>
      </c>
      <c r="CE115" s="70"/>
      <c r="CF115" s="208" t="e">
        <f t="shared" si="215"/>
        <v>#VALUE!</v>
      </c>
      <c r="CG115" s="207" t="e">
        <f t="shared" si="216"/>
        <v>#DIV/0!</v>
      </c>
      <c r="CH115" s="70"/>
      <c r="CI115" s="192" t="e">
        <f t="shared" si="217"/>
        <v>#VALUE!</v>
      </c>
      <c r="CJ115" s="207">
        <f t="shared" si="218"/>
        <v>0</v>
      </c>
      <c r="CK115" s="70">
        <f t="shared" si="219"/>
        <v>0</v>
      </c>
      <c r="CL115" s="192" t="e">
        <f t="shared" si="220"/>
        <v>#VALUE!</v>
      </c>
      <c r="CM115" s="207" t="e">
        <f t="shared" si="221"/>
        <v>#DIV/0!</v>
      </c>
      <c r="CN115" s="70">
        <f t="shared" si="222"/>
        <v>0</v>
      </c>
      <c r="CO115" s="192" t="e">
        <f t="shared" si="223"/>
        <v>#VALUE!</v>
      </c>
      <c r="CP115" s="207">
        <f t="shared" si="224"/>
        <v>100</v>
      </c>
      <c r="CQ115" s="70">
        <f t="shared" si="225"/>
        <v>200</v>
      </c>
      <c r="CR115" s="192" t="e">
        <f t="shared" si="226"/>
        <v>#VALUE!</v>
      </c>
      <c r="CS115" s="207" t="e">
        <f t="shared" si="227"/>
        <v>#DIV/0!</v>
      </c>
      <c r="CT115" s="70">
        <f t="shared" si="228"/>
        <v>0</v>
      </c>
      <c r="CU115" s="192" t="e">
        <f t="shared" si="229"/>
        <v>#VALUE!</v>
      </c>
      <c r="CV115" s="202">
        <f t="shared" si="230"/>
        <v>0</v>
      </c>
      <c r="CW115" s="70">
        <f t="shared" si="231"/>
        <v>0</v>
      </c>
      <c r="CX115" s="192" t="e">
        <f t="shared" si="232"/>
        <v>#VALUE!</v>
      </c>
      <c r="CY115" s="202">
        <f t="shared" si="233"/>
        <v>1</v>
      </c>
      <c r="CZ115" s="70">
        <f t="shared" si="234"/>
        <v>200</v>
      </c>
      <c r="DA115" s="192" t="e">
        <f t="shared" si="235"/>
        <v>#VALUE!</v>
      </c>
      <c r="DB115" s="209"/>
    </row>
    <row r="116" spans="1:106" s="210" customFormat="1" ht="28.5">
      <c r="A116" s="258" t="s">
        <v>783</v>
      </c>
      <c r="B116" s="315" t="s">
        <v>692</v>
      </c>
      <c r="C116" s="308" t="s">
        <v>506</v>
      </c>
      <c r="D116" s="310" t="s">
        <v>507</v>
      </c>
      <c r="E116" s="315" t="s">
        <v>665</v>
      </c>
      <c r="F116" s="472">
        <v>28.13</v>
      </c>
      <c r="G116" s="495">
        <v>6</v>
      </c>
      <c r="H116" s="283">
        <f t="shared" si="164"/>
        <v>6</v>
      </c>
      <c r="I116" s="371">
        <f t="shared" si="164"/>
        <v>6</v>
      </c>
      <c r="J116" s="132">
        <f t="shared" si="165"/>
        <v>0</v>
      </c>
      <c r="K116" s="132">
        <f t="shared" si="166"/>
        <v>0</v>
      </c>
      <c r="L116" s="39" t="e">
        <f t="shared" si="167"/>
        <v>#VALUE!</v>
      </c>
      <c r="M116" s="40" t="e">
        <f t="shared" si="236"/>
        <v>#VALUE!</v>
      </c>
      <c r="N116" s="238" t="e">
        <f t="shared" si="168"/>
        <v>#VALUE!</v>
      </c>
      <c r="O116" s="238" t="e">
        <f t="shared" si="169"/>
        <v>#VALUE!</v>
      </c>
      <c r="P116" s="207">
        <f t="shared" si="170"/>
        <v>0</v>
      </c>
      <c r="Q116" s="70"/>
      <c r="R116" s="208" t="e">
        <f t="shared" si="171"/>
        <v>#VALUE!</v>
      </c>
      <c r="S116" s="207" t="e">
        <f t="shared" si="172"/>
        <v>#DIV/0!</v>
      </c>
      <c r="T116" s="70"/>
      <c r="U116" s="192" t="e">
        <f t="shared" si="173"/>
        <v>#VALUE!</v>
      </c>
      <c r="V116" s="206">
        <f t="shared" si="174"/>
        <v>0</v>
      </c>
      <c r="W116" s="70"/>
      <c r="X116" s="208" t="e">
        <f t="shared" si="175"/>
        <v>#VALUE!</v>
      </c>
      <c r="Y116" s="207" t="e">
        <f t="shared" si="176"/>
        <v>#DIV/0!</v>
      </c>
      <c r="Z116" s="70"/>
      <c r="AA116" s="192" t="e">
        <f t="shared" si="177"/>
        <v>#VALUE!</v>
      </c>
      <c r="AB116" s="206">
        <f t="shared" si="178"/>
        <v>0</v>
      </c>
      <c r="AC116" s="70"/>
      <c r="AD116" s="208" t="e">
        <f t="shared" si="179"/>
        <v>#VALUE!</v>
      </c>
      <c r="AE116" s="207" t="e">
        <f t="shared" si="180"/>
        <v>#DIV/0!</v>
      </c>
      <c r="AF116" s="70"/>
      <c r="AG116" s="192" t="e">
        <f t="shared" si="181"/>
        <v>#VALUE!</v>
      </c>
      <c r="AH116" s="206">
        <f t="shared" si="182"/>
        <v>0</v>
      </c>
      <c r="AI116" s="70"/>
      <c r="AJ116" s="208" t="e">
        <f t="shared" si="183"/>
        <v>#VALUE!</v>
      </c>
      <c r="AK116" s="207" t="e">
        <f t="shared" si="184"/>
        <v>#DIV/0!</v>
      </c>
      <c r="AL116" s="70"/>
      <c r="AM116" s="192" t="e">
        <f t="shared" si="185"/>
        <v>#VALUE!</v>
      </c>
      <c r="AN116" s="206">
        <f t="shared" si="186"/>
        <v>0</v>
      </c>
      <c r="AO116" s="70"/>
      <c r="AP116" s="208" t="e">
        <f t="shared" si="187"/>
        <v>#VALUE!</v>
      </c>
      <c r="AQ116" s="207" t="e">
        <f t="shared" si="188"/>
        <v>#DIV/0!</v>
      </c>
      <c r="AR116" s="70"/>
      <c r="AS116" s="192" t="e">
        <f t="shared" si="189"/>
        <v>#VALUE!</v>
      </c>
      <c r="AT116" s="206">
        <f t="shared" si="190"/>
        <v>0</v>
      </c>
      <c r="AU116" s="70"/>
      <c r="AV116" s="208" t="e">
        <f t="shared" si="191"/>
        <v>#VALUE!</v>
      </c>
      <c r="AW116" s="207" t="e">
        <f t="shared" si="192"/>
        <v>#DIV/0!</v>
      </c>
      <c r="AX116" s="70"/>
      <c r="AY116" s="192" t="e">
        <f t="shared" si="193"/>
        <v>#VALUE!</v>
      </c>
      <c r="AZ116" s="206">
        <f t="shared" si="194"/>
        <v>0</v>
      </c>
      <c r="BA116" s="70"/>
      <c r="BB116" s="208" t="e">
        <f t="shared" si="195"/>
        <v>#VALUE!</v>
      </c>
      <c r="BC116" s="207" t="e">
        <f t="shared" si="196"/>
        <v>#DIV/0!</v>
      </c>
      <c r="BD116" s="70"/>
      <c r="BE116" s="192" t="e">
        <f t="shared" si="197"/>
        <v>#VALUE!</v>
      </c>
      <c r="BF116" s="206">
        <f t="shared" si="198"/>
        <v>0</v>
      </c>
      <c r="BG116" s="70"/>
      <c r="BH116" s="208" t="e">
        <f t="shared" si="199"/>
        <v>#VALUE!</v>
      </c>
      <c r="BI116" s="207" t="e">
        <f t="shared" si="200"/>
        <v>#DIV/0!</v>
      </c>
      <c r="BJ116" s="70"/>
      <c r="BK116" s="192" t="e">
        <f t="shared" si="201"/>
        <v>#VALUE!</v>
      </c>
      <c r="BL116" s="206">
        <f t="shared" si="202"/>
        <v>0</v>
      </c>
      <c r="BM116" s="70"/>
      <c r="BN116" s="208" t="e">
        <f t="shared" si="203"/>
        <v>#VALUE!</v>
      </c>
      <c r="BO116" s="207" t="e">
        <f t="shared" si="204"/>
        <v>#DIV/0!</v>
      </c>
      <c r="BP116" s="70"/>
      <c r="BQ116" s="192" t="e">
        <f t="shared" si="205"/>
        <v>#VALUE!</v>
      </c>
      <c r="BR116" s="206">
        <f t="shared" si="206"/>
        <v>0</v>
      </c>
      <c r="BS116" s="70"/>
      <c r="BT116" s="208" t="e">
        <f t="shared" si="207"/>
        <v>#VALUE!</v>
      </c>
      <c r="BU116" s="207" t="e">
        <f t="shared" si="208"/>
        <v>#DIV/0!</v>
      </c>
      <c r="BV116" s="70"/>
      <c r="BW116" s="192" t="e">
        <f t="shared" si="209"/>
        <v>#VALUE!</v>
      </c>
      <c r="BX116" s="206">
        <f t="shared" si="210"/>
        <v>0</v>
      </c>
      <c r="BY116" s="70"/>
      <c r="BZ116" s="208" t="e">
        <f t="shared" si="211"/>
        <v>#VALUE!</v>
      </c>
      <c r="CA116" s="207" t="e">
        <f t="shared" si="212"/>
        <v>#DIV/0!</v>
      </c>
      <c r="CB116" s="70"/>
      <c r="CC116" s="192" t="e">
        <f t="shared" si="213"/>
        <v>#VALUE!</v>
      </c>
      <c r="CD116" s="206">
        <f t="shared" si="214"/>
        <v>0</v>
      </c>
      <c r="CE116" s="70"/>
      <c r="CF116" s="208" t="e">
        <f t="shared" si="215"/>
        <v>#VALUE!</v>
      </c>
      <c r="CG116" s="207" t="e">
        <f t="shared" si="216"/>
        <v>#DIV/0!</v>
      </c>
      <c r="CH116" s="70"/>
      <c r="CI116" s="192" t="e">
        <f t="shared" si="217"/>
        <v>#VALUE!</v>
      </c>
      <c r="CJ116" s="207">
        <f t="shared" si="218"/>
        <v>0</v>
      </c>
      <c r="CK116" s="70">
        <f t="shared" si="219"/>
        <v>0</v>
      </c>
      <c r="CL116" s="192" t="e">
        <f t="shared" si="220"/>
        <v>#VALUE!</v>
      </c>
      <c r="CM116" s="207" t="e">
        <f t="shared" si="221"/>
        <v>#DIV/0!</v>
      </c>
      <c r="CN116" s="70">
        <f t="shared" si="222"/>
        <v>0</v>
      </c>
      <c r="CO116" s="192" t="e">
        <f t="shared" si="223"/>
        <v>#VALUE!</v>
      </c>
      <c r="CP116" s="207">
        <f t="shared" si="224"/>
        <v>100</v>
      </c>
      <c r="CQ116" s="70">
        <f t="shared" si="225"/>
        <v>6</v>
      </c>
      <c r="CR116" s="192" t="e">
        <f t="shared" si="226"/>
        <v>#VALUE!</v>
      </c>
      <c r="CS116" s="207" t="e">
        <f t="shared" si="227"/>
        <v>#DIV/0!</v>
      </c>
      <c r="CT116" s="70">
        <f t="shared" si="228"/>
        <v>0</v>
      </c>
      <c r="CU116" s="192" t="e">
        <f t="shared" si="229"/>
        <v>#VALUE!</v>
      </c>
      <c r="CV116" s="202">
        <f t="shared" si="230"/>
        <v>0</v>
      </c>
      <c r="CW116" s="70">
        <f t="shared" si="231"/>
        <v>0</v>
      </c>
      <c r="CX116" s="192" t="e">
        <f t="shared" si="232"/>
        <v>#VALUE!</v>
      </c>
      <c r="CY116" s="202">
        <f t="shared" si="233"/>
        <v>1</v>
      </c>
      <c r="CZ116" s="70">
        <f t="shared" si="234"/>
        <v>6</v>
      </c>
      <c r="DA116" s="192" t="e">
        <f t="shared" si="235"/>
        <v>#VALUE!</v>
      </c>
      <c r="DB116" s="209"/>
    </row>
    <row r="117" spans="1:106" s="210" customFormat="1" ht="42.75">
      <c r="A117" s="258" t="s">
        <v>764</v>
      </c>
      <c r="B117" s="315" t="s">
        <v>692</v>
      </c>
      <c r="C117" s="315" t="s">
        <v>1011</v>
      </c>
      <c r="D117" s="462" t="s">
        <v>519</v>
      </c>
      <c r="E117" s="315" t="s">
        <v>665</v>
      </c>
      <c r="F117" s="475">
        <v>125.08</v>
      </c>
      <c r="G117" s="495">
        <v>6</v>
      </c>
      <c r="H117" s="283">
        <f t="shared" si="164"/>
        <v>6</v>
      </c>
      <c r="I117" s="371">
        <f t="shared" si="164"/>
        <v>6</v>
      </c>
      <c r="J117" s="132">
        <f t="shared" si="165"/>
        <v>0</v>
      </c>
      <c r="K117" s="132">
        <f t="shared" si="166"/>
        <v>0</v>
      </c>
      <c r="L117" s="39" t="e">
        <f t="shared" si="167"/>
        <v>#VALUE!</v>
      </c>
      <c r="M117" s="40" t="e">
        <f t="shared" si="236"/>
        <v>#VALUE!</v>
      </c>
      <c r="N117" s="238" t="e">
        <f t="shared" si="168"/>
        <v>#VALUE!</v>
      </c>
      <c r="O117" s="238" t="e">
        <f t="shared" si="169"/>
        <v>#VALUE!</v>
      </c>
      <c r="P117" s="207">
        <f t="shared" si="170"/>
        <v>0</v>
      </c>
      <c r="Q117" s="70"/>
      <c r="R117" s="208" t="e">
        <f t="shared" si="171"/>
        <v>#VALUE!</v>
      </c>
      <c r="S117" s="207" t="e">
        <f t="shared" si="172"/>
        <v>#DIV/0!</v>
      </c>
      <c r="T117" s="70"/>
      <c r="U117" s="192" t="e">
        <f t="shared" si="173"/>
        <v>#VALUE!</v>
      </c>
      <c r="V117" s="206">
        <f t="shared" si="174"/>
        <v>0</v>
      </c>
      <c r="W117" s="70"/>
      <c r="X117" s="208" t="e">
        <f t="shared" si="175"/>
        <v>#VALUE!</v>
      </c>
      <c r="Y117" s="207" t="e">
        <f t="shared" si="176"/>
        <v>#DIV/0!</v>
      </c>
      <c r="Z117" s="70"/>
      <c r="AA117" s="192" t="e">
        <f t="shared" si="177"/>
        <v>#VALUE!</v>
      </c>
      <c r="AB117" s="206">
        <f t="shared" si="178"/>
        <v>0</v>
      </c>
      <c r="AC117" s="70"/>
      <c r="AD117" s="208" t="e">
        <f t="shared" si="179"/>
        <v>#VALUE!</v>
      </c>
      <c r="AE117" s="207" t="e">
        <f t="shared" si="180"/>
        <v>#DIV/0!</v>
      </c>
      <c r="AF117" s="70"/>
      <c r="AG117" s="192" t="e">
        <f t="shared" si="181"/>
        <v>#VALUE!</v>
      </c>
      <c r="AH117" s="206">
        <f t="shared" si="182"/>
        <v>0</v>
      </c>
      <c r="AI117" s="70"/>
      <c r="AJ117" s="208" t="e">
        <f t="shared" si="183"/>
        <v>#VALUE!</v>
      </c>
      <c r="AK117" s="207" t="e">
        <f t="shared" si="184"/>
        <v>#DIV/0!</v>
      </c>
      <c r="AL117" s="70"/>
      <c r="AM117" s="192" t="e">
        <f t="shared" si="185"/>
        <v>#VALUE!</v>
      </c>
      <c r="AN117" s="206">
        <f t="shared" si="186"/>
        <v>0</v>
      </c>
      <c r="AO117" s="70"/>
      <c r="AP117" s="208" t="e">
        <f t="shared" si="187"/>
        <v>#VALUE!</v>
      </c>
      <c r="AQ117" s="207" t="e">
        <f t="shared" si="188"/>
        <v>#DIV/0!</v>
      </c>
      <c r="AR117" s="70"/>
      <c r="AS117" s="192" t="e">
        <f t="shared" si="189"/>
        <v>#VALUE!</v>
      </c>
      <c r="AT117" s="206">
        <f t="shared" si="190"/>
        <v>0</v>
      </c>
      <c r="AU117" s="70"/>
      <c r="AV117" s="208" t="e">
        <f t="shared" si="191"/>
        <v>#VALUE!</v>
      </c>
      <c r="AW117" s="207" t="e">
        <f t="shared" si="192"/>
        <v>#DIV/0!</v>
      </c>
      <c r="AX117" s="70"/>
      <c r="AY117" s="192" t="e">
        <f t="shared" si="193"/>
        <v>#VALUE!</v>
      </c>
      <c r="AZ117" s="206">
        <f t="shared" si="194"/>
        <v>0</v>
      </c>
      <c r="BA117" s="70"/>
      <c r="BB117" s="208" t="e">
        <f t="shared" si="195"/>
        <v>#VALUE!</v>
      </c>
      <c r="BC117" s="207" t="e">
        <f t="shared" si="196"/>
        <v>#DIV/0!</v>
      </c>
      <c r="BD117" s="70"/>
      <c r="BE117" s="192" t="e">
        <f t="shared" si="197"/>
        <v>#VALUE!</v>
      </c>
      <c r="BF117" s="206">
        <f t="shared" si="198"/>
        <v>0</v>
      </c>
      <c r="BG117" s="70"/>
      <c r="BH117" s="208" t="e">
        <f t="shared" si="199"/>
        <v>#VALUE!</v>
      </c>
      <c r="BI117" s="207" t="e">
        <f t="shared" si="200"/>
        <v>#DIV/0!</v>
      </c>
      <c r="BJ117" s="70"/>
      <c r="BK117" s="192" t="e">
        <f t="shared" si="201"/>
        <v>#VALUE!</v>
      </c>
      <c r="BL117" s="206">
        <f t="shared" si="202"/>
        <v>0</v>
      </c>
      <c r="BM117" s="70"/>
      <c r="BN117" s="208" t="e">
        <f t="shared" si="203"/>
        <v>#VALUE!</v>
      </c>
      <c r="BO117" s="207" t="e">
        <f t="shared" si="204"/>
        <v>#DIV/0!</v>
      </c>
      <c r="BP117" s="70"/>
      <c r="BQ117" s="192" t="e">
        <f t="shared" si="205"/>
        <v>#VALUE!</v>
      </c>
      <c r="BR117" s="206">
        <f t="shared" si="206"/>
        <v>0</v>
      </c>
      <c r="BS117" s="70"/>
      <c r="BT117" s="208" t="e">
        <f t="shared" si="207"/>
        <v>#VALUE!</v>
      </c>
      <c r="BU117" s="207" t="e">
        <f t="shared" si="208"/>
        <v>#DIV/0!</v>
      </c>
      <c r="BV117" s="70"/>
      <c r="BW117" s="192" t="e">
        <f t="shared" si="209"/>
        <v>#VALUE!</v>
      </c>
      <c r="BX117" s="206">
        <f t="shared" si="210"/>
        <v>0</v>
      </c>
      <c r="BY117" s="70"/>
      <c r="BZ117" s="208" t="e">
        <f t="shared" si="211"/>
        <v>#VALUE!</v>
      </c>
      <c r="CA117" s="207" t="e">
        <f t="shared" si="212"/>
        <v>#DIV/0!</v>
      </c>
      <c r="CB117" s="70"/>
      <c r="CC117" s="192" t="e">
        <f t="shared" si="213"/>
        <v>#VALUE!</v>
      </c>
      <c r="CD117" s="206">
        <f t="shared" si="214"/>
        <v>0</v>
      </c>
      <c r="CE117" s="70"/>
      <c r="CF117" s="208" t="e">
        <f t="shared" si="215"/>
        <v>#VALUE!</v>
      </c>
      <c r="CG117" s="207" t="e">
        <f t="shared" si="216"/>
        <v>#DIV/0!</v>
      </c>
      <c r="CH117" s="70"/>
      <c r="CI117" s="192" t="e">
        <f t="shared" si="217"/>
        <v>#VALUE!</v>
      </c>
      <c r="CJ117" s="207">
        <f t="shared" si="218"/>
        <v>0</v>
      </c>
      <c r="CK117" s="70">
        <f t="shared" si="219"/>
        <v>0</v>
      </c>
      <c r="CL117" s="192" t="e">
        <f t="shared" si="220"/>
        <v>#VALUE!</v>
      </c>
      <c r="CM117" s="207" t="e">
        <f t="shared" si="221"/>
        <v>#DIV/0!</v>
      </c>
      <c r="CN117" s="70">
        <f t="shared" si="222"/>
        <v>0</v>
      </c>
      <c r="CO117" s="192" t="e">
        <f t="shared" si="223"/>
        <v>#VALUE!</v>
      </c>
      <c r="CP117" s="207">
        <f t="shared" si="224"/>
        <v>100</v>
      </c>
      <c r="CQ117" s="70">
        <f t="shared" si="225"/>
        <v>6</v>
      </c>
      <c r="CR117" s="192" t="e">
        <f t="shared" si="226"/>
        <v>#VALUE!</v>
      </c>
      <c r="CS117" s="207" t="e">
        <f t="shared" si="227"/>
        <v>#DIV/0!</v>
      </c>
      <c r="CT117" s="70">
        <f t="shared" si="228"/>
        <v>0</v>
      </c>
      <c r="CU117" s="192" t="e">
        <f t="shared" si="229"/>
        <v>#VALUE!</v>
      </c>
      <c r="CV117" s="202">
        <f t="shared" si="230"/>
        <v>0</v>
      </c>
      <c r="CW117" s="70">
        <f t="shared" si="231"/>
        <v>0</v>
      </c>
      <c r="CX117" s="192" t="e">
        <f t="shared" si="232"/>
        <v>#VALUE!</v>
      </c>
      <c r="CY117" s="202">
        <f t="shared" si="233"/>
        <v>1</v>
      </c>
      <c r="CZ117" s="70">
        <f t="shared" si="234"/>
        <v>6</v>
      </c>
      <c r="DA117" s="192" t="e">
        <f t="shared" si="235"/>
        <v>#VALUE!</v>
      </c>
      <c r="DB117" s="209"/>
    </row>
    <row r="118" spans="1:106" s="210" customFormat="1">
      <c r="A118" s="258" t="s">
        <v>765</v>
      </c>
      <c r="B118" s="72" t="s">
        <v>692</v>
      </c>
      <c r="C118" s="315" t="s">
        <v>603</v>
      </c>
      <c r="D118" s="48" t="s">
        <v>604</v>
      </c>
      <c r="E118" s="33" t="s">
        <v>665</v>
      </c>
      <c r="F118" s="472">
        <v>22.6</v>
      </c>
      <c r="G118" s="495">
        <v>56</v>
      </c>
      <c r="H118" s="283">
        <f t="shared" si="164"/>
        <v>56</v>
      </c>
      <c r="I118" s="371">
        <f t="shared" si="164"/>
        <v>56</v>
      </c>
      <c r="J118" s="132">
        <f t="shared" si="165"/>
        <v>0</v>
      </c>
      <c r="K118" s="132">
        <f t="shared" si="166"/>
        <v>0</v>
      </c>
      <c r="L118" s="39" t="e">
        <f t="shared" si="167"/>
        <v>#VALUE!</v>
      </c>
      <c r="M118" s="40" t="e">
        <f t="shared" si="236"/>
        <v>#VALUE!</v>
      </c>
      <c r="N118" s="238" t="e">
        <f t="shared" si="168"/>
        <v>#VALUE!</v>
      </c>
      <c r="O118" s="238" t="e">
        <f t="shared" si="169"/>
        <v>#VALUE!</v>
      </c>
      <c r="P118" s="207">
        <f t="shared" si="170"/>
        <v>0</v>
      </c>
      <c r="Q118" s="70"/>
      <c r="R118" s="208" t="e">
        <f t="shared" si="171"/>
        <v>#VALUE!</v>
      </c>
      <c r="S118" s="207" t="e">
        <f t="shared" si="172"/>
        <v>#DIV/0!</v>
      </c>
      <c r="T118" s="70"/>
      <c r="U118" s="192" t="e">
        <f t="shared" si="173"/>
        <v>#VALUE!</v>
      </c>
      <c r="V118" s="206">
        <f t="shared" si="174"/>
        <v>0</v>
      </c>
      <c r="W118" s="70"/>
      <c r="X118" s="208" t="e">
        <f t="shared" si="175"/>
        <v>#VALUE!</v>
      </c>
      <c r="Y118" s="207" t="e">
        <f t="shared" si="176"/>
        <v>#DIV/0!</v>
      </c>
      <c r="Z118" s="70"/>
      <c r="AA118" s="192" t="e">
        <f t="shared" si="177"/>
        <v>#VALUE!</v>
      </c>
      <c r="AB118" s="206">
        <f t="shared" si="178"/>
        <v>0</v>
      </c>
      <c r="AC118" s="70"/>
      <c r="AD118" s="208" t="e">
        <f t="shared" si="179"/>
        <v>#VALUE!</v>
      </c>
      <c r="AE118" s="207" t="e">
        <f t="shared" si="180"/>
        <v>#DIV/0!</v>
      </c>
      <c r="AF118" s="70"/>
      <c r="AG118" s="192" t="e">
        <f t="shared" si="181"/>
        <v>#VALUE!</v>
      </c>
      <c r="AH118" s="206">
        <f t="shared" si="182"/>
        <v>0</v>
      </c>
      <c r="AI118" s="70"/>
      <c r="AJ118" s="208" t="e">
        <f t="shared" si="183"/>
        <v>#VALUE!</v>
      </c>
      <c r="AK118" s="207" t="e">
        <f t="shared" si="184"/>
        <v>#DIV/0!</v>
      </c>
      <c r="AL118" s="70"/>
      <c r="AM118" s="192" t="e">
        <f t="shared" si="185"/>
        <v>#VALUE!</v>
      </c>
      <c r="AN118" s="206">
        <f t="shared" si="186"/>
        <v>0</v>
      </c>
      <c r="AO118" s="70"/>
      <c r="AP118" s="208" t="e">
        <f t="shared" si="187"/>
        <v>#VALUE!</v>
      </c>
      <c r="AQ118" s="207" t="e">
        <f t="shared" si="188"/>
        <v>#DIV/0!</v>
      </c>
      <c r="AR118" s="70"/>
      <c r="AS118" s="192" t="e">
        <f t="shared" si="189"/>
        <v>#VALUE!</v>
      </c>
      <c r="AT118" s="206">
        <f t="shared" si="190"/>
        <v>0</v>
      </c>
      <c r="AU118" s="70"/>
      <c r="AV118" s="208" t="e">
        <f t="shared" si="191"/>
        <v>#VALUE!</v>
      </c>
      <c r="AW118" s="207" t="e">
        <f t="shared" si="192"/>
        <v>#DIV/0!</v>
      </c>
      <c r="AX118" s="70"/>
      <c r="AY118" s="192" t="e">
        <f t="shared" si="193"/>
        <v>#VALUE!</v>
      </c>
      <c r="AZ118" s="206">
        <f t="shared" si="194"/>
        <v>0</v>
      </c>
      <c r="BA118" s="70"/>
      <c r="BB118" s="208" t="e">
        <f t="shared" si="195"/>
        <v>#VALUE!</v>
      </c>
      <c r="BC118" s="207" t="e">
        <f t="shared" si="196"/>
        <v>#DIV/0!</v>
      </c>
      <c r="BD118" s="70"/>
      <c r="BE118" s="192" t="e">
        <f t="shared" si="197"/>
        <v>#VALUE!</v>
      </c>
      <c r="BF118" s="206">
        <f t="shared" si="198"/>
        <v>0</v>
      </c>
      <c r="BG118" s="70"/>
      <c r="BH118" s="208" t="e">
        <f t="shared" si="199"/>
        <v>#VALUE!</v>
      </c>
      <c r="BI118" s="207" t="e">
        <f t="shared" si="200"/>
        <v>#DIV/0!</v>
      </c>
      <c r="BJ118" s="70"/>
      <c r="BK118" s="192" t="e">
        <f t="shared" si="201"/>
        <v>#VALUE!</v>
      </c>
      <c r="BL118" s="206">
        <f t="shared" si="202"/>
        <v>0</v>
      </c>
      <c r="BM118" s="70"/>
      <c r="BN118" s="208" t="e">
        <f t="shared" si="203"/>
        <v>#VALUE!</v>
      </c>
      <c r="BO118" s="207" t="e">
        <f t="shared" si="204"/>
        <v>#DIV/0!</v>
      </c>
      <c r="BP118" s="70"/>
      <c r="BQ118" s="192" t="e">
        <f t="shared" si="205"/>
        <v>#VALUE!</v>
      </c>
      <c r="BR118" s="206">
        <f t="shared" si="206"/>
        <v>0</v>
      </c>
      <c r="BS118" s="70"/>
      <c r="BT118" s="208" t="e">
        <f t="shared" si="207"/>
        <v>#VALUE!</v>
      </c>
      <c r="BU118" s="207" t="e">
        <f t="shared" si="208"/>
        <v>#DIV/0!</v>
      </c>
      <c r="BV118" s="70"/>
      <c r="BW118" s="192" t="e">
        <f t="shared" si="209"/>
        <v>#VALUE!</v>
      </c>
      <c r="BX118" s="206">
        <f t="shared" si="210"/>
        <v>0</v>
      </c>
      <c r="BY118" s="70"/>
      <c r="BZ118" s="208" t="e">
        <f t="shared" si="211"/>
        <v>#VALUE!</v>
      </c>
      <c r="CA118" s="207" t="e">
        <f t="shared" si="212"/>
        <v>#DIV/0!</v>
      </c>
      <c r="CB118" s="70"/>
      <c r="CC118" s="192" t="e">
        <f t="shared" si="213"/>
        <v>#VALUE!</v>
      </c>
      <c r="CD118" s="206">
        <f t="shared" si="214"/>
        <v>0</v>
      </c>
      <c r="CE118" s="70"/>
      <c r="CF118" s="208" t="e">
        <f t="shared" si="215"/>
        <v>#VALUE!</v>
      </c>
      <c r="CG118" s="207" t="e">
        <f t="shared" si="216"/>
        <v>#DIV/0!</v>
      </c>
      <c r="CH118" s="70"/>
      <c r="CI118" s="192" t="e">
        <f t="shared" si="217"/>
        <v>#VALUE!</v>
      </c>
      <c r="CJ118" s="207">
        <f t="shared" si="218"/>
        <v>0</v>
      </c>
      <c r="CK118" s="70">
        <f t="shared" si="219"/>
        <v>0</v>
      </c>
      <c r="CL118" s="192" t="e">
        <f t="shared" si="220"/>
        <v>#VALUE!</v>
      </c>
      <c r="CM118" s="207" t="e">
        <f t="shared" si="221"/>
        <v>#DIV/0!</v>
      </c>
      <c r="CN118" s="70">
        <f t="shared" si="222"/>
        <v>0</v>
      </c>
      <c r="CO118" s="192" t="e">
        <f t="shared" si="223"/>
        <v>#VALUE!</v>
      </c>
      <c r="CP118" s="207">
        <f t="shared" si="224"/>
        <v>100</v>
      </c>
      <c r="CQ118" s="70">
        <f t="shared" si="225"/>
        <v>56</v>
      </c>
      <c r="CR118" s="192" t="e">
        <f t="shared" si="226"/>
        <v>#VALUE!</v>
      </c>
      <c r="CS118" s="207" t="e">
        <f t="shared" si="227"/>
        <v>#DIV/0!</v>
      </c>
      <c r="CT118" s="70">
        <f t="shared" si="228"/>
        <v>0</v>
      </c>
      <c r="CU118" s="192" t="e">
        <f t="shared" si="229"/>
        <v>#VALUE!</v>
      </c>
      <c r="CV118" s="202">
        <f t="shared" si="230"/>
        <v>0</v>
      </c>
      <c r="CW118" s="70">
        <f t="shared" si="231"/>
        <v>0</v>
      </c>
      <c r="CX118" s="192" t="e">
        <f t="shared" si="232"/>
        <v>#VALUE!</v>
      </c>
      <c r="CY118" s="202">
        <f t="shared" si="233"/>
        <v>1</v>
      </c>
      <c r="CZ118" s="70">
        <f t="shared" si="234"/>
        <v>56</v>
      </c>
      <c r="DA118" s="192" t="e">
        <f t="shared" si="235"/>
        <v>#VALUE!</v>
      </c>
      <c r="DB118" s="209"/>
    </row>
    <row r="119" spans="1:106" s="210" customFormat="1">
      <c r="A119" s="258" t="s">
        <v>643</v>
      </c>
      <c r="B119" s="72" t="s">
        <v>605</v>
      </c>
      <c r="C119" s="315" t="s">
        <v>606</v>
      </c>
      <c r="D119" s="259" t="s">
        <v>607</v>
      </c>
      <c r="E119" s="33" t="s">
        <v>665</v>
      </c>
      <c r="F119" s="472">
        <v>56.78</v>
      </c>
      <c r="G119" s="495">
        <v>6</v>
      </c>
      <c r="H119" s="283">
        <f t="shared" si="164"/>
        <v>6</v>
      </c>
      <c r="I119" s="371">
        <f t="shared" si="164"/>
        <v>6</v>
      </c>
      <c r="J119" s="132">
        <f t="shared" si="165"/>
        <v>0</v>
      </c>
      <c r="K119" s="132">
        <f t="shared" si="166"/>
        <v>0</v>
      </c>
      <c r="L119" s="39" t="e">
        <f t="shared" si="167"/>
        <v>#VALUE!</v>
      </c>
      <c r="M119" s="40" t="e">
        <f t="shared" si="236"/>
        <v>#VALUE!</v>
      </c>
      <c r="N119" s="238" t="e">
        <f t="shared" si="168"/>
        <v>#VALUE!</v>
      </c>
      <c r="O119" s="238" t="e">
        <f t="shared" si="169"/>
        <v>#VALUE!</v>
      </c>
      <c r="P119" s="207">
        <f t="shared" si="170"/>
        <v>0</v>
      </c>
      <c r="Q119" s="70"/>
      <c r="R119" s="208" t="e">
        <f t="shared" si="171"/>
        <v>#VALUE!</v>
      </c>
      <c r="S119" s="207" t="e">
        <f t="shared" si="172"/>
        <v>#DIV/0!</v>
      </c>
      <c r="T119" s="70"/>
      <c r="U119" s="192" t="e">
        <f t="shared" si="173"/>
        <v>#VALUE!</v>
      </c>
      <c r="V119" s="206">
        <f t="shared" si="174"/>
        <v>0</v>
      </c>
      <c r="W119" s="70"/>
      <c r="X119" s="208" t="e">
        <f t="shared" si="175"/>
        <v>#VALUE!</v>
      </c>
      <c r="Y119" s="207" t="e">
        <f t="shared" si="176"/>
        <v>#DIV/0!</v>
      </c>
      <c r="Z119" s="70"/>
      <c r="AA119" s="192" t="e">
        <f t="shared" si="177"/>
        <v>#VALUE!</v>
      </c>
      <c r="AB119" s="206">
        <f t="shared" si="178"/>
        <v>0</v>
      </c>
      <c r="AC119" s="70"/>
      <c r="AD119" s="208" t="e">
        <f t="shared" si="179"/>
        <v>#VALUE!</v>
      </c>
      <c r="AE119" s="207" t="e">
        <f t="shared" si="180"/>
        <v>#DIV/0!</v>
      </c>
      <c r="AF119" s="70"/>
      <c r="AG119" s="192" t="e">
        <f t="shared" si="181"/>
        <v>#VALUE!</v>
      </c>
      <c r="AH119" s="206">
        <f t="shared" si="182"/>
        <v>0</v>
      </c>
      <c r="AI119" s="70"/>
      <c r="AJ119" s="208" t="e">
        <f t="shared" si="183"/>
        <v>#VALUE!</v>
      </c>
      <c r="AK119" s="207" t="e">
        <f t="shared" si="184"/>
        <v>#DIV/0!</v>
      </c>
      <c r="AL119" s="70"/>
      <c r="AM119" s="192" t="e">
        <f t="shared" si="185"/>
        <v>#VALUE!</v>
      </c>
      <c r="AN119" s="206">
        <f t="shared" si="186"/>
        <v>0</v>
      </c>
      <c r="AO119" s="70"/>
      <c r="AP119" s="208" t="e">
        <f t="shared" si="187"/>
        <v>#VALUE!</v>
      </c>
      <c r="AQ119" s="207" t="e">
        <f t="shared" si="188"/>
        <v>#DIV/0!</v>
      </c>
      <c r="AR119" s="70"/>
      <c r="AS119" s="192" t="e">
        <f t="shared" si="189"/>
        <v>#VALUE!</v>
      </c>
      <c r="AT119" s="206">
        <f t="shared" si="190"/>
        <v>0</v>
      </c>
      <c r="AU119" s="70"/>
      <c r="AV119" s="208" t="e">
        <f t="shared" si="191"/>
        <v>#VALUE!</v>
      </c>
      <c r="AW119" s="207" t="e">
        <f t="shared" si="192"/>
        <v>#DIV/0!</v>
      </c>
      <c r="AX119" s="70"/>
      <c r="AY119" s="192" t="e">
        <f t="shared" si="193"/>
        <v>#VALUE!</v>
      </c>
      <c r="AZ119" s="206">
        <f t="shared" si="194"/>
        <v>0</v>
      </c>
      <c r="BA119" s="70"/>
      <c r="BB119" s="208" t="e">
        <f t="shared" si="195"/>
        <v>#VALUE!</v>
      </c>
      <c r="BC119" s="207" t="e">
        <f t="shared" si="196"/>
        <v>#DIV/0!</v>
      </c>
      <c r="BD119" s="70"/>
      <c r="BE119" s="192" t="e">
        <f t="shared" si="197"/>
        <v>#VALUE!</v>
      </c>
      <c r="BF119" s="206">
        <f t="shared" si="198"/>
        <v>0</v>
      </c>
      <c r="BG119" s="70"/>
      <c r="BH119" s="208" t="e">
        <f t="shared" si="199"/>
        <v>#VALUE!</v>
      </c>
      <c r="BI119" s="207" t="e">
        <f t="shared" si="200"/>
        <v>#DIV/0!</v>
      </c>
      <c r="BJ119" s="70"/>
      <c r="BK119" s="192" t="e">
        <f t="shared" si="201"/>
        <v>#VALUE!</v>
      </c>
      <c r="BL119" s="206">
        <f t="shared" si="202"/>
        <v>0</v>
      </c>
      <c r="BM119" s="70"/>
      <c r="BN119" s="208" t="e">
        <f t="shared" si="203"/>
        <v>#VALUE!</v>
      </c>
      <c r="BO119" s="207" t="e">
        <f t="shared" si="204"/>
        <v>#DIV/0!</v>
      </c>
      <c r="BP119" s="70"/>
      <c r="BQ119" s="192" t="e">
        <f t="shared" si="205"/>
        <v>#VALUE!</v>
      </c>
      <c r="BR119" s="206">
        <f t="shared" si="206"/>
        <v>0</v>
      </c>
      <c r="BS119" s="70"/>
      <c r="BT119" s="208" t="e">
        <f t="shared" si="207"/>
        <v>#VALUE!</v>
      </c>
      <c r="BU119" s="207" t="e">
        <f t="shared" si="208"/>
        <v>#DIV/0!</v>
      </c>
      <c r="BV119" s="70"/>
      <c r="BW119" s="192" t="e">
        <f t="shared" si="209"/>
        <v>#VALUE!</v>
      </c>
      <c r="BX119" s="206">
        <f t="shared" si="210"/>
        <v>0</v>
      </c>
      <c r="BY119" s="70"/>
      <c r="BZ119" s="208" t="e">
        <f t="shared" si="211"/>
        <v>#VALUE!</v>
      </c>
      <c r="CA119" s="207" t="e">
        <f t="shared" si="212"/>
        <v>#DIV/0!</v>
      </c>
      <c r="CB119" s="70"/>
      <c r="CC119" s="192" t="e">
        <f t="shared" si="213"/>
        <v>#VALUE!</v>
      </c>
      <c r="CD119" s="206">
        <f t="shared" si="214"/>
        <v>0</v>
      </c>
      <c r="CE119" s="70"/>
      <c r="CF119" s="208" t="e">
        <f t="shared" si="215"/>
        <v>#VALUE!</v>
      </c>
      <c r="CG119" s="207" t="e">
        <f t="shared" si="216"/>
        <v>#DIV/0!</v>
      </c>
      <c r="CH119" s="70"/>
      <c r="CI119" s="192" t="e">
        <f t="shared" si="217"/>
        <v>#VALUE!</v>
      </c>
      <c r="CJ119" s="207">
        <f t="shared" si="218"/>
        <v>0</v>
      </c>
      <c r="CK119" s="70">
        <f t="shared" si="219"/>
        <v>0</v>
      </c>
      <c r="CL119" s="192" t="e">
        <f t="shared" si="220"/>
        <v>#VALUE!</v>
      </c>
      <c r="CM119" s="207" t="e">
        <f t="shared" si="221"/>
        <v>#DIV/0!</v>
      </c>
      <c r="CN119" s="70">
        <f t="shared" si="222"/>
        <v>0</v>
      </c>
      <c r="CO119" s="192" t="e">
        <f t="shared" si="223"/>
        <v>#VALUE!</v>
      </c>
      <c r="CP119" s="207">
        <f t="shared" si="224"/>
        <v>100</v>
      </c>
      <c r="CQ119" s="70">
        <f t="shared" si="225"/>
        <v>6</v>
      </c>
      <c r="CR119" s="192" t="e">
        <f t="shared" si="226"/>
        <v>#VALUE!</v>
      </c>
      <c r="CS119" s="207" t="e">
        <f t="shared" si="227"/>
        <v>#DIV/0!</v>
      </c>
      <c r="CT119" s="70">
        <f t="shared" si="228"/>
        <v>0</v>
      </c>
      <c r="CU119" s="192" t="e">
        <f t="shared" si="229"/>
        <v>#VALUE!</v>
      </c>
      <c r="CV119" s="202">
        <f t="shared" si="230"/>
        <v>0</v>
      </c>
      <c r="CW119" s="70">
        <f t="shared" si="231"/>
        <v>0</v>
      </c>
      <c r="CX119" s="192" t="e">
        <f t="shared" si="232"/>
        <v>#VALUE!</v>
      </c>
      <c r="CY119" s="202">
        <f t="shared" si="233"/>
        <v>1</v>
      </c>
      <c r="CZ119" s="70">
        <f t="shared" si="234"/>
        <v>6</v>
      </c>
      <c r="DA119" s="192" t="e">
        <f t="shared" si="235"/>
        <v>#VALUE!</v>
      </c>
      <c r="DB119" s="209"/>
    </row>
    <row r="120" spans="1:106" s="210" customFormat="1">
      <c r="A120" s="258" t="s">
        <v>777</v>
      </c>
      <c r="B120" s="72" t="s">
        <v>692</v>
      </c>
      <c r="C120" s="67" t="s">
        <v>608</v>
      </c>
      <c r="D120" s="48" t="s">
        <v>44</v>
      </c>
      <c r="E120" s="33" t="s">
        <v>665</v>
      </c>
      <c r="F120" s="472">
        <v>5.05</v>
      </c>
      <c r="G120" s="495">
        <v>36</v>
      </c>
      <c r="H120" s="283">
        <f t="shared" si="164"/>
        <v>36</v>
      </c>
      <c r="I120" s="371">
        <f t="shared" si="164"/>
        <v>36</v>
      </c>
      <c r="J120" s="132">
        <f t="shared" si="165"/>
        <v>0</v>
      </c>
      <c r="K120" s="132">
        <f t="shared" si="166"/>
        <v>0</v>
      </c>
      <c r="L120" s="39" t="e">
        <f t="shared" si="167"/>
        <v>#VALUE!</v>
      </c>
      <c r="M120" s="40" t="e">
        <f t="shared" si="236"/>
        <v>#VALUE!</v>
      </c>
      <c r="N120" s="238" t="e">
        <f t="shared" si="168"/>
        <v>#VALUE!</v>
      </c>
      <c r="O120" s="238" t="e">
        <f t="shared" si="169"/>
        <v>#VALUE!</v>
      </c>
      <c r="P120" s="207">
        <f t="shared" si="170"/>
        <v>0</v>
      </c>
      <c r="Q120" s="70"/>
      <c r="R120" s="208" t="e">
        <f t="shared" si="171"/>
        <v>#VALUE!</v>
      </c>
      <c r="S120" s="207" t="e">
        <f t="shared" si="172"/>
        <v>#DIV/0!</v>
      </c>
      <c r="T120" s="70"/>
      <c r="U120" s="192" t="e">
        <f t="shared" si="173"/>
        <v>#VALUE!</v>
      </c>
      <c r="V120" s="206">
        <f t="shared" si="174"/>
        <v>0</v>
      </c>
      <c r="W120" s="70"/>
      <c r="X120" s="208" t="e">
        <f t="shared" si="175"/>
        <v>#VALUE!</v>
      </c>
      <c r="Y120" s="207" t="e">
        <f t="shared" si="176"/>
        <v>#DIV/0!</v>
      </c>
      <c r="Z120" s="70"/>
      <c r="AA120" s="192" t="e">
        <f t="shared" si="177"/>
        <v>#VALUE!</v>
      </c>
      <c r="AB120" s="206">
        <f t="shared" si="178"/>
        <v>0</v>
      </c>
      <c r="AC120" s="70"/>
      <c r="AD120" s="208" t="e">
        <f t="shared" si="179"/>
        <v>#VALUE!</v>
      </c>
      <c r="AE120" s="207" t="e">
        <f t="shared" si="180"/>
        <v>#DIV/0!</v>
      </c>
      <c r="AF120" s="70"/>
      <c r="AG120" s="192" t="e">
        <f t="shared" si="181"/>
        <v>#VALUE!</v>
      </c>
      <c r="AH120" s="206">
        <f t="shared" si="182"/>
        <v>0</v>
      </c>
      <c r="AI120" s="70"/>
      <c r="AJ120" s="208" t="e">
        <f t="shared" si="183"/>
        <v>#VALUE!</v>
      </c>
      <c r="AK120" s="207" t="e">
        <f t="shared" si="184"/>
        <v>#DIV/0!</v>
      </c>
      <c r="AL120" s="70"/>
      <c r="AM120" s="192" t="e">
        <f t="shared" si="185"/>
        <v>#VALUE!</v>
      </c>
      <c r="AN120" s="206">
        <f t="shared" si="186"/>
        <v>0</v>
      </c>
      <c r="AO120" s="70"/>
      <c r="AP120" s="208" t="e">
        <f t="shared" si="187"/>
        <v>#VALUE!</v>
      </c>
      <c r="AQ120" s="207" t="e">
        <f t="shared" si="188"/>
        <v>#DIV/0!</v>
      </c>
      <c r="AR120" s="70"/>
      <c r="AS120" s="192" t="e">
        <f t="shared" si="189"/>
        <v>#VALUE!</v>
      </c>
      <c r="AT120" s="206">
        <f t="shared" si="190"/>
        <v>0</v>
      </c>
      <c r="AU120" s="70"/>
      <c r="AV120" s="208" t="e">
        <f t="shared" si="191"/>
        <v>#VALUE!</v>
      </c>
      <c r="AW120" s="207" t="e">
        <f t="shared" si="192"/>
        <v>#DIV/0!</v>
      </c>
      <c r="AX120" s="70"/>
      <c r="AY120" s="192" t="e">
        <f t="shared" si="193"/>
        <v>#VALUE!</v>
      </c>
      <c r="AZ120" s="206">
        <f t="shared" si="194"/>
        <v>0</v>
      </c>
      <c r="BA120" s="70"/>
      <c r="BB120" s="208" t="e">
        <f t="shared" si="195"/>
        <v>#VALUE!</v>
      </c>
      <c r="BC120" s="207" t="e">
        <f t="shared" si="196"/>
        <v>#DIV/0!</v>
      </c>
      <c r="BD120" s="70"/>
      <c r="BE120" s="192" t="e">
        <f t="shared" si="197"/>
        <v>#VALUE!</v>
      </c>
      <c r="BF120" s="206">
        <f t="shared" si="198"/>
        <v>0</v>
      </c>
      <c r="BG120" s="70"/>
      <c r="BH120" s="208" t="e">
        <f t="shared" si="199"/>
        <v>#VALUE!</v>
      </c>
      <c r="BI120" s="207" t="e">
        <f t="shared" si="200"/>
        <v>#DIV/0!</v>
      </c>
      <c r="BJ120" s="70"/>
      <c r="BK120" s="192" t="e">
        <f t="shared" si="201"/>
        <v>#VALUE!</v>
      </c>
      <c r="BL120" s="206">
        <f t="shared" si="202"/>
        <v>0</v>
      </c>
      <c r="BM120" s="70"/>
      <c r="BN120" s="208" t="e">
        <f t="shared" si="203"/>
        <v>#VALUE!</v>
      </c>
      <c r="BO120" s="207" t="e">
        <f t="shared" si="204"/>
        <v>#DIV/0!</v>
      </c>
      <c r="BP120" s="70"/>
      <c r="BQ120" s="192" t="e">
        <f t="shared" si="205"/>
        <v>#VALUE!</v>
      </c>
      <c r="BR120" s="206">
        <f t="shared" si="206"/>
        <v>0</v>
      </c>
      <c r="BS120" s="70"/>
      <c r="BT120" s="208" t="e">
        <f t="shared" si="207"/>
        <v>#VALUE!</v>
      </c>
      <c r="BU120" s="207" t="e">
        <f t="shared" si="208"/>
        <v>#DIV/0!</v>
      </c>
      <c r="BV120" s="70"/>
      <c r="BW120" s="192" t="e">
        <f t="shared" si="209"/>
        <v>#VALUE!</v>
      </c>
      <c r="BX120" s="206">
        <f t="shared" si="210"/>
        <v>0</v>
      </c>
      <c r="BY120" s="70"/>
      <c r="BZ120" s="208" t="e">
        <f t="shared" si="211"/>
        <v>#VALUE!</v>
      </c>
      <c r="CA120" s="207" t="e">
        <f t="shared" si="212"/>
        <v>#DIV/0!</v>
      </c>
      <c r="CB120" s="70"/>
      <c r="CC120" s="192" t="e">
        <f t="shared" si="213"/>
        <v>#VALUE!</v>
      </c>
      <c r="CD120" s="206">
        <f t="shared" si="214"/>
        <v>0</v>
      </c>
      <c r="CE120" s="70"/>
      <c r="CF120" s="208" t="e">
        <f t="shared" si="215"/>
        <v>#VALUE!</v>
      </c>
      <c r="CG120" s="207" t="e">
        <f t="shared" si="216"/>
        <v>#DIV/0!</v>
      </c>
      <c r="CH120" s="70"/>
      <c r="CI120" s="192" t="e">
        <f t="shared" si="217"/>
        <v>#VALUE!</v>
      </c>
      <c r="CJ120" s="207">
        <f t="shared" si="218"/>
        <v>0</v>
      </c>
      <c r="CK120" s="70">
        <f t="shared" si="219"/>
        <v>0</v>
      </c>
      <c r="CL120" s="192" t="e">
        <f t="shared" si="220"/>
        <v>#VALUE!</v>
      </c>
      <c r="CM120" s="207" t="e">
        <f t="shared" si="221"/>
        <v>#DIV/0!</v>
      </c>
      <c r="CN120" s="70">
        <f t="shared" si="222"/>
        <v>0</v>
      </c>
      <c r="CO120" s="192" t="e">
        <f t="shared" si="223"/>
        <v>#VALUE!</v>
      </c>
      <c r="CP120" s="207">
        <f t="shared" si="224"/>
        <v>100</v>
      </c>
      <c r="CQ120" s="70">
        <f t="shared" si="225"/>
        <v>36</v>
      </c>
      <c r="CR120" s="192" t="e">
        <f t="shared" si="226"/>
        <v>#VALUE!</v>
      </c>
      <c r="CS120" s="207" t="e">
        <f t="shared" si="227"/>
        <v>#DIV/0!</v>
      </c>
      <c r="CT120" s="70">
        <f t="shared" si="228"/>
        <v>0</v>
      </c>
      <c r="CU120" s="192" t="e">
        <f t="shared" si="229"/>
        <v>#VALUE!</v>
      </c>
      <c r="CV120" s="202">
        <f t="shared" si="230"/>
        <v>0</v>
      </c>
      <c r="CW120" s="70">
        <f t="shared" si="231"/>
        <v>0</v>
      </c>
      <c r="CX120" s="192" t="e">
        <f t="shared" si="232"/>
        <v>#VALUE!</v>
      </c>
      <c r="CY120" s="202">
        <f t="shared" si="233"/>
        <v>1</v>
      </c>
      <c r="CZ120" s="70">
        <f t="shared" si="234"/>
        <v>36</v>
      </c>
      <c r="DA120" s="192" t="e">
        <f t="shared" si="235"/>
        <v>#VALUE!</v>
      </c>
      <c r="DB120" s="209"/>
    </row>
    <row r="121" spans="1:106" s="210" customFormat="1" ht="28.5">
      <c r="A121" s="258" t="s">
        <v>1022</v>
      </c>
      <c r="B121" s="72" t="s">
        <v>692</v>
      </c>
      <c r="C121" s="67" t="s">
        <v>609</v>
      </c>
      <c r="D121" s="48" t="s">
        <v>45</v>
      </c>
      <c r="E121" s="33" t="s">
        <v>665</v>
      </c>
      <c r="F121" s="472">
        <v>6.13</v>
      </c>
      <c r="G121" s="495">
        <v>24</v>
      </c>
      <c r="H121" s="283">
        <f t="shared" si="164"/>
        <v>24</v>
      </c>
      <c r="I121" s="371">
        <f t="shared" si="164"/>
        <v>24</v>
      </c>
      <c r="J121" s="132">
        <f t="shared" si="165"/>
        <v>0</v>
      </c>
      <c r="K121" s="132">
        <f t="shared" si="166"/>
        <v>0</v>
      </c>
      <c r="L121" s="39" t="e">
        <f t="shared" si="167"/>
        <v>#VALUE!</v>
      </c>
      <c r="M121" s="40" t="e">
        <f t="shared" si="236"/>
        <v>#VALUE!</v>
      </c>
      <c r="N121" s="238" t="e">
        <f t="shared" si="168"/>
        <v>#VALUE!</v>
      </c>
      <c r="O121" s="238" t="e">
        <f t="shared" si="169"/>
        <v>#VALUE!</v>
      </c>
      <c r="P121" s="207">
        <f t="shared" si="170"/>
        <v>0</v>
      </c>
      <c r="Q121" s="70"/>
      <c r="R121" s="208" t="e">
        <f t="shared" si="171"/>
        <v>#VALUE!</v>
      </c>
      <c r="S121" s="207" t="e">
        <f t="shared" si="172"/>
        <v>#DIV/0!</v>
      </c>
      <c r="T121" s="70"/>
      <c r="U121" s="192" t="e">
        <f t="shared" si="173"/>
        <v>#VALUE!</v>
      </c>
      <c r="V121" s="206">
        <f t="shared" si="174"/>
        <v>0</v>
      </c>
      <c r="W121" s="70"/>
      <c r="X121" s="208" t="e">
        <f t="shared" si="175"/>
        <v>#VALUE!</v>
      </c>
      <c r="Y121" s="207" t="e">
        <f t="shared" si="176"/>
        <v>#DIV/0!</v>
      </c>
      <c r="Z121" s="70"/>
      <c r="AA121" s="192" t="e">
        <f t="shared" si="177"/>
        <v>#VALUE!</v>
      </c>
      <c r="AB121" s="206">
        <f t="shared" si="178"/>
        <v>0</v>
      </c>
      <c r="AC121" s="70"/>
      <c r="AD121" s="208" t="e">
        <f t="shared" si="179"/>
        <v>#VALUE!</v>
      </c>
      <c r="AE121" s="207" t="e">
        <f t="shared" si="180"/>
        <v>#DIV/0!</v>
      </c>
      <c r="AF121" s="70"/>
      <c r="AG121" s="192" t="e">
        <f t="shared" si="181"/>
        <v>#VALUE!</v>
      </c>
      <c r="AH121" s="206">
        <f t="shared" si="182"/>
        <v>0</v>
      </c>
      <c r="AI121" s="70"/>
      <c r="AJ121" s="208" t="e">
        <f t="shared" si="183"/>
        <v>#VALUE!</v>
      </c>
      <c r="AK121" s="207" t="e">
        <f t="shared" si="184"/>
        <v>#DIV/0!</v>
      </c>
      <c r="AL121" s="70"/>
      <c r="AM121" s="192" t="e">
        <f t="shared" si="185"/>
        <v>#VALUE!</v>
      </c>
      <c r="AN121" s="206">
        <f t="shared" si="186"/>
        <v>0</v>
      </c>
      <c r="AO121" s="70"/>
      <c r="AP121" s="208" t="e">
        <f t="shared" si="187"/>
        <v>#VALUE!</v>
      </c>
      <c r="AQ121" s="207" t="e">
        <f t="shared" si="188"/>
        <v>#DIV/0!</v>
      </c>
      <c r="AR121" s="70"/>
      <c r="AS121" s="192" t="e">
        <f t="shared" si="189"/>
        <v>#VALUE!</v>
      </c>
      <c r="AT121" s="206">
        <f t="shared" si="190"/>
        <v>0</v>
      </c>
      <c r="AU121" s="70"/>
      <c r="AV121" s="208" t="e">
        <f t="shared" si="191"/>
        <v>#VALUE!</v>
      </c>
      <c r="AW121" s="207" t="e">
        <f t="shared" si="192"/>
        <v>#DIV/0!</v>
      </c>
      <c r="AX121" s="70"/>
      <c r="AY121" s="192" t="e">
        <f t="shared" si="193"/>
        <v>#VALUE!</v>
      </c>
      <c r="AZ121" s="206">
        <f t="shared" si="194"/>
        <v>0</v>
      </c>
      <c r="BA121" s="70"/>
      <c r="BB121" s="208" t="e">
        <f t="shared" si="195"/>
        <v>#VALUE!</v>
      </c>
      <c r="BC121" s="207" t="e">
        <f t="shared" si="196"/>
        <v>#DIV/0!</v>
      </c>
      <c r="BD121" s="70"/>
      <c r="BE121" s="192" t="e">
        <f t="shared" si="197"/>
        <v>#VALUE!</v>
      </c>
      <c r="BF121" s="206">
        <f t="shared" si="198"/>
        <v>0</v>
      </c>
      <c r="BG121" s="70"/>
      <c r="BH121" s="208" t="e">
        <f t="shared" si="199"/>
        <v>#VALUE!</v>
      </c>
      <c r="BI121" s="207" t="e">
        <f t="shared" si="200"/>
        <v>#DIV/0!</v>
      </c>
      <c r="BJ121" s="70"/>
      <c r="BK121" s="192" t="e">
        <f t="shared" si="201"/>
        <v>#VALUE!</v>
      </c>
      <c r="BL121" s="206">
        <f t="shared" si="202"/>
        <v>0</v>
      </c>
      <c r="BM121" s="70"/>
      <c r="BN121" s="208" t="e">
        <f t="shared" si="203"/>
        <v>#VALUE!</v>
      </c>
      <c r="BO121" s="207" t="e">
        <f t="shared" si="204"/>
        <v>#DIV/0!</v>
      </c>
      <c r="BP121" s="70"/>
      <c r="BQ121" s="192" t="e">
        <f t="shared" si="205"/>
        <v>#VALUE!</v>
      </c>
      <c r="BR121" s="206">
        <f t="shared" si="206"/>
        <v>0</v>
      </c>
      <c r="BS121" s="70"/>
      <c r="BT121" s="208" t="e">
        <f t="shared" si="207"/>
        <v>#VALUE!</v>
      </c>
      <c r="BU121" s="207" t="e">
        <f t="shared" si="208"/>
        <v>#DIV/0!</v>
      </c>
      <c r="BV121" s="70"/>
      <c r="BW121" s="192" t="e">
        <f t="shared" si="209"/>
        <v>#VALUE!</v>
      </c>
      <c r="BX121" s="206">
        <f t="shared" si="210"/>
        <v>0</v>
      </c>
      <c r="BY121" s="70"/>
      <c r="BZ121" s="208" t="e">
        <f t="shared" si="211"/>
        <v>#VALUE!</v>
      </c>
      <c r="CA121" s="207" t="e">
        <f t="shared" si="212"/>
        <v>#DIV/0!</v>
      </c>
      <c r="CB121" s="70"/>
      <c r="CC121" s="192" t="e">
        <f t="shared" si="213"/>
        <v>#VALUE!</v>
      </c>
      <c r="CD121" s="206">
        <f t="shared" si="214"/>
        <v>0</v>
      </c>
      <c r="CE121" s="70"/>
      <c r="CF121" s="208" t="e">
        <f t="shared" si="215"/>
        <v>#VALUE!</v>
      </c>
      <c r="CG121" s="207" t="e">
        <f t="shared" si="216"/>
        <v>#DIV/0!</v>
      </c>
      <c r="CH121" s="70"/>
      <c r="CI121" s="192" t="e">
        <f t="shared" si="217"/>
        <v>#VALUE!</v>
      </c>
      <c r="CJ121" s="207">
        <f t="shared" si="218"/>
        <v>0</v>
      </c>
      <c r="CK121" s="70">
        <f t="shared" si="219"/>
        <v>0</v>
      </c>
      <c r="CL121" s="192" t="e">
        <f t="shared" si="220"/>
        <v>#VALUE!</v>
      </c>
      <c r="CM121" s="207" t="e">
        <f t="shared" si="221"/>
        <v>#DIV/0!</v>
      </c>
      <c r="CN121" s="70">
        <f t="shared" si="222"/>
        <v>0</v>
      </c>
      <c r="CO121" s="192" t="e">
        <f t="shared" si="223"/>
        <v>#VALUE!</v>
      </c>
      <c r="CP121" s="207">
        <f t="shared" si="224"/>
        <v>100</v>
      </c>
      <c r="CQ121" s="70">
        <f t="shared" si="225"/>
        <v>24</v>
      </c>
      <c r="CR121" s="192" t="e">
        <f t="shared" si="226"/>
        <v>#VALUE!</v>
      </c>
      <c r="CS121" s="207" t="e">
        <f t="shared" si="227"/>
        <v>#DIV/0!</v>
      </c>
      <c r="CT121" s="70">
        <f t="shared" si="228"/>
        <v>0</v>
      </c>
      <c r="CU121" s="192" t="e">
        <f t="shared" si="229"/>
        <v>#VALUE!</v>
      </c>
      <c r="CV121" s="202">
        <f t="shared" si="230"/>
        <v>0</v>
      </c>
      <c r="CW121" s="70">
        <f t="shared" si="231"/>
        <v>0</v>
      </c>
      <c r="CX121" s="192" t="e">
        <f t="shared" si="232"/>
        <v>#VALUE!</v>
      </c>
      <c r="CY121" s="202">
        <f t="shared" si="233"/>
        <v>1</v>
      </c>
      <c r="CZ121" s="70">
        <f t="shared" si="234"/>
        <v>24</v>
      </c>
      <c r="DA121" s="192" t="e">
        <f t="shared" si="235"/>
        <v>#VALUE!</v>
      </c>
      <c r="DB121" s="209"/>
    </row>
    <row r="122" spans="1:106" s="210" customFormat="1">
      <c r="A122" s="258" t="s">
        <v>1023</v>
      </c>
      <c r="B122" s="72" t="s">
        <v>692</v>
      </c>
      <c r="C122" s="67" t="s">
        <v>610</v>
      </c>
      <c r="D122" s="260" t="s">
        <v>611</v>
      </c>
      <c r="E122" s="33" t="s">
        <v>665</v>
      </c>
      <c r="F122" s="472">
        <v>619.04999999999995</v>
      </c>
      <c r="G122" s="494">
        <v>6</v>
      </c>
      <c r="H122" s="283">
        <f t="shared" si="164"/>
        <v>6</v>
      </c>
      <c r="I122" s="371">
        <f t="shared" si="164"/>
        <v>6</v>
      </c>
      <c r="J122" s="132">
        <f t="shared" si="165"/>
        <v>0</v>
      </c>
      <c r="K122" s="132">
        <f t="shared" si="166"/>
        <v>0</v>
      </c>
      <c r="L122" s="39" t="e">
        <f t="shared" si="167"/>
        <v>#VALUE!</v>
      </c>
      <c r="M122" s="40" t="e">
        <f t="shared" si="236"/>
        <v>#VALUE!</v>
      </c>
      <c r="N122" s="238" t="e">
        <f t="shared" si="168"/>
        <v>#VALUE!</v>
      </c>
      <c r="O122" s="238" t="e">
        <f t="shared" si="169"/>
        <v>#VALUE!</v>
      </c>
      <c r="P122" s="207">
        <f t="shared" si="170"/>
        <v>0</v>
      </c>
      <c r="Q122" s="70"/>
      <c r="R122" s="208" t="e">
        <f t="shared" si="171"/>
        <v>#VALUE!</v>
      </c>
      <c r="S122" s="207" t="e">
        <f t="shared" si="172"/>
        <v>#DIV/0!</v>
      </c>
      <c r="T122" s="70"/>
      <c r="U122" s="192" t="e">
        <f t="shared" si="173"/>
        <v>#VALUE!</v>
      </c>
      <c r="V122" s="206">
        <f t="shared" si="174"/>
        <v>0</v>
      </c>
      <c r="W122" s="70"/>
      <c r="X122" s="208" t="e">
        <f t="shared" si="175"/>
        <v>#VALUE!</v>
      </c>
      <c r="Y122" s="207" t="e">
        <f t="shared" si="176"/>
        <v>#DIV/0!</v>
      </c>
      <c r="Z122" s="70"/>
      <c r="AA122" s="192" t="e">
        <f t="shared" si="177"/>
        <v>#VALUE!</v>
      </c>
      <c r="AB122" s="206">
        <f t="shared" si="178"/>
        <v>0</v>
      </c>
      <c r="AC122" s="70"/>
      <c r="AD122" s="208" t="e">
        <f t="shared" si="179"/>
        <v>#VALUE!</v>
      </c>
      <c r="AE122" s="207" t="e">
        <f t="shared" si="180"/>
        <v>#DIV/0!</v>
      </c>
      <c r="AF122" s="70"/>
      <c r="AG122" s="192" t="e">
        <f t="shared" si="181"/>
        <v>#VALUE!</v>
      </c>
      <c r="AH122" s="206">
        <f t="shared" si="182"/>
        <v>0</v>
      </c>
      <c r="AI122" s="70"/>
      <c r="AJ122" s="208" t="e">
        <f t="shared" si="183"/>
        <v>#VALUE!</v>
      </c>
      <c r="AK122" s="207" t="e">
        <f t="shared" si="184"/>
        <v>#DIV/0!</v>
      </c>
      <c r="AL122" s="70"/>
      <c r="AM122" s="192" t="e">
        <f t="shared" si="185"/>
        <v>#VALUE!</v>
      </c>
      <c r="AN122" s="206">
        <f t="shared" si="186"/>
        <v>0</v>
      </c>
      <c r="AO122" s="70"/>
      <c r="AP122" s="208" t="e">
        <f t="shared" si="187"/>
        <v>#VALUE!</v>
      </c>
      <c r="AQ122" s="207" t="e">
        <f t="shared" si="188"/>
        <v>#DIV/0!</v>
      </c>
      <c r="AR122" s="70"/>
      <c r="AS122" s="192" t="e">
        <f t="shared" si="189"/>
        <v>#VALUE!</v>
      </c>
      <c r="AT122" s="206">
        <f t="shared" si="190"/>
        <v>0</v>
      </c>
      <c r="AU122" s="70"/>
      <c r="AV122" s="208" t="e">
        <f t="shared" si="191"/>
        <v>#VALUE!</v>
      </c>
      <c r="AW122" s="207" t="e">
        <f t="shared" si="192"/>
        <v>#DIV/0!</v>
      </c>
      <c r="AX122" s="70"/>
      <c r="AY122" s="192" t="e">
        <f t="shared" si="193"/>
        <v>#VALUE!</v>
      </c>
      <c r="AZ122" s="206">
        <f t="shared" si="194"/>
        <v>0</v>
      </c>
      <c r="BA122" s="70"/>
      <c r="BB122" s="208" t="e">
        <f t="shared" si="195"/>
        <v>#VALUE!</v>
      </c>
      <c r="BC122" s="207" t="e">
        <f t="shared" si="196"/>
        <v>#DIV/0!</v>
      </c>
      <c r="BD122" s="70"/>
      <c r="BE122" s="192" t="e">
        <f t="shared" si="197"/>
        <v>#VALUE!</v>
      </c>
      <c r="BF122" s="206">
        <f t="shared" si="198"/>
        <v>0</v>
      </c>
      <c r="BG122" s="70"/>
      <c r="BH122" s="208" t="e">
        <f t="shared" si="199"/>
        <v>#VALUE!</v>
      </c>
      <c r="BI122" s="207" t="e">
        <f t="shared" si="200"/>
        <v>#DIV/0!</v>
      </c>
      <c r="BJ122" s="70"/>
      <c r="BK122" s="192" t="e">
        <f t="shared" si="201"/>
        <v>#VALUE!</v>
      </c>
      <c r="BL122" s="206">
        <f t="shared" si="202"/>
        <v>0</v>
      </c>
      <c r="BM122" s="70"/>
      <c r="BN122" s="208" t="e">
        <f t="shared" si="203"/>
        <v>#VALUE!</v>
      </c>
      <c r="BO122" s="207" t="e">
        <f t="shared" si="204"/>
        <v>#DIV/0!</v>
      </c>
      <c r="BP122" s="70"/>
      <c r="BQ122" s="192" t="e">
        <f t="shared" si="205"/>
        <v>#VALUE!</v>
      </c>
      <c r="BR122" s="206">
        <f t="shared" si="206"/>
        <v>0</v>
      </c>
      <c r="BS122" s="70"/>
      <c r="BT122" s="208" t="e">
        <f t="shared" si="207"/>
        <v>#VALUE!</v>
      </c>
      <c r="BU122" s="207" t="e">
        <f t="shared" si="208"/>
        <v>#DIV/0!</v>
      </c>
      <c r="BV122" s="70"/>
      <c r="BW122" s="192" t="e">
        <f t="shared" si="209"/>
        <v>#VALUE!</v>
      </c>
      <c r="BX122" s="206">
        <f t="shared" si="210"/>
        <v>0</v>
      </c>
      <c r="BY122" s="70"/>
      <c r="BZ122" s="208" t="e">
        <f t="shared" si="211"/>
        <v>#VALUE!</v>
      </c>
      <c r="CA122" s="207" t="e">
        <f t="shared" si="212"/>
        <v>#DIV/0!</v>
      </c>
      <c r="CB122" s="70"/>
      <c r="CC122" s="192" t="e">
        <f t="shared" si="213"/>
        <v>#VALUE!</v>
      </c>
      <c r="CD122" s="206">
        <f t="shared" si="214"/>
        <v>0</v>
      </c>
      <c r="CE122" s="70"/>
      <c r="CF122" s="208" t="e">
        <f t="shared" si="215"/>
        <v>#VALUE!</v>
      </c>
      <c r="CG122" s="207" t="e">
        <f t="shared" si="216"/>
        <v>#DIV/0!</v>
      </c>
      <c r="CH122" s="70"/>
      <c r="CI122" s="192" t="e">
        <f t="shared" si="217"/>
        <v>#VALUE!</v>
      </c>
      <c r="CJ122" s="207">
        <f t="shared" si="218"/>
        <v>0</v>
      </c>
      <c r="CK122" s="70">
        <f t="shared" si="219"/>
        <v>0</v>
      </c>
      <c r="CL122" s="192" t="e">
        <f t="shared" si="220"/>
        <v>#VALUE!</v>
      </c>
      <c r="CM122" s="207" t="e">
        <f t="shared" si="221"/>
        <v>#DIV/0!</v>
      </c>
      <c r="CN122" s="70">
        <f t="shared" si="222"/>
        <v>0</v>
      </c>
      <c r="CO122" s="192" t="e">
        <f t="shared" si="223"/>
        <v>#VALUE!</v>
      </c>
      <c r="CP122" s="207">
        <f t="shared" si="224"/>
        <v>100</v>
      </c>
      <c r="CQ122" s="70">
        <f t="shared" si="225"/>
        <v>6</v>
      </c>
      <c r="CR122" s="192" t="e">
        <f t="shared" si="226"/>
        <v>#VALUE!</v>
      </c>
      <c r="CS122" s="207" t="e">
        <f t="shared" si="227"/>
        <v>#DIV/0!</v>
      </c>
      <c r="CT122" s="70">
        <f t="shared" si="228"/>
        <v>0</v>
      </c>
      <c r="CU122" s="192" t="e">
        <f t="shared" si="229"/>
        <v>#VALUE!</v>
      </c>
      <c r="CV122" s="202">
        <f t="shared" si="230"/>
        <v>0</v>
      </c>
      <c r="CW122" s="70">
        <f t="shared" si="231"/>
        <v>0</v>
      </c>
      <c r="CX122" s="192" t="e">
        <f t="shared" si="232"/>
        <v>#VALUE!</v>
      </c>
      <c r="CY122" s="202">
        <f t="shared" si="233"/>
        <v>1</v>
      </c>
      <c r="CZ122" s="70">
        <f t="shared" si="234"/>
        <v>6</v>
      </c>
      <c r="DA122" s="192" t="e">
        <f t="shared" si="235"/>
        <v>#VALUE!</v>
      </c>
      <c r="DB122" s="209"/>
    </row>
    <row r="123" spans="1:106" s="210" customFormat="1">
      <c r="A123" s="258" t="s">
        <v>1024</v>
      </c>
      <c r="B123" s="72" t="s">
        <v>692</v>
      </c>
      <c r="C123" s="67" t="s">
        <v>612</v>
      </c>
      <c r="D123" s="48" t="s">
        <v>562</v>
      </c>
      <c r="E123" s="33" t="s">
        <v>665</v>
      </c>
      <c r="F123" s="472">
        <v>6.63</v>
      </c>
      <c r="G123" s="494">
        <v>12</v>
      </c>
      <c r="H123" s="283">
        <f t="shared" si="164"/>
        <v>12</v>
      </c>
      <c r="I123" s="371">
        <f t="shared" si="164"/>
        <v>12</v>
      </c>
      <c r="J123" s="132">
        <f t="shared" si="165"/>
        <v>0</v>
      </c>
      <c r="K123" s="132">
        <f t="shared" si="166"/>
        <v>0</v>
      </c>
      <c r="L123" s="39" t="e">
        <f t="shared" si="167"/>
        <v>#VALUE!</v>
      </c>
      <c r="M123" s="40" t="e">
        <f t="shared" si="236"/>
        <v>#VALUE!</v>
      </c>
      <c r="N123" s="238" t="e">
        <f t="shared" si="168"/>
        <v>#VALUE!</v>
      </c>
      <c r="O123" s="238" t="e">
        <f t="shared" si="169"/>
        <v>#VALUE!</v>
      </c>
      <c r="P123" s="207">
        <f t="shared" si="170"/>
        <v>0</v>
      </c>
      <c r="Q123" s="70"/>
      <c r="R123" s="208" t="e">
        <f t="shared" si="171"/>
        <v>#VALUE!</v>
      </c>
      <c r="S123" s="207" t="e">
        <f t="shared" si="172"/>
        <v>#DIV/0!</v>
      </c>
      <c r="T123" s="70"/>
      <c r="U123" s="192" t="e">
        <f t="shared" si="173"/>
        <v>#VALUE!</v>
      </c>
      <c r="V123" s="206">
        <f t="shared" si="174"/>
        <v>0</v>
      </c>
      <c r="W123" s="70"/>
      <c r="X123" s="208" t="e">
        <f t="shared" si="175"/>
        <v>#VALUE!</v>
      </c>
      <c r="Y123" s="207" t="e">
        <f t="shared" si="176"/>
        <v>#DIV/0!</v>
      </c>
      <c r="Z123" s="70"/>
      <c r="AA123" s="192" t="e">
        <f t="shared" si="177"/>
        <v>#VALUE!</v>
      </c>
      <c r="AB123" s="206">
        <f t="shared" si="178"/>
        <v>0</v>
      </c>
      <c r="AC123" s="70"/>
      <c r="AD123" s="208" t="e">
        <f t="shared" si="179"/>
        <v>#VALUE!</v>
      </c>
      <c r="AE123" s="207" t="e">
        <f t="shared" si="180"/>
        <v>#DIV/0!</v>
      </c>
      <c r="AF123" s="70"/>
      <c r="AG123" s="192" t="e">
        <f t="shared" si="181"/>
        <v>#VALUE!</v>
      </c>
      <c r="AH123" s="206">
        <f t="shared" si="182"/>
        <v>0</v>
      </c>
      <c r="AI123" s="70"/>
      <c r="AJ123" s="208" t="e">
        <f t="shared" si="183"/>
        <v>#VALUE!</v>
      </c>
      <c r="AK123" s="207" t="e">
        <f t="shared" si="184"/>
        <v>#DIV/0!</v>
      </c>
      <c r="AL123" s="70"/>
      <c r="AM123" s="192" t="e">
        <f t="shared" si="185"/>
        <v>#VALUE!</v>
      </c>
      <c r="AN123" s="206">
        <f t="shared" si="186"/>
        <v>0</v>
      </c>
      <c r="AO123" s="70"/>
      <c r="AP123" s="208" t="e">
        <f t="shared" si="187"/>
        <v>#VALUE!</v>
      </c>
      <c r="AQ123" s="207" t="e">
        <f t="shared" si="188"/>
        <v>#DIV/0!</v>
      </c>
      <c r="AR123" s="70"/>
      <c r="AS123" s="192" t="e">
        <f t="shared" si="189"/>
        <v>#VALUE!</v>
      </c>
      <c r="AT123" s="206">
        <f t="shared" si="190"/>
        <v>0</v>
      </c>
      <c r="AU123" s="70"/>
      <c r="AV123" s="208" t="e">
        <f t="shared" si="191"/>
        <v>#VALUE!</v>
      </c>
      <c r="AW123" s="207" t="e">
        <f t="shared" si="192"/>
        <v>#DIV/0!</v>
      </c>
      <c r="AX123" s="70"/>
      <c r="AY123" s="192" t="e">
        <f t="shared" si="193"/>
        <v>#VALUE!</v>
      </c>
      <c r="AZ123" s="206">
        <f t="shared" si="194"/>
        <v>0</v>
      </c>
      <c r="BA123" s="70"/>
      <c r="BB123" s="208" t="e">
        <f t="shared" si="195"/>
        <v>#VALUE!</v>
      </c>
      <c r="BC123" s="207" t="e">
        <f t="shared" si="196"/>
        <v>#DIV/0!</v>
      </c>
      <c r="BD123" s="70"/>
      <c r="BE123" s="192" t="e">
        <f t="shared" si="197"/>
        <v>#VALUE!</v>
      </c>
      <c r="BF123" s="206">
        <f t="shared" si="198"/>
        <v>0</v>
      </c>
      <c r="BG123" s="70"/>
      <c r="BH123" s="208" t="e">
        <f t="shared" si="199"/>
        <v>#VALUE!</v>
      </c>
      <c r="BI123" s="207" t="e">
        <f t="shared" si="200"/>
        <v>#DIV/0!</v>
      </c>
      <c r="BJ123" s="70"/>
      <c r="BK123" s="192" t="e">
        <f t="shared" si="201"/>
        <v>#VALUE!</v>
      </c>
      <c r="BL123" s="206">
        <f t="shared" si="202"/>
        <v>0</v>
      </c>
      <c r="BM123" s="70"/>
      <c r="BN123" s="208" t="e">
        <f t="shared" si="203"/>
        <v>#VALUE!</v>
      </c>
      <c r="BO123" s="207" t="e">
        <f t="shared" si="204"/>
        <v>#DIV/0!</v>
      </c>
      <c r="BP123" s="70"/>
      <c r="BQ123" s="192" t="e">
        <f t="shared" si="205"/>
        <v>#VALUE!</v>
      </c>
      <c r="BR123" s="206">
        <f t="shared" si="206"/>
        <v>0</v>
      </c>
      <c r="BS123" s="70"/>
      <c r="BT123" s="208" t="e">
        <f t="shared" si="207"/>
        <v>#VALUE!</v>
      </c>
      <c r="BU123" s="207" t="e">
        <f t="shared" si="208"/>
        <v>#DIV/0!</v>
      </c>
      <c r="BV123" s="70"/>
      <c r="BW123" s="192" t="e">
        <f t="shared" si="209"/>
        <v>#VALUE!</v>
      </c>
      <c r="BX123" s="206">
        <f t="shared" si="210"/>
        <v>0</v>
      </c>
      <c r="BY123" s="70"/>
      <c r="BZ123" s="208" t="e">
        <f t="shared" si="211"/>
        <v>#VALUE!</v>
      </c>
      <c r="CA123" s="207" t="e">
        <f t="shared" si="212"/>
        <v>#DIV/0!</v>
      </c>
      <c r="CB123" s="70"/>
      <c r="CC123" s="192" t="e">
        <f t="shared" si="213"/>
        <v>#VALUE!</v>
      </c>
      <c r="CD123" s="206">
        <f t="shared" si="214"/>
        <v>0</v>
      </c>
      <c r="CE123" s="70"/>
      <c r="CF123" s="208" t="e">
        <f t="shared" si="215"/>
        <v>#VALUE!</v>
      </c>
      <c r="CG123" s="207" t="e">
        <f t="shared" si="216"/>
        <v>#DIV/0!</v>
      </c>
      <c r="CH123" s="70"/>
      <c r="CI123" s="192" t="e">
        <f t="shared" si="217"/>
        <v>#VALUE!</v>
      </c>
      <c r="CJ123" s="207">
        <f t="shared" si="218"/>
        <v>0</v>
      </c>
      <c r="CK123" s="70">
        <f t="shared" si="219"/>
        <v>0</v>
      </c>
      <c r="CL123" s="192" t="e">
        <f t="shared" si="220"/>
        <v>#VALUE!</v>
      </c>
      <c r="CM123" s="207" t="e">
        <f t="shared" si="221"/>
        <v>#DIV/0!</v>
      </c>
      <c r="CN123" s="70">
        <f t="shared" si="222"/>
        <v>0</v>
      </c>
      <c r="CO123" s="192" t="e">
        <f t="shared" si="223"/>
        <v>#VALUE!</v>
      </c>
      <c r="CP123" s="207">
        <f t="shared" si="224"/>
        <v>100</v>
      </c>
      <c r="CQ123" s="70">
        <f t="shared" si="225"/>
        <v>12</v>
      </c>
      <c r="CR123" s="192" t="e">
        <f t="shared" si="226"/>
        <v>#VALUE!</v>
      </c>
      <c r="CS123" s="207" t="e">
        <f t="shared" si="227"/>
        <v>#DIV/0!</v>
      </c>
      <c r="CT123" s="70">
        <f t="shared" si="228"/>
        <v>0</v>
      </c>
      <c r="CU123" s="192" t="e">
        <f t="shared" si="229"/>
        <v>#VALUE!</v>
      </c>
      <c r="CV123" s="202">
        <f t="shared" si="230"/>
        <v>0</v>
      </c>
      <c r="CW123" s="70">
        <f t="shared" si="231"/>
        <v>0</v>
      </c>
      <c r="CX123" s="192" t="e">
        <f t="shared" si="232"/>
        <v>#VALUE!</v>
      </c>
      <c r="CY123" s="202">
        <f t="shared" si="233"/>
        <v>1</v>
      </c>
      <c r="CZ123" s="70">
        <f t="shared" si="234"/>
        <v>12</v>
      </c>
      <c r="DA123" s="192" t="e">
        <f t="shared" si="235"/>
        <v>#VALUE!</v>
      </c>
      <c r="DB123" s="209"/>
    </row>
    <row r="124" spans="1:106" s="210" customFormat="1">
      <c r="A124" s="258" t="s">
        <v>1025</v>
      </c>
      <c r="B124" s="72" t="s">
        <v>692</v>
      </c>
      <c r="C124" s="67" t="s">
        <v>613</v>
      </c>
      <c r="D124" s="48" t="s">
        <v>563</v>
      </c>
      <c r="E124" s="33" t="s">
        <v>665</v>
      </c>
      <c r="F124" s="472">
        <v>2.4</v>
      </c>
      <c r="G124" s="494">
        <v>30</v>
      </c>
      <c r="H124" s="283">
        <f t="shared" si="164"/>
        <v>30</v>
      </c>
      <c r="I124" s="371">
        <f t="shared" si="164"/>
        <v>30</v>
      </c>
      <c r="J124" s="132">
        <f t="shared" si="165"/>
        <v>0</v>
      </c>
      <c r="K124" s="132">
        <f t="shared" si="166"/>
        <v>0</v>
      </c>
      <c r="L124" s="39" t="e">
        <f t="shared" si="167"/>
        <v>#VALUE!</v>
      </c>
      <c r="M124" s="40" t="e">
        <f t="shared" si="236"/>
        <v>#VALUE!</v>
      </c>
      <c r="N124" s="238" t="e">
        <f t="shared" si="168"/>
        <v>#VALUE!</v>
      </c>
      <c r="O124" s="238" t="e">
        <f t="shared" si="169"/>
        <v>#VALUE!</v>
      </c>
      <c r="P124" s="207">
        <f t="shared" si="170"/>
        <v>0</v>
      </c>
      <c r="Q124" s="70"/>
      <c r="R124" s="208" t="e">
        <f t="shared" si="171"/>
        <v>#VALUE!</v>
      </c>
      <c r="S124" s="207" t="e">
        <f t="shared" si="172"/>
        <v>#DIV/0!</v>
      </c>
      <c r="T124" s="70"/>
      <c r="U124" s="192" t="e">
        <f t="shared" si="173"/>
        <v>#VALUE!</v>
      </c>
      <c r="V124" s="206">
        <f t="shared" si="174"/>
        <v>0</v>
      </c>
      <c r="W124" s="70"/>
      <c r="X124" s="208" t="e">
        <f t="shared" si="175"/>
        <v>#VALUE!</v>
      </c>
      <c r="Y124" s="207" t="e">
        <f t="shared" si="176"/>
        <v>#DIV/0!</v>
      </c>
      <c r="Z124" s="70"/>
      <c r="AA124" s="192" t="e">
        <f t="shared" si="177"/>
        <v>#VALUE!</v>
      </c>
      <c r="AB124" s="206">
        <f t="shared" si="178"/>
        <v>0</v>
      </c>
      <c r="AC124" s="70"/>
      <c r="AD124" s="208" t="e">
        <f t="shared" si="179"/>
        <v>#VALUE!</v>
      </c>
      <c r="AE124" s="207" t="e">
        <f t="shared" si="180"/>
        <v>#DIV/0!</v>
      </c>
      <c r="AF124" s="70"/>
      <c r="AG124" s="192" t="e">
        <f t="shared" si="181"/>
        <v>#VALUE!</v>
      </c>
      <c r="AH124" s="206">
        <f t="shared" si="182"/>
        <v>0</v>
      </c>
      <c r="AI124" s="70"/>
      <c r="AJ124" s="208" t="e">
        <f t="shared" si="183"/>
        <v>#VALUE!</v>
      </c>
      <c r="AK124" s="207" t="e">
        <f t="shared" si="184"/>
        <v>#DIV/0!</v>
      </c>
      <c r="AL124" s="70"/>
      <c r="AM124" s="192" t="e">
        <f t="shared" si="185"/>
        <v>#VALUE!</v>
      </c>
      <c r="AN124" s="206">
        <f t="shared" si="186"/>
        <v>0</v>
      </c>
      <c r="AO124" s="70"/>
      <c r="AP124" s="208" t="e">
        <f t="shared" si="187"/>
        <v>#VALUE!</v>
      </c>
      <c r="AQ124" s="207" t="e">
        <f t="shared" si="188"/>
        <v>#DIV/0!</v>
      </c>
      <c r="AR124" s="70"/>
      <c r="AS124" s="192" t="e">
        <f t="shared" si="189"/>
        <v>#VALUE!</v>
      </c>
      <c r="AT124" s="206">
        <f t="shared" si="190"/>
        <v>0</v>
      </c>
      <c r="AU124" s="70"/>
      <c r="AV124" s="208" t="e">
        <f t="shared" si="191"/>
        <v>#VALUE!</v>
      </c>
      <c r="AW124" s="207" t="e">
        <f t="shared" si="192"/>
        <v>#DIV/0!</v>
      </c>
      <c r="AX124" s="70"/>
      <c r="AY124" s="192" t="e">
        <f t="shared" si="193"/>
        <v>#VALUE!</v>
      </c>
      <c r="AZ124" s="206">
        <f t="shared" si="194"/>
        <v>0</v>
      </c>
      <c r="BA124" s="70"/>
      <c r="BB124" s="208" t="e">
        <f t="shared" si="195"/>
        <v>#VALUE!</v>
      </c>
      <c r="BC124" s="207" t="e">
        <f t="shared" si="196"/>
        <v>#DIV/0!</v>
      </c>
      <c r="BD124" s="70"/>
      <c r="BE124" s="192" t="e">
        <f t="shared" si="197"/>
        <v>#VALUE!</v>
      </c>
      <c r="BF124" s="206">
        <f t="shared" si="198"/>
        <v>0</v>
      </c>
      <c r="BG124" s="70"/>
      <c r="BH124" s="208" t="e">
        <f t="shared" si="199"/>
        <v>#VALUE!</v>
      </c>
      <c r="BI124" s="207" t="e">
        <f t="shared" si="200"/>
        <v>#DIV/0!</v>
      </c>
      <c r="BJ124" s="70"/>
      <c r="BK124" s="192" t="e">
        <f t="shared" si="201"/>
        <v>#VALUE!</v>
      </c>
      <c r="BL124" s="206">
        <f t="shared" si="202"/>
        <v>0</v>
      </c>
      <c r="BM124" s="70"/>
      <c r="BN124" s="208" t="e">
        <f t="shared" si="203"/>
        <v>#VALUE!</v>
      </c>
      <c r="BO124" s="207" t="e">
        <f t="shared" si="204"/>
        <v>#DIV/0!</v>
      </c>
      <c r="BP124" s="70"/>
      <c r="BQ124" s="192" t="e">
        <f t="shared" si="205"/>
        <v>#VALUE!</v>
      </c>
      <c r="BR124" s="206">
        <f t="shared" si="206"/>
        <v>0</v>
      </c>
      <c r="BS124" s="70"/>
      <c r="BT124" s="208" t="e">
        <f t="shared" si="207"/>
        <v>#VALUE!</v>
      </c>
      <c r="BU124" s="207" t="e">
        <f t="shared" si="208"/>
        <v>#DIV/0!</v>
      </c>
      <c r="BV124" s="70"/>
      <c r="BW124" s="192" t="e">
        <f t="shared" si="209"/>
        <v>#VALUE!</v>
      </c>
      <c r="BX124" s="206">
        <f t="shared" si="210"/>
        <v>0</v>
      </c>
      <c r="BY124" s="70"/>
      <c r="BZ124" s="208" t="e">
        <f t="shared" si="211"/>
        <v>#VALUE!</v>
      </c>
      <c r="CA124" s="207" t="e">
        <f t="shared" si="212"/>
        <v>#DIV/0!</v>
      </c>
      <c r="CB124" s="70"/>
      <c r="CC124" s="192" t="e">
        <f t="shared" si="213"/>
        <v>#VALUE!</v>
      </c>
      <c r="CD124" s="206">
        <f t="shared" si="214"/>
        <v>0</v>
      </c>
      <c r="CE124" s="70"/>
      <c r="CF124" s="208" t="e">
        <f t="shared" si="215"/>
        <v>#VALUE!</v>
      </c>
      <c r="CG124" s="207" t="e">
        <f t="shared" si="216"/>
        <v>#DIV/0!</v>
      </c>
      <c r="CH124" s="70"/>
      <c r="CI124" s="192" t="e">
        <f t="shared" si="217"/>
        <v>#VALUE!</v>
      </c>
      <c r="CJ124" s="207">
        <f t="shared" si="218"/>
        <v>0</v>
      </c>
      <c r="CK124" s="70">
        <f t="shared" si="219"/>
        <v>0</v>
      </c>
      <c r="CL124" s="192" t="e">
        <f t="shared" si="220"/>
        <v>#VALUE!</v>
      </c>
      <c r="CM124" s="207" t="e">
        <f t="shared" si="221"/>
        <v>#DIV/0!</v>
      </c>
      <c r="CN124" s="70">
        <f t="shared" si="222"/>
        <v>0</v>
      </c>
      <c r="CO124" s="192" t="e">
        <f t="shared" si="223"/>
        <v>#VALUE!</v>
      </c>
      <c r="CP124" s="207">
        <f t="shared" si="224"/>
        <v>100</v>
      </c>
      <c r="CQ124" s="70">
        <f t="shared" si="225"/>
        <v>30</v>
      </c>
      <c r="CR124" s="192" t="e">
        <f t="shared" si="226"/>
        <v>#VALUE!</v>
      </c>
      <c r="CS124" s="207" t="e">
        <f t="shared" si="227"/>
        <v>#DIV/0!</v>
      </c>
      <c r="CT124" s="70">
        <f t="shared" si="228"/>
        <v>0</v>
      </c>
      <c r="CU124" s="192" t="e">
        <f t="shared" si="229"/>
        <v>#VALUE!</v>
      </c>
      <c r="CV124" s="202">
        <f t="shared" si="230"/>
        <v>0</v>
      </c>
      <c r="CW124" s="70">
        <f t="shared" si="231"/>
        <v>0</v>
      </c>
      <c r="CX124" s="192" t="e">
        <f t="shared" si="232"/>
        <v>#VALUE!</v>
      </c>
      <c r="CY124" s="202">
        <f t="shared" si="233"/>
        <v>1</v>
      </c>
      <c r="CZ124" s="70">
        <f t="shared" si="234"/>
        <v>30</v>
      </c>
      <c r="DA124" s="192" t="e">
        <f t="shared" si="235"/>
        <v>#VALUE!</v>
      </c>
      <c r="DB124" s="209"/>
    </row>
    <row r="125" spans="1:106" s="4" customFormat="1">
      <c r="A125" s="258" t="s">
        <v>1026</v>
      </c>
      <c r="B125" s="72" t="s">
        <v>692</v>
      </c>
      <c r="C125" s="67" t="s">
        <v>614</v>
      </c>
      <c r="D125" s="259" t="s">
        <v>564</v>
      </c>
      <c r="E125" s="33" t="s">
        <v>665</v>
      </c>
      <c r="F125" s="472">
        <v>6.43</v>
      </c>
      <c r="G125" s="494">
        <v>6</v>
      </c>
      <c r="H125" s="283">
        <f t="shared" si="164"/>
        <v>6</v>
      </c>
      <c r="I125" s="371">
        <f t="shared" si="164"/>
        <v>6</v>
      </c>
      <c r="J125" s="132">
        <f t="shared" si="165"/>
        <v>0</v>
      </c>
      <c r="K125" s="132">
        <f t="shared" si="166"/>
        <v>0</v>
      </c>
      <c r="L125" s="39" t="e">
        <f t="shared" si="167"/>
        <v>#VALUE!</v>
      </c>
      <c r="M125" s="40" t="e">
        <f t="shared" si="236"/>
        <v>#VALUE!</v>
      </c>
      <c r="N125" s="238" t="e">
        <f t="shared" si="168"/>
        <v>#VALUE!</v>
      </c>
      <c r="O125" s="238" t="e">
        <f t="shared" ref="O125:O138" si="237">TRUNC(L125*K125,2)</f>
        <v>#VALUE!</v>
      </c>
      <c r="P125" s="207">
        <f t="shared" si="170"/>
        <v>0</v>
      </c>
      <c r="Q125" s="70"/>
      <c r="R125" s="208" t="e">
        <f t="shared" si="171"/>
        <v>#VALUE!</v>
      </c>
      <c r="S125" s="207" t="e">
        <f t="shared" si="172"/>
        <v>#DIV/0!</v>
      </c>
      <c r="T125" s="70"/>
      <c r="U125" s="192" t="e">
        <f t="shared" si="173"/>
        <v>#VALUE!</v>
      </c>
      <c r="V125" s="206">
        <f t="shared" si="174"/>
        <v>0</v>
      </c>
      <c r="W125" s="70"/>
      <c r="X125" s="208" t="e">
        <f t="shared" si="175"/>
        <v>#VALUE!</v>
      </c>
      <c r="Y125" s="207" t="e">
        <f t="shared" si="176"/>
        <v>#DIV/0!</v>
      </c>
      <c r="Z125" s="70"/>
      <c r="AA125" s="192" t="e">
        <f t="shared" si="177"/>
        <v>#VALUE!</v>
      </c>
      <c r="AB125" s="206">
        <f t="shared" si="178"/>
        <v>0</v>
      </c>
      <c r="AC125" s="70"/>
      <c r="AD125" s="208" t="e">
        <f t="shared" si="179"/>
        <v>#VALUE!</v>
      </c>
      <c r="AE125" s="207" t="e">
        <f t="shared" si="180"/>
        <v>#DIV/0!</v>
      </c>
      <c r="AF125" s="70"/>
      <c r="AG125" s="192" t="e">
        <f t="shared" si="181"/>
        <v>#VALUE!</v>
      </c>
      <c r="AH125" s="206">
        <f t="shared" si="182"/>
        <v>0</v>
      </c>
      <c r="AI125" s="70"/>
      <c r="AJ125" s="208" t="e">
        <f t="shared" si="183"/>
        <v>#VALUE!</v>
      </c>
      <c r="AK125" s="207" t="e">
        <f t="shared" si="184"/>
        <v>#DIV/0!</v>
      </c>
      <c r="AL125" s="70"/>
      <c r="AM125" s="192" t="e">
        <f t="shared" si="185"/>
        <v>#VALUE!</v>
      </c>
      <c r="AN125" s="206">
        <f t="shared" si="186"/>
        <v>0</v>
      </c>
      <c r="AO125" s="70"/>
      <c r="AP125" s="208" t="e">
        <f t="shared" si="187"/>
        <v>#VALUE!</v>
      </c>
      <c r="AQ125" s="207" t="e">
        <f t="shared" si="188"/>
        <v>#DIV/0!</v>
      </c>
      <c r="AR125" s="70"/>
      <c r="AS125" s="192" t="e">
        <f t="shared" si="189"/>
        <v>#VALUE!</v>
      </c>
      <c r="AT125" s="206">
        <f t="shared" si="190"/>
        <v>0</v>
      </c>
      <c r="AU125" s="70"/>
      <c r="AV125" s="208" t="e">
        <f t="shared" si="191"/>
        <v>#VALUE!</v>
      </c>
      <c r="AW125" s="207" t="e">
        <f t="shared" si="192"/>
        <v>#DIV/0!</v>
      </c>
      <c r="AX125" s="70"/>
      <c r="AY125" s="192" t="e">
        <f t="shared" si="193"/>
        <v>#VALUE!</v>
      </c>
      <c r="AZ125" s="206">
        <f t="shared" si="194"/>
        <v>0</v>
      </c>
      <c r="BA125" s="70"/>
      <c r="BB125" s="208" t="e">
        <f t="shared" si="195"/>
        <v>#VALUE!</v>
      </c>
      <c r="BC125" s="207" t="e">
        <f t="shared" si="196"/>
        <v>#DIV/0!</v>
      </c>
      <c r="BD125" s="70"/>
      <c r="BE125" s="192" t="e">
        <f t="shared" si="197"/>
        <v>#VALUE!</v>
      </c>
      <c r="BF125" s="206">
        <f t="shared" si="198"/>
        <v>0</v>
      </c>
      <c r="BG125" s="70"/>
      <c r="BH125" s="208" t="e">
        <f t="shared" si="199"/>
        <v>#VALUE!</v>
      </c>
      <c r="BI125" s="207" t="e">
        <f t="shared" si="200"/>
        <v>#DIV/0!</v>
      </c>
      <c r="BJ125" s="70"/>
      <c r="BK125" s="192" t="e">
        <f t="shared" si="201"/>
        <v>#VALUE!</v>
      </c>
      <c r="BL125" s="206">
        <f t="shared" si="202"/>
        <v>0</v>
      </c>
      <c r="BM125" s="70"/>
      <c r="BN125" s="208" t="e">
        <f t="shared" si="203"/>
        <v>#VALUE!</v>
      </c>
      <c r="BO125" s="207" t="e">
        <f t="shared" si="204"/>
        <v>#DIV/0!</v>
      </c>
      <c r="BP125" s="70"/>
      <c r="BQ125" s="192" t="e">
        <f t="shared" si="205"/>
        <v>#VALUE!</v>
      </c>
      <c r="BR125" s="206">
        <f t="shared" si="206"/>
        <v>0</v>
      </c>
      <c r="BS125" s="70"/>
      <c r="BT125" s="208" t="e">
        <f t="shared" si="207"/>
        <v>#VALUE!</v>
      </c>
      <c r="BU125" s="207" t="e">
        <f t="shared" si="208"/>
        <v>#DIV/0!</v>
      </c>
      <c r="BV125" s="70"/>
      <c r="BW125" s="192" t="e">
        <f t="shared" si="209"/>
        <v>#VALUE!</v>
      </c>
      <c r="BX125" s="206">
        <f t="shared" si="210"/>
        <v>0</v>
      </c>
      <c r="BY125" s="70"/>
      <c r="BZ125" s="208" t="e">
        <f t="shared" si="211"/>
        <v>#VALUE!</v>
      </c>
      <c r="CA125" s="207" t="e">
        <f t="shared" si="212"/>
        <v>#DIV/0!</v>
      </c>
      <c r="CB125" s="70"/>
      <c r="CC125" s="192" t="e">
        <f t="shared" si="213"/>
        <v>#VALUE!</v>
      </c>
      <c r="CD125" s="206">
        <f t="shared" si="214"/>
        <v>0</v>
      </c>
      <c r="CE125" s="70"/>
      <c r="CF125" s="208" t="e">
        <f t="shared" si="215"/>
        <v>#VALUE!</v>
      </c>
      <c r="CG125" s="207" t="e">
        <f t="shared" si="216"/>
        <v>#DIV/0!</v>
      </c>
      <c r="CH125" s="70"/>
      <c r="CI125" s="192" t="e">
        <f t="shared" si="217"/>
        <v>#VALUE!</v>
      </c>
      <c r="CJ125" s="207">
        <f t="shared" si="218"/>
        <v>0</v>
      </c>
      <c r="CK125" s="70">
        <f t="shared" si="219"/>
        <v>0</v>
      </c>
      <c r="CL125" s="192" t="e">
        <f t="shared" si="220"/>
        <v>#VALUE!</v>
      </c>
      <c r="CM125" s="207" t="e">
        <f t="shared" si="221"/>
        <v>#DIV/0!</v>
      </c>
      <c r="CN125" s="70">
        <f t="shared" si="222"/>
        <v>0</v>
      </c>
      <c r="CO125" s="192" t="e">
        <f t="shared" si="223"/>
        <v>#VALUE!</v>
      </c>
      <c r="CP125" s="207">
        <f t="shared" si="224"/>
        <v>100</v>
      </c>
      <c r="CQ125" s="70">
        <f t="shared" si="225"/>
        <v>6</v>
      </c>
      <c r="CR125" s="192" t="e">
        <f t="shared" si="226"/>
        <v>#VALUE!</v>
      </c>
      <c r="CS125" s="207" t="e">
        <f t="shared" si="227"/>
        <v>#DIV/0!</v>
      </c>
      <c r="CT125" s="70">
        <f t="shared" si="228"/>
        <v>0</v>
      </c>
      <c r="CU125" s="192" t="e">
        <f t="shared" si="229"/>
        <v>#VALUE!</v>
      </c>
      <c r="CV125" s="202">
        <f t="shared" si="230"/>
        <v>0</v>
      </c>
      <c r="CW125" s="70">
        <f t="shared" si="231"/>
        <v>0</v>
      </c>
      <c r="CX125" s="192" t="e">
        <f t="shared" si="232"/>
        <v>#VALUE!</v>
      </c>
      <c r="CY125" s="202">
        <f t="shared" si="233"/>
        <v>1</v>
      </c>
      <c r="CZ125" s="70">
        <f t="shared" si="234"/>
        <v>6</v>
      </c>
      <c r="DA125" s="192" t="e">
        <f t="shared" si="235"/>
        <v>#VALUE!</v>
      </c>
      <c r="DB125" s="211"/>
    </row>
    <row r="126" spans="1:106" s="4" customFormat="1">
      <c r="A126" s="258" t="s">
        <v>1027</v>
      </c>
      <c r="B126" s="33" t="s">
        <v>565</v>
      </c>
      <c r="C126" s="304" t="s">
        <v>615</v>
      </c>
      <c r="D126" s="53" t="s">
        <v>566</v>
      </c>
      <c r="E126" s="33" t="s">
        <v>665</v>
      </c>
      <c r="F126" s="472">
        <v>3.67</v>
      </c>
      <c r="G126" s="494">
        <v>6</v>
      </c>
      <c r="H126" s="283">
        <f t="shared" si="164"/>
        <v>6</v>
      </c>
      <c r="I126" s="371">
        <f t="shared" si="164"/>
        <v>6</v>
      </c>
      <c r="J126" s="132">
        <f t="shared" si="165"/>
        <v>0</v>
      </c>
      <c r="K126" s="132">
        <f t="shared" si="166"/>
        <v>0</v>
      </c>
      <c r="L126" s="39" t="e">
        <f t="shared" si="167"/>
        <v>#VALUE!</v>
      </c>
      <c r="M126" s="40" t="e">
        <f t="shared" si="236"/>
        <v>#VALUE!</v>
      </c>
      <c r="N126" s="238" t="e">
        <f t="shared" si="168"/>
        <v>#VALUE!</v>
      </c>
      <c r="O126" s="238" t="e">
        <f t="shared" si="237"/>
        <v>#VALUE!</v>
      </c>
      <c r="P126" s="207">
        <f t="shared" si="170"/>
        <v>0</v>
      </c>
      <c r="Q126" s="70"/>
      <c r="R126" s="208" t="e">
        <f t="shared" si="171"/>
        <v>#VALUE!</v>
      </c>
      <c r="S126" s="207" t="e">
        <f t="shared" si="172"/>
        <v>#DIV/0!</v>
      </c>
      <c r="T126" s="70"/>
      <c r="U126" s="192" t="e">
        <f t="shared" si="173"/>
        <v>#VALUE!</v>
      </c>
      <c r="V126" s="206">
        <f t="shared" si="174"/>
        <v>0</v>
      </c>
      <c r="W126" s="70"/>
      <c r="X126" s="208" t="e">
        <f t="shared" si="175"/>
        <v>#VALUE!</v>
      </c>
      <c r="Y126" s="207" t="e">
        <f t="shared" si="176"/>
        <v>#DIV/0!</v>
      </c>
      <c r="Z126" s="70"/>
      <c r="AA126" s="192" t="e">
        <f t="shared" si="177"/>
        <v>#VALUE!</v>
      </c>
      <c r="AB126" s="206">
        <f t="shared" si="178"/>
        <v>0</v>
      </c>
      <c r="AC126" s="70"/>
      <c r="AD126" s="208" t="e">
        <f t="shared" si="179"/>
        <v>#VALUE!</v>
      </c>
      <c r="AE126" s="207" t="e">
        <f t="shared" si="180"/>
        <v>#DIV/0!</v>
      </c>
      <c r="AF126" s="70"/>
      <c r="AG126" s="192" t="e">
        <f t="shared" si="181"/>
        <v>#VALUE!</v>
      </c>
      <c r="AH126" s="206">
        <f t="shared" si="182"/>
        <v>0</v>
      </c>
      <c r="AI126" s="70"/>
      <c r="AJ126" s="208" t="e">
        <f t="shared" si="183"/>
        <v>#VALUE!</v>
      </c>
      <c r="AK126" s="207" t="e">
        <f t="shared" si="184"/>
        <v>#DIV/0!</v>
      </c>
      <c r="AL126" s="70"/>
      <c r="AM126" s="192" t="e">
        <f t="shared" si="185"/>
        <v>#VALUE!</v>
      </c>
      <c r="AN126" s="206">
        <f t="shared" si="186"/>
        <v>0</v>
      </c>
      <c r="AO126" s="70"/>
      <c r="AP126" s="208" t="e">
        <f t="shared" si="187"/>
        <v>#VALUE!</v>
      </c>
      <c r="AQ126" s="207" t="e">
        <f t="shared" si="188"/>
        <v>#DIV/0!</v>
      </c>
      <c r="AR126" s="70"/>
      <c r="AS126" s="192" t="e">
        <f t="shared" si="189"/>
        <v>#VALUE!</v>
      </c>
      <c r="AT126" s="206">
        <f t="shared" si="190"/>
        <v>0</v>
      </c>
      <c r="AU126" s="70"/>
      <c r="AV126" s="208" t="e">
        <f t="shared" si="191"/>
        <v>#VALUE!</v>
      </c>
      <c r="AW126" s="207" t="e">
        <f t="shared" si="192"/>
        <v>#DIV/0!</v>
      </c>
      <c r="AX126" s="70"/>
      <c r="AY126" s="192" t="e">
        <f t="shared" si="193"/>
        <v>#VALUE!</v>
      </c>
      <c r="AZ126" s="206">
        <f t="shared" si="194"/>
        <v>0</v>
      </c>
      <c r="BA126" s="70"/>
      <c r="BB126" s="208" t="e">
        <f t="shared" si="195"/>
        <v>#VALUE!</v>
      </c>
      <c r="BC126" s="207" t="e">
        <f t="shared" si="196"/>
        <v>#DIV/0!</v>
      </c>
      <c r="BD126" s="70"/>
      <c r="BE126" s="192" t="e">
        <f t="shared" si="197"/>
        <v>#VALUE!</v>
      </c>
      <c r="BF126" s="206">
        <f t="shared" si="198"/>
        <v>0</v>
      </c>
      <c r="BG126" s="70"/>
      <c r="BH126" s="208" t="e">
        <f t="shared" si="199"/>
        <v>#VALUE!</v>
      </c>
      <c r="BI126" s="207" t="e">
        <f t="shared" si="200"/>
        <v>#DIV/0!</v>
      </c>
      <c r="BJ126" s="70"/>
      <c r="BK126" s="192" t="e">
        <f t="shared" si="201"/>
        <v>#VALUE!</v>
      </c>
      <c r="BL126" s="206">
        <f t="shared" si="202"/>
        <v>0</v>
      </c>
      <c r="BM126" s="70"/>
      <c r="BN126" s="208" t="e">
        <f t="shared" si="203"/>
        <v>#VALUE!</v>
      </c>
      <c r="BO126" s="207" t="e">
        <f t="shared" si="204"/>
        <v>#DIV/0!</v>
      </c>
      <c r="BP126" s="70"/>
      <c r="BQ126" s="192" t="e">
        <f t="shared" si="205"/>
        <v>#VALUE!</v>
      </c>
      <c r="BR126" s="206">
        <f t="shared" si="206"/>
        <v>0</v>
      </c>
      <c r="BS126" s="70"/>
      <c r="BT126" s="208" t="e">
        <f t="shared" si="207"/>
        <v>#VALUE!</v>
      </c>
      <c r="BU126" s="207" t="e">
        <f t="shared" si="208"/>
        <v>#DIV/0!</v>
      </c>
      <c r="BV126" s="70"/>
      <c r="BW126" s="192" t="e">
        <f t="shared" si="209"/>
        <v>#VALUE!</v>
      </c>
      <c r="BX126" s="206">
        <f t="shared" si="210"/>
        <v>0</v>
      </c>
      <c r="BY126" s="70"/>
      <c r="BZ126" s="208" t="e">
        <f t="shared" si="211"/>
        <v>#VALUE!</v>
      </c>
      <c r="CA126" s="207" t="e">
        <f t="shared" si="212"/>
        <v>#DIV/0!</v>
      </c>
      <c r="CB126" s="70"/>
      <c r="CC126" s="192" t="e">
        <f t="shared" si="213"/>
        <v>#VALUE!</v>
      </c>
      <c r="CD126" s="206">
        <f t="shared" si="214"/>
        <v>0</v>
      </c>
      <c r="CE126" s="70"/>
      <c r="CF126" s="208" t="e">
        <f t="shared" si="215"/>
        <v>#VALUE!</v>
      </c>
      <c r="CG126" s="207" t="e">
        <f t="shared" si="216"/>
        <v>#DIV/0!</v>
      </c>
      <c r="CH126" s="70"/>
      <c r="CI126" s="192" t="e">
        <f t="shared" si="217"/>
        <v>#VALUE!</v>
      </c>
      <c r="CJ126" s="207">
        <f t="shared" si="218"/>
        <v>0</v>
      </c>
      <c r="CK126" s="70">
        <f t="shared" si="219"/>
        <v>0</v>
      </c>
      <c r="CL126" s="192" t="e">
        <f t="shared" si="220"/>
        <v>#VALUE!</v>
      </c>
      <c r="CM126" s="207" t="e">
        <f t="shared" si="221"/>
        <v>#DIV/0!</v>
      </c>
      <c r="CN126" s="70">
        <f t="shared" si="222"/>
        <v>0</v>
      </c>
      <c r="CO126" s="192" t="e">
        <f t="shared" si="223"/>
        <v>#VALUE!</v>
      </c>
      <c r="CP126" s="207">
        <f t="shared" si="224"/>
        <v>100</v>
      </c>
      <c r="CQ126" s="70">
        <f t="shared" si="225"/>
        <v>6</v>
      </c>
      <c r="CR126" s="192" t="e">
        <f t="shared" si="226"/>
        <v>#VALUE!</v>
      </c>
      <c r="CS126" s="207" t="e">
        <f t="shared" si="227"/>
        <v>#DIV/0!</v>
      </c>
      <c r="CT126" s="70">
        <f t="shared" si="228"/>
        <v>0</v>
      </c>
      <c r="CU126" s="192" t="e">
        <f t="shared" si="229"/>
        <v>#VALUE!</v>
      </c>
      <c r="CV126" s="202">
        <f t="shared" si="230"/>
        <v>0</v>
      </c>
      <c r="CW126" s="70">
        <f t="shared" si="231"/>
        <v>0</v>
      </c>
      <c r="CX126" s="192" t="e">
        <f t="shared" si="232"/>
        <v>#VALUE!</v>
      </c>
      <c r="CY126" s="202">
        <f t="shared" si="233"/>
        <v>1</v>
      </c>
      <c r="CZ126" s="70">
        <f t="shared" si="234"/>
        <v>6</v>
      </c>
      <c r="DA126" s="192" t="e">
        <f t="shared" si="235"/>
        <v>#VALUE!</v>
      </c>
      <c r="DB126" s="211"/>
    </row>
    <row r="127" spans="1:106" s="4" customFormat="1">
      <c r="A127" s="258" t="s">
        <v>1028</v>
      </c>
      <c r="B127" s="33" t="s">
        <v>567</v>
      </c>
      <c r="C127" s="304" t="s">
        <v>26</v>
      </c>
      <c r="D127" s="53" t="s">
        <v>568</v>
      </c>
      <c r="E127" s="33" t="s">
        <v>665</v>
      </c>
      <c r="F127" s="472">
        <v>1.49</v>
      </c>
      <c r="G127" s="495">
        <v>36</v>
      </c>
      <c r="H127" s="283">
        <f t="shared" si="164"/>
        <v>36</v>
      </c>
      <c r="I127" s="371">
        <f t="shared" si="164"/>
        <v>36</v>
      </c>
      <c r="J127" s="132">
        <f t="shared" si="165"/>
        <v>0</v>
      </c>
      <c r="K127" s="132">
        <f t="shared" si="166"/>
        <v>0</v>
      </c>
      <c r="L127" s="39" t="e">
        <f t="shared" si="167"/>
        <v>#VALUE!</v>
      </c>
      <c r="M127" s="40" t="e">
        <f t="shared" si="236"/>
        <v>#VALUE!</v>
      </c>
      <c r="N127" s="238" t="e">
        <f t="shared" si="168"/>
        <v>#VALUE!</v>
      </c>
      <c r="O127" s="238" t="e">
        <f t="shared" si="237"/>
        <v>#VALUE!</v>
      </c>
      <c r="P127" s="207">
        <f t="shared" si="170"/>
        <v>0</v>
      </c>
      <c r="Q127" s="70"/>
      <c r="R127" s="208" t="e">
        <f t="shared" si="171"/>
        <v>#VALUE!</v>
      </c>
      <c r="S127" s="207" t="e">
        <f t="shared" si="172"/>
        <v>#DIV/0!</v>
      </c>
      <c r="T127" s="70"/>
      <c r="U127" s="192" t="e">
        <f t="shared" si="173"/>
        <v>#VALUE!</v>
      </c>
      <c r="V127" s="206">
        <f t="shared" si="174"/>
        <v>0</v>
      </c>
      <c r="W127" s="70"/>
      <c r="X127" s="208" t="e">
        <f t="shared" si="175"/>
        <v>#VALUE!</v>
      </c>
      <c r="Y127" s="207" t="e">
        <f t="shared" si="176"/>
        <v>#DIV/0!</v>
      </c>
      <c r="Z127" s="70"/>
      <c r="AA127" s="192" t="e">
        <f t="shared" si="177"/>
        <v>#VALUE!</v>
      </c>
      <c r="AB127" s="206">
        <f t="shared" si="178"/>
        <v>0</v>
      </c>
      <c r="AC127" s="70"/>
      <c r="AD127" s="208" t="e">
        <f t="shared" si="179"/>
        <v>#VALUE!</v>
      </c>
      <c r="AE127" s="207" t="e">
        <f t="shared" si="180"/>
        <v>#DIV/0!</v>
      </c>
      <c r="AF127" s="70"/>
      <c r="AG127" s="192" t="e">
        <f t="shared" si="181"/>
        <v>#VALUE!</v>
      </c>
      <c r="AH127" s="206">
        <f t="shared" si="182"/>
        <v>0</v>
      </c>
      <c r="AI127" s="70"/>
      <c r="AJ127" s="208" t="e">
        <f t="shared" si="183"/>
        <v>#VALUE!</v>
      </c>
      <c r="AK127" s="207" t="e">
        <f t="shared" si="184"/>
        <v>#DIV/0!</v>
      </c>
      <c r="AL127" s="70"/>
      <c r="AM127" s="192" t="e">
        <f t="shared" si="185"/>
        <v>#VALUE!</v>
      </c>
      <c r="AN127" s="206">
        <f t="shared" si="186"/>
        <v>0</v>
      </c>
      <c r="AO127" s="70"/>
      <c r="AP127" s="208" t="e">
        <f t="shared" si="187"/>
        <v>#VALUE!</v>
      </c>
      <c r="AQ127" s="207" t="e">
        <f t="shared" si="188"/>
        <v>#DIV/0!</v>
      </c>
      <c r="AR127" s="70"/>
      <c r="AS127" s="192" t="e">
        <f t="shared" si="189"/>
        <v>#VALUE!</v>
      </c>
      <c r="AT127" s="206">
        <f t="shared" si="190"/>
        <v>0</v>
      </c>
      <c r="AU127" s="70"/>
      <c r="AV127" s="208" t="e">
        <f t="shared" si="191"/>
        <v>#VALUE!</v>
      </c>
      <c r="AW127" s="207" t="e">
        <f t="shared" si="192"/>
        <v>#DIV/0!</v>
      </c>
      <c r="AX127" s="70"/>
      <c r="AY127" s="192" t="e">
        <f t="shared" si="193"/>
        <v>#VALUE!</v>
      </c>
      <c r="AZ127" s="206">
        <f t="shared" si="194"/>
        <v>0</v>
      </c>
      <c r="BA127" s="70"/>
      <c r="BB127" s="208" t="e">
        <f t="shared" si="195"/>
        <v>#VALUE!</v>
      </c>
      <c r="BC127" s="207" t="e">
        <f t="shared" si="196"/>
        <v>#DIV/0!</v>
      </c>
      <c r="BD127" s="70"/>
      <c r="BE127" s="192" t="e">
        <f t="shared" si="197"/>
        <v>#VALUE!</v>
      </c>
      <c r="BF127" s="206">
        <f t="shared" si="198"/>
        <v>0</v>
      </c>
      <c r="BG127" s="70"/>
      <c r="BH127" s="208" t="e">
        <f t="shared" si="199"/>
        <v>#VALUE!</v>
      </c>
      <c r="BI127" s="207" t="e">
        <f t="shared" si="200"/>
        <v>#DIV/0!</v>
      </c>
      <c r="BJ127" s="70"/>
      <c r="BK127" s="192" t="e">
        <f t="shared" si="201"/>
        <v>#VALUE!</v>
      </c>
      <c r="BL127" s="206">
        <f t="shared" si="202"/>
        <v>0</v>
      </c>
      <c r="BM127" s="70"/>
      <c r="BN127" s="208" t="e">
        <f t="shared" si="203"/>
        <v>#VALUE!</v>
      </c>
      <c r="BO127" s="207" t="e">
        <f t="shared" si="204"/>
        <v>#DIV/0!</v>
      </c>
      <c r="BP127" s="70"/>
      <c r="BQ127" s="192" t="e">
        <f t="shared" si="205"/>
        <v>#VALUE!</v>
      </c>
      <c r="BR127" s="206">
        <f t="shared" si="206"/>
        <v>0</v>
      </c>
      <c r="BS127" s="70"/>
      <c r="BT127" s="208" t="e">
        <f t="shared" si="207"/>
        <v>#VALUE!</v>
      </c>
      <c r="BU127" s="207" t="e">
        <f t="shared" si="208"/>
        <v>#DIV/0!</v>
      </c>
      <c r="BV127" s="70"/>
      <c r="BW127" s="192" t="e">
        <f t="shared" si="209"/>
        <v>#VALUE!</v>
      </c>
      <c r="BX127" s="206">
        <f t="shared" si="210"/>
        <v>0</v>
      </c>
      <c r="BY127" s="70"/>
      <c r="BZ127" s="208" t="e">
        <f t="shared" si="211"/>
        <v>#VALUE!</v>
      </c>
      <c r="CA127" s="207" t="e">
        <f t="shared" si="212"/>
        <v>#DIV/0!</v>
      </c>
      <c r="CB127" s="70"/>
      <c r="CC127" s="192" t="e">
        <f t="shared" si="213"/>
        <v>#VALUE!</v>
      </c>
      <c r="CD127" s="206">
        <f t="shared" si="214"/>
        <v>0</v>
      </c>
      <c r="CE127" s="70"/>
      <c r="CF127" s="208" t="e">
        <f t="shared" si="215"/>
        <v>#VALUE!</v>
      </c>
      <c r="CG127" s="207" t="e">
        <f t="shared" si="216"/>
        <v>#DIV/0!</v>
      </c>
      <c r="CH127" s="70"/>
      <c r="CI127" s="192" t="e">
        <f t="shared" si="217"/>
        <v>#VALUE!</v>
      </c>
      <c r="CJ127" s="207">
        <f t="shared" si="218"/>
        <v>0</v>
      </c>
      <c r="CK127" s="70">
        <f t="shared" si="219"/>
        <v>0</v>
      </c>
      <c r="CL127" s="192" t="e">
        <f t="shared" si="220"/>
        <v>#VALUE!</v>
      </c>
      <c r="CM127" s="207" t="e">
        <f t="shared" si="221"/>
        <v>#DIV/0!</v>
      </c>
      <c r="CN127" s="70">
        <f t="shared" si="222"/>
        <v>0</v>
      </c>
      <c r="CO127" s="192" t="e">
        <f t="shared" si="223"/>
        <v>#VALUE!</v>
      </c>
      <c r="CP127" s="207">
        <f t="shared" si="224"/>
        <v>100</v>
      </c>
      <c r="CQ127" s="70">
        <f t="shared" si="225"/>
        <v>36</v>
      </c>
      <c r="CR127" s="192" t="e">
        <f t="shared" si="226"/>
        <v>#VALUE!</v>
      </c>
      <c r="CS127" s="207" t="e">
        <f t="shared" si="227"/>
        <v>#DIV/0!</v>
      </c>
      <c r="CT127" s="70">
        <f t="shared" si="228"/>
        <v>0</v>
      </c>
      <c r="CU127" s="192" t="e">
        <f t="shared" si="229"/>
        <v>#VALUE!</v>
      </c>
      <c r="CV127" s="202">
        <f t="shared" si="230"/>
        <v>0</v>
      </c>
      <c r="CW127" s="70">
        <f t="shared" si="231"/>
        <v>0</v>
      </c>
      <c r="CX127" s="192" t="e">
        <f t="shared" si="232"/>
        <v>#VALUE!</v>
      </c>
      <c r="CY127" s="202">
        <f t="shared" si="233"/>
        <v>1</v>
      </c>
      <c r="CZ127" s="70">
        <f t="shared" si="234"/>
        <v>36</v>
      </c>
      <c r="DA127" s="192" t="e">
        <f t="shared" si="235"/>
        <v>#VALUE!</v>
      </c>
      <c r="DB127" s="211"/>
    </row>
    <row r="128" spans="1:106" s="4" customFormat="1" ht="28.5">
      <c r="A128" s="258" t="s">
        <v>1029</v>
      </c>
      <c r="B128" s="72" t="s">
        <v>692</v>
      </c>
      <c r="C128" s="67" t="s">
        <v>27</v>
      </c>
      <c r="D128" s="69" t="s">
        <v>616</v>
      </c>
      <c r="E128" s="33" t="s">
        <v>665</v>
      </c>
      <c r="F128" s="475">
        <v>3.48</v>
      </c>
      <c r="G128" s="495">
        <v>64</v>
      </c>
      <c r="H128" s="283">
        <f t="shared" si="164"/>
        <v>64</v>
      </c>
      <c r="I128" s="371">
        <f t="shared" si="164"/>
        <v>64</v>
      </c>
      <c r="J128" s="132">
        <f t="shared" si="165"/>
        <v>0</v>
      </c>
      <c r="K128" s="132">
        <f t="shared" si="166"/>
        <v>0</v>
      </c>
      <c r="L128" s="39" t="e">
        <f t="shared" si="167"/>
        <v>#VALUE!</v>
      </c>
      <c r="M128" s="40" t="e">
        <f t="shared" si="236"/>
        <v>#VALUE!</v>
      </c>
      <c r="N128" s="238" t="e">
        <f t="shared" si="168"/>
        <v>#VALUE!</v>
      </c>
      <c r="O128" s="238" t="e">
        <f t="shared" si="237"/>
        <v>#VALUE!</v>
      </c>
      <c r="P128" s="207">
        <f t="shared" si="170"/>
        <v>0</v>
      </c>
      <c r="Q128" s="70"/>
      <c r="R128" s="208" t="e">
        <f t="shared" si="171"/>
        <v>#VALUE!</v>
      </c>
      <c r="S128" s="207" t="e">
        <f t="shared" si="172"/>
        <v>#DIV/0!</v>
      </c>
      <c r="T128" s="70"/>
      <c r="U128" s="192" t="e">
        <f t="shared" si="173"/>
        <v>#VALUE!</v>
      </c>
      <c r="V128" s="206">
        <f t="shared" si="174"/>
        <v>0</v>
      </c>
      <c r="W128" s="70"/>
      <c r="X128" s="208" t="e">
        <f t="shared" si="175"/>
        <v>#VALUE!</v>
      </c>
      <c r="Y128" s="207" t="e">
        <f t="shared" si="176"/>
        <v>#DIV/0!</v>
      </c>
      <c r="Z128" s="70"/>
      <c r="AA128" s="192" t="e">
        <f t="shared" si="177"/>
        <v>#VALUE!</v>
      </c>
      <c r="AB128" s="206">
        <f t="shared" si="178"/>
        <v>0</v>
      </c>
      <c r="AC128" s="70"/>
      <c r="AD128" s="208" t="e">
        <f t="shared" si="179"/>
        <v>#VALUE!</v>
      </c>
      <c r="AE128" s="207" t="e">
        <f t="shared" si="180"/>
        <v>#DIV/0!</v>
      </c>
      <c r="AF128" s="70"/>
      <c r="AG128" s="192" t="e">
        <f t="shared" si="181"/>
        <v>#VALUE!</v>
      </c>
      <c r="AH128" s="206">
        <f t="shared" si="182"/>
        <v>0</v>
      </c>
      <c r="AI128" s="70"/>
      <c r="AJ128" s="208" t="e">
        <f t="shared" si="183"/>
        <v>#VALUE!</v>
      </c>
      <c r="AK128" s="207" t="e">
        <f t="shared" si="184"/>
        <v>#DIV/0!</v>
      </c>
      <c r="AL128" s="70"/>
      <c r="AM128" s="192" t="e">
        <f t="shared" si="185"/>
        <v>#VALUE!</v>
      </c>
      <c r="AN128" s="206">
        <f t="shared" si="186"/>
        <v>0</v>
      </c>
      <c r="AO128" s="70"/>
      <c r="AP128" s="208" t="e">
        <f t="shared" si="187"/>
        <v>#VALUE!</v>
      </c>
      <c r="AQ128" s="207" t="e">
        <f t="shared" si="188"/>
        <v>#DIV/0!</v>
      </c>
      <c r="AR128" s="70"/>
      <c r="AS128" s="192" t="e">
        <f t="shared" si="189"/>
        <v>#VALUE!</v>
      </c>
      <c r="AT128" s="206">
        <f t="shared" si="190"/>
        <v>0</v>
      </c>
      <c r="AU128" s="70"/>
      <c r="AV128" s="208" t="e">
        <f t="shared" si="191"/>
        <v>#VALUE!</v>
      </c>
      <c r="AW128" s="207" t="e">
        <f t="shared" si="192"/>
        <v>#DIV/0!</v>
      </c>
      <c r="AX128" s="70"/>
      <c r="AY128" s="192" t="e">
        <f t="shared" si="193"/>
        <v>#VALUE!</v>
      </c>
      <c r="AZ128" s="206">
        <f t="shared" si="194"/>
        <v>0</v>
      </c>
      <c r="BA128" s="70"/>
      <c r="BB128" s="208" t="e">
        <f t="shared" si="195"/>
        <v>#VALUE!</v>
      </c>
      <c r="BC128" s="207" t="e">
        <f t="shared" si="196"/>
        <v>#DIV/0!</v>
      </c>
      <c r="BD128" s="70"/>
      <c r="BE128" s="192" t="e">
        <f t="shared" si="197"/>
        <v>#VALUE!</v>
      </c>
      <c r="BF128" s="206">
        <f t="shared" si="198"/>
        <v>0</v>
      </c>
      <c r="BG128" s="70"/>
      <c r="BH128" s="208" t="e">
        <f t="shared" si="199"/>
        <v>#VALUE!</v>
      </c>
      <c r="BI128" s="207" t="e">
        <f t="shared" si="200"/>
        <v>#DIV/0!</v>
      </c>
      <c r="BJ128" s="70"/>
      <c r="BK128" s="192" t="e">
        <f t="shared" si="201"/>
        <v>#VALUE!</v>
      </c>
      <c r="BL128" s="206">
        <f t="shared" si="202"/>
        <v>0</v>
      </c>
      <c r="BM128" s="70"/>
      <c r="BN128" s="208" t="e">
        <f t="shared" si="203"/>
        <v>#VALUE!</v>
      </c>
      <c r="BO128" s="207" t="e">
        <f t="shared" si="204"/>
        <v>#DIV/0!</v>
      </c>
      <c r="BP128" s="70"/>
      <c r="BQ128" s="192" t="e">
        <f t="shared" si="205"/>
        <v>#VALUE!</v>
      </c>
      <c r="BR128" s="206">
        <f t="shared" si="206"/>
        <v>0</v>
      </c>
      <c r="BS128" s="70"/>
      <c r="BT128" s="208" t="e">
        <f t="shared" si="207"/>
        <v>#VALUE!</v>
      </c>
      <c r="BU128" s="207" t="e">
        <f t="shared" si="208"/>
        <v>#DIV/0!</v>
      </c>
      <c r="BV128" s="70"/>
      <c r="BW128" s="192" t="e">
        <f t="shared" si="209"/>
        <v>#VALUE!</v>
      </c>
      <c r="BX128" s="206">
        <f t="shared" si="210"/>
        <v>0</v>
      </c>
      <c r="BY128" s="70"/>
      <c r="BZ128" s="208" t="e">
        <f t="shared" si="211"/>
        <v>#VALUE!</v>
      </c>
      <c r="CA128" s="207" t="e">
        <f t="shared" si="212"/>
        <v>#DIV/0!</v>
      </c>
      <c r="CB128" s="70"/>
      <c r="CC128" s="192" t="e">
        <f t="shared" si="213"/>
        <v>#VALUE!</v>
      </c>
      <c r="CD128" s="206">
        <f t="shared" si="214"/>
        <v>0</v>
      </c>
      <c r="CE128" s="70"/>
      <c r="CF128" s="208" t="e">
        <f t="shared" si="215"/>
        <v>#VALUE!</v>
      </c>
      <c r="CG128" s="207" t="e">
        <f t="shared" si="216"/>
        <v>#DIV/0!</v>
      </c>
      <c r="CH128" s="70"/>
      <c r="CI128" s="192" t="e">
        <f t="shared" si="217"/>
        <v>#VALUE!</v>
      </c>
      <c r="CJ128" s="207">
        <f t="shared" si="218"/>
        <v>0</v>
      </c>
      <c r="CK128" s="70">
        <f t="shared" si="219"/>
        <v>0</v>
      </c>
      <c r="CL128" s="192" t="e">
        <f t="shared" si="220"/>
        <v>#VALUE!</v>
      </c>
      <c r="CM128" s="207" t="e">
        <f t="shared" si="221"/>
        <v>#DIV/0!</v>
      </c>
      <c r="CN128" s="70">
        <f t="shared" si="222"/>
        <v>0</v>
      </c>
      <c r="CO128" s="192" t="e">
        <f t="shared" si="223"/>
        <v>#VALUE!</v>
      </c>
      <c r="CP128" s="207">
        <f t="shared" si="224"/>
        <v>100</v>
      </c>
      <c r="CQ128" s="70">
        <f t="shared" si="225"/>
        <v>64</v>
      </c>
      <c r="CR128" s="192" t="e">
        <f t="shared" si="226"/>
        <v>#VALUE!</v>
      </c>
      <c r="CS128" s="207" t="e">
        <f t="shared" si="227"/>
        <v>#DIV/0!</v>
      </c>
      <c r="CT128" s="70">
        <f t="shared" si="228"/>
        <v>0</v>
      </c>
      <c r="CU128" s="192" t="e">
        <f t="shared" si="229"/>
        <v>#VALUE!</v>
      </c>
      <c r="CV128" s="202">
        <f t="shared" si="230"/>
        <v>0</v>
      </c>
      <c r="CW128" s="70">
        <f t="shared" si="231"/>
        <v>0</v>
      </c>
      <c r="CX128" s="192" t="e">
        <f t="shared" si="232"/>
        <v>#VALUE!</v>
      </c>
      <c r="CY128" s="202">
        <f t="shared" si="233"/>
        <v>1</v>
      </c>
      <c r="CZ128" s="70">
        <f t="shared" si="234"/>
        <v>64</v>
      </c>
      <c r="DA128" s="192" t="e">
        <f t="shared" si="235"/>
        <v>#VALUE!</v>
      </c>
      <c r="DB128" s="211"/>
    </row>
    <row r="129" spans="1:106" s="4" customFormat="1">
      <c r="A129" s="258" t="s">
        <v>1030</v>
      </c>
      <c r="B129" s="72" t="s">
        <v>692</v>
      </c>
      <c r="C129" s="67" t="s">
        <v>617</v>
      </c>
      <c r="D129" s="53" t="s">
        <v>569</v>
      </c>
      <c r="E129" s="33" t="s">
        <v>665</v>
      </c>
      <c r="F129" s="472">
        <v>0.94</v>
      </c>
      <c r="G129" s="495">
        <v>8</v>
      </c>
      <c r="H129" s="283">
        <f t="shared" si="164"/>
        <v>8</v>
      </c>
      <c r="I129" s="371">
        <f t="shared" si="164"/>
        <v>8</v>
      </c>
      <c r="J129" s="132">
        <f t="shared" si="165"/>
        <v>0</v>
      </c>
      <c r="K129" s="132">
        <f t="shared" si="166"/>
        <v>0</v>
      </c>
      <c r="L129" s="39" t="e">
        <f t="shared" si="167"/>
        <v>#VALUE!</v>
      </c>
      <c r="M129" s="40" t="e">
        <f t="shared" si="236"/>
        <v>#VALUE!</v>
      </c>
      <c r="N129" s="238" t="e">
        <f t="shared" si="168"/>
        <v>#VALUE!</v>
      </c>
      <c r="O129" s="238" t="e">
        <f t="shared" si="237"/>
        <v>#VALUE!</v>
      </c>
      <c r="P129" s="207">
        <f t="shared" si="170"/>
        <v>0</v>
      </c>
      <c r="Q129" s="70"/>
      <c r="R129" s="208" t="e">
        <f t="shared" si="171"/>
        <v>#VALUE!</v>
      </c>
      <c r="S129" s="207" t="e">
        <f t="shared" si="172"/>
        <v>#DIV/0!</v>
      </c>
      <c r="T129" s="70"/>
      <c r="U129" s="192" t="e">
        <f t="shared" si="173"/>
        <v>#VALUE!</v>
      </c>
      <c r="V129" s="206">
        <f t="shared" si="174"/>
        <v>0</v>
      </c>
      <c r="W129" s="70"/>
      <c r="X129" s="208" t="e">
        <f t="shared" si="175"/>
        <v>#VALUE!</v>
      </c>
      <c r="Y129" s="207" t="e">
        <f t="shared" si="176"/>
        <v>#DIV/0!</v>
      </c>
      <c r="Z129" s="70"/>
      <c r="AA129" s="192" t="e">
        <f t="shared" si="177"/>
        <v>#VALUE!</v>
      </c>
      <c r="AB129" s="206">
        <f t="shared" si="178"/>
        <v>0</v>
      </c>
      <c r="AC129" s="70"/>
      <c r="AD129" s="208" t="e">
        <f t="shared" si="179"/>
        <v>#VALUE!</v>
      </c>
      <c r="AE129" s="207" t="e">
        <f t="shared" si="180"/>
        <v>#DIV/0!</v>
      </c>
      <c r="AF129" s="70"/>
      <c r="AG129" s="192" t="e">
        <f t="shared" si="181"/>
        <v>#VALUE!</v>
      </c>
      <c r="AH129" s="206">
        <f t="shared" si="182"/>
        <v>0</v>
      </c>
      <c r="AI129" s="70"/>
      <c r="AJ129" s="208" t="e">
        <f t="shared" si="183"/>
        <v>#VALUE!</v>
      </c>
      <c r="AK129" s="207" t="e">
        <f t="shared" si="184"/>
        <v>#DIV/0!</v>
      </c>
      <c r="AL129" s="70"/>
      <c r="AM129" s="192" t="e">
        <f t="shared" si="185"/>
        <v>#VALUE!</v>
      </c>
      <c r="AN129" s="206">
        <f t="shared" si="186"/>
        <v>0</v>
      </c>
      <c r="AO129" s="70"/>
      <c r="AP129" s="208" t="e">
        <f t="shared" si="187"/>
        <v>#VALUE!</v>
      </c>
      <c r="AQ129" s="207" t="e">
        <f t="shared" si="188"/>
        <v>#DIV/0!</v>
      </c>
      <c r="AR129" s="70"/>
      <c r="AS129" s="192" t="e">
        <f t="shared" si="189"/>
        <v>#VALUE!</v>
      </c>
      <c r="AT129" s="206">
        <f t="shared" si="190"/>
        <v>0</v>
      </c>
      <c r="AU129" s="70"/>
      <c r="AV129" s="208" t="e">
        <f t="shared" si="191"/>
        <v>#VALUE!</v>
      </c>
      <c r="AW129" s="207" t="e">
        <f t="shared" si="192"/>
        <v>#DIV/0!</v>
      </c>
      <c r="AX129" s="70"/>
      <c r="AY129" s="192" t="e">
        <f t="shared" si="193"/>
        <v>#VALUE!</v>
      </c>
      <c r="AZ129" s="206">
        <f t="shared" si="194"/>
        <v>0</v>
      </c>
      <c r="BA129" s="70"/>
      <c r="BB129" s="208" t="e">
        <f t="shared" si="195"/>
        <v>#VALUE!</v>
      </c>
      <c r="BC129" s="207" t="e">
        <f t="shared" si="196"/>
        <v>#DIV/0!</v>
      </c>
      <c r="BD129" s="70"/>
      <c r="BE129" s="192" t="e">
        <f t="shared" si="197"/>
        <v>#VALUE!</v>
      </c>
      <c r="BF129" s="206">
        <f t="shared" si="198"/>
        <v>0</v>
      </c>
      <c r="BG129" s="70"/>
      <c r="BH129" s="208" t="e">
        <f t="shared" si="199"/>
        <v>#VALUE!</v>
      </c>
      <c r="BI129" s="207" t="e">
        <f t="shared" si="200"/>
        <v>#DIV/0!</v>
      </c>
      <c r="BJ129" s="70"/>
      <c r="BK129" s="192" t="e">
        <f t="shared" si="201"/>
        <v>#VALUE!</v>
      </c>
      <c r="BL129" s="206">
        <f t="shared" si="202"/>
        <v>0</v>
      </c>
      <c r="BM129" s="70"/>
      <c r="BN129" s="208" t="e">
        <f t="shared" si="203"/>
        <v>#VALUE!</v>
      </c>
      <c r="BO129" s="207" t="e">
        <f t="shared" si="204"/>
        <v>#DIV/0!</v>
      </c>
      <c r="BP129" s="70"/>
      <c r="BQ129" s="192" t="e">
        <f t="shared" si="205"/>
        <v>#VALUE!</v>
      </c>
      <c r="BR129" s="206">
        <f t="shared" si="206"/>
        <v>0</v>
      </c>
      <c r="BS129" s="70"/>
      <c r="BT129" s="208" t="e">
        <f t="shared" si="207"/>
        <v>#VALUE!</v>
      </c>
      <c r="BU129" s="207" t="e">
        <f t="shared" si="208"/>
        <v>#DIV/0!</v>
      </c>
      <c r="BV129" s="70"/>
      <c r="BW129" s="192" t="e">
        <f t="shared" si="209"/>
        <v>#VALUE!</v>
      </c>
      <c r="BX129" s="206">
        <f t="shared" si="210"/>
        <v>0</v>
      </c>
      <c r="BY129" s="70"/>
      <c r="BZ129" s="208" t="e">
        <f t="shared" si="211"/>
        <v>#VALUE!</v>
      </c>
      <c r="CA129" s="207" t="e">
        <f t="shared" si="212"/>
        <v>#DIV/0!</v>
      </c>
      <c r="CB129" s="70"/>
      <c r="CC129" s="192" t="e">
        <f t="shared" si="213"/>
        <v>#VALUE!</v>
      </c>
      <c r="CD129" s="206">
        <f t="shared" si="214"/>
        <v>0</v>
      </c>
      <c r="CE129" s="70"/>
      <c r="CF129" s="208" t="e">
        <f t="shared" si="215"/>
        <v>#VALUE!</v>
      </c>
      <c r="CG129" s="207" t="e">
        <f t="shared" si="216"/>
        <v>#DIV/0!</v>
      </c>
      <c r="CH129" s="70"/>
      <c r="CI129" s="192" t="e">
        <f t="shared" si="217"/>
        <v>#VALUE!</v>
      </c>
      <c r="CJ129" s="207">
        <f t="shared" si="218"/>
        <v>0</v>
      </c>
      <c r="CK129" s="70">
        <f t="shared" si="219"/>
        <v>0</v>
      </c>
      <c r="CL129" s="192" t="e">
        <f t="shared" si="220"/>
        <v>#VALUE!</v>
      </c>
      <c r="CM129" s="207" t="e">
        <f t="shared" si="221"/>
        <v>#DIV/0!</v>
      </c>
      <c r="CN129" s="70">
        <f t="shared" si="222"/>
        <v>0</v>
      </c>
      <c r="CO129" s="192" t="e">
        <f t="shared" si="223"/>
        <v>#VALUE!</v>
      </c>
      <c r="CP129" s="207">
        <f t="shared" si="224"/>
        <v>100</v>
      </c>
      <c r="CQ129" s="70">
        <f t="shared" si="225"/>
        <v>8</v>
      </c>
      <c r="CR129" s="192" t="e">
        <f t="shared" si="226"/>
        <v>#VALUE!</v>
      </c>
      <c r="CS129" s="207" t="e">
        <f t="shared" si="227"/>
        <v>#DIV/0!</v>
      </c>
      <c r="CT129" s="70">
        <f t="shared" si="228"/>
        <v>0</v>
      </c>
      <c r="CU129" s="192" t="e">
        <f t="shared" si="229"/>
        <v>#VALUE!</v>
      </c>
      <c r="CV129" s="202">
        <f t="shared" si="230"/>
        <v>0</v>
      </c>
      <c r="CW129" s="70">
        <f t="shared" si="231"/>
        <v>0</v>
      </c>
      <c r="CX129" s="192" t="e">
        <f t="shared" si="232"/>
        <v>#VALUE!</v>
      </c>
      <c r="CY129" s="202">
        <f t="shared" si="233"/>
        <v>1</v>
      </c>
      <c r="CZ129" s="70">
        <f t="shared" si="234"/>
        <v>8</v>
      </c>
      <c r="DA129" s="192" t="e">
        <f t="shared" si="235"/>
        <v>#VALUE!</v>
      </c>
      <c r="DB129" s="211"/>
    </row>
    <row r="130" spans="1:106" s="4" customFormat="1">
      <c r="A130" s="258" t="s">
        <v>1031</v>
      </c>
      <c r="B130" s="72" t="s">
        <v>692</v>
      </c>
      <c r="C130" s="67" t="s">
        <v>553</v>
      </c>
      <c r="D130" s="69" t="s">
        <v>618</v>
      </c>
      <c r="E130" s="33" t="s">
        <v>665</v>
      </c>
      <c r="F130" s="475">
        <v>23.38</v>
      </c>
      <c r="G130" s="495">
        <v>48</v>
      </c>
      <c r="H130" s="283">
        <f t="shared" si="164"/>
        <v>48</v>
      </c>
      <c r="I130" s="371">
        <f t="shared" si="164"/>
        <v>48</v>
      </c>
      <c r="J130" s="132">
        <f t="shared" si="165"/>
        <v>0</v>
      </c>
      <c r="K130" s="132">
        <f t="shared" si="166"/>
        <v>0</v>
      </c>
      <c r="L130" s="39" t="e">
        <f t="shared" si="167"/>
        <v>#VALUE!</v>
      </c>
      <c r="M130" s="40" t="e">
        <f t="shared" si="236"/>
        <v>#VALUE!</v>
      </c>
      <c r="N130" s="238" t="e">
        <f t="shared" si="168"/>
        <v>#VALUE!</v>
      </c>
      <c r="O130" s="238" t="e">
        <f t="shared" si="237"/>
        <v>#VALUE!</v>
      </c>
      <c r="P130" s="207">
        <f t="shared" si="170"/>
        <v>0</v>
      </c>
      <c r="Q130" s="70"/>
      <c r="R130" s="208" t="e">
        <f t="shared" si="171"/>
        <v>#VALUE!</v>
      </c>
      <c r="S130" s="207" t="e">
        <f t="shared" si="172"/>
        <v>#DIV/0!</v>
      </c>
      <c r="T130" s="70"/>
      <c r="U130" s="192" t="e">
        <f t="shared" si="173"/>
        <v>#VALUE!</v>
      </c>
      <c r="V130" s="206">
        <f t="shared" si="174"/>
        <v>0</v>
      </c>
      <c r="W130" s="70"/>
      <c r="X130" s="208" t="e">
        <f t="shared" si="175"/>
        <v>#VALUE!</v>
      </c>
      <c r="Y130" s="207" t="e">
        <f t="shared" si="176"/>
        <v>#DIV/0!</v>
      </c>
      <c r="Z130" s="70"/>
      <c r="AA130" s="192" t="e">
        <f t="shared" si="177"/>
        <v>#VALUE!</v>
      </c>
      <c r="AB130" s="206">
        <f t="shared" si="178"/>
        <v>0</v>
      </c>
      <c r="AC130" s="70"/>
      <c r="AD130" s="208" t="e">
        <f t="shared" si="179"/>
        <v>#VALUE!</v>
      </c>
      <c r="AE130" s="207" t="e">
        <f t="shared" si="180"/>
        <v>#DIV/0!</v>
      </c>
      <c r="AF130" s="70"/>
      <c r="AG130" s="192" t="e">
        <f t="shared" si="181"/>
        <v>#VALUE!</v>
      </c>
      <c r="AH130" s="206">
        <f t="shared" si="182"/>
        <v>0</v>
      </c>
      <c r="AI130" s="70"/>
      <c r="AJ130" s="208" t="e">
        <f t="shared" si="183"/>
        <v>#VALUE!</v>
      </c>
      <c r="AK130" s="207" t="e">
        <f t="shared" si="184"/>
        <v>#DIV/0!</v>
      </c>
      <c r="AL130" s="70"/>
      <c r="AM130" s="192" t="e">
        <f t="shared" si="185"/>
        <v>#VALUE!</v>
      </c>
      <c r="AN130" s="206">
        <f t="shared" si="186"/>
        <v>0</v>
      </c>
      <c r="AO130" s="70"/>
      <c r="AP130" s="208" t="e">
        <f t="shared" si="187"/>
        <v>#VALUE!</v>
      </c>
      <c r="AQ130" s="207" t="e">
        <f t="shared" si="188"/>
        <v>#DIV/0!</v>
      </c>
      <c r="AR130" s="70"/>
      <c r="AS130" s="192" t="e">
        <f t="shared" si="189"/>
        <v>#VALUE!</v>
      </c>
      <c r="AT130" s="206">
        <f t="shared" si="190"/>
        <v>0</v>
      </c>
      <c r="AU130" s="70"/>
      <c r="AV130" s="208" t="e">
        <f t="shared" si="191"/>
        <v>#VALUE!</v>
      </c>
      <c r="AW130" s="207" t="e">
        <f t="shared" si="192"/>
        <v>#DIV/0!</v>
      </c>
      <c r="AX130" s="70"/>
      <c r="AY130" s="192" t="e">
        <f t="shared" si="193"/>
        <v>#VALUE!</v>
      </c>
      <c r="AZ130" s="206">
        <f t="shared" si="194"/>
        <v>0</v>
      </c>
      <c r="BA130" s="70"/>
      <c r="BB130" s="208" t="e">
        <f t="shared" si="195"/>
        <v>#VALUE!</v>
      </c>
      <c r="BC130" s="207" t="e">
        <f t="shared" si="196"/>
        <v>#DIV/0!</v>
      </c>
      <c r="BD130" s="70"/>
      <c r="BE130" s="192" t="e">
        <f t="shared" si="197"/>
        <v>#VALUE!</v>
      </c>
      <c r="BF130" s="206">
        <f t="shared" si="198"/>
        <v>0</v>
      </c>
      <c r="BG130" s="70"/>
      <c r="BH130" s="208" t="e">
        <f t="shared" si="199"/>
        <v>#VALUE!</v>
      </c>
      <c r="BI130" s="207" t="e">
        <f t="shared" si="200"/>
        <v>#DIV/0!</v>
      </c>
      <c r="BJ130" s="70"/>
      <c r="BK130" s="192" t="e">
        <f t="shared" si="201"/>
        <v>#VALUE!</v>
      </c>
      <c r="BL130" s="206">
        <f t="shared" si="202"/>
        <v>0</v>
      </c>
      <c r="BM130" s="70"/>
      <c r="BN130" s="208" t="e">
        <f t="shared" si="203"/>
        <v>#VALUE!</v>
      </c>
      <c r="BO130" s="207" t="e">
        <f t="shared" si="204"/>
        <v>#DIV/0!</v>
      </c>
      <c r="BP130" s="70"/>
      <c r="BQ130" s="192" t="e">
        <f t="shared" si="205"/>
        <v>#VALUE!</v>
      </c>
      <c r="BR130" s="206">
        <f t="shared" si="206"/>
        <v>0</v>
      </c>
      <c r="BS130" s="70"/>
      <c r="BT130" s="208" t="e">
        <f t="shared" si="207"/>
        <v>#VALUE!</v>
      </c>
      <c r="BU130" s="207" t="e">
        <f t="shared" si="208"/>
        <v>#DIV/0!</v>
      </c>
      <c r="BV130" s="70"/>
      <c r="BW130" s="192" t="e">
        <f t="shared" si="209"/>
        <v>#VALUE!</v>
      </c>
      <c r="BX130" s="206">
        <f t="shared" si="210"/>
        <v>0</v>
      </c>
      <c r="BY130" s="70"/>
      <c r="BZ130" s="208" t="e">
        <f t="shared" si="211"/>
        <v>#VALUE!</v>
      </c>
      <c r="CA130" s="207" t="e">
        <f t="shared" si="212"/>
        <v>#DIV/0!</v>
      </c>
      <c r="CB130" s="70"/>
      <c r="CC130" s="192" t="e">
        <f t="shared" si="213"/>
        <v>#VALUE!</v>
      </c>
      <c r="CD130" s="206">
        <f t="shared" si="214"/>
        <v>0</v>
      </c>
      <c r="CE130" s="70"/>
      <c r="CF130" s="208" t="e">
        <f t="shared" si="215"/>
        <v>#VALUE!</v>
      </c>
      <c r="CG130" s="207" t="e">
        <f t="shared" si="216"/>
        <v>#DIV/0!</v>
      </c>
      <c r="CH130" s="70"/>
      <c r="CI130" s="192" t="e">
        <f t="shared" si="217"/>
        <v>#VALUE!</v>
      </c>
      <c r="CJ130" s="207">
        <f t="shared" si="218"/>
        <v>0</v>
      </c>
      <c r="CK130" s="70">
        <f t="shared" si="219"/>
        <v>0</v>
      </c>
      <c r="CL130" s="192" t="e">
        <f t="shared" si="220"/>
        <v>#VALUE!</v>
      </c>
      <c r="CM130" s="207" t="e">
        <f t="shared" si="221"/>
        <v>#DIV/0!</v>
      </c>
      <c r="CN130" s="70">
        <f t="shared" si="222"/>
        <v>0</v>
      </c>
      <c r="CO130" s="192" t="e">
        <f t="shared" si="223"/>
        <v>#VALUE!</v>
      </c>
      <c r="CP130" s="207">
        <f t="shared" si="224"/>
        <v>100</v>
      </c>
      <c r="CQ130" s="70">
        <f t="shared" si="225"/>
        <v>48</v>
      </c>
      <c r="CR130" s="192" t="e">
        <f t="shared" si="226"/>
        <v>#VALUE!</v>
      </c>
      <c r="CS130" s="207" t="e">
        <f t="shared" si="227"/>
        <v>#DIV/0!</v>
      </c>
      <c r="CT130" s="70">
        <f t="shared" si="228"/>
        <v>0</v>
      </c>
      <c r="CU130" s="192" t="e">
        <f t="shared" si="229"/>
        <v>#VALUE!</v>
      </c>
      <c r="CV130" s="202">
        <f t="shared" si="230"/>
        <v>0</v>
      </c>
      <c r="CW130" s="70">
        <f t="shared" si="231"/>
        <v>0</v>
      </c>
      <c r="CX130" s="192" t="e">
        <f t="shared" si="232"/>
        <v>#VALUE!</v>
      </c>
      <c r="CY130" s="202">
        <f t="shared" si="233"/>
        <v>1</v>
      </c>
      <c r="CZ130" s="70">
        <f t="shared" si="234"/>
        <v>48</v>
      </c>
      <c r="DA130" s="192" t="e">
        <f t="shared" si="235"/>
        <v>#VALUE!</v>
      </c>
      <c r="DB130" s="211"/>
    </row>
    <row r="131" spans="1:106" s="4" customFormat="1">
      <c r="A131" s="258" t="s">
        <v>1032</v>
      </c>
      <c r="B131" s="72" t="s">
        <v>692</v>
      </c>
      <c r="C131" s="67" t="s">
        <v>619</v>
      </c>
      <c r="D131" s="48" t="s">
        <v>570</v>
      </c>
      <c r="E131" s="33" t="s">
        <v>665</v>
      </c>
      <c r="F131" s="472">
        <v>257.48</v>
      </c>
      <c r="G131" s="495">
        <v>6</v>
      </c>
      <c r="H131" s="283">
        <f t="shared" si="164"/>
        <v>6</v>
      </c>
      <c r="I131" s="371">
        <f t="shared" si="164"/>
        <v>6</v>
      </c>
      <c r="J131" s="132">
        <f t="shared" si="165"/>
        <v>0</v>
      </c>
      <c r="K131" s="132">
        <f t="shared" si="166"/>
        <v>0</v>
      </c>
      <c r="L131" s="39" t="e">
        <f t="shared" si="167"/>
        <v>#VALUE!</v>
      </c>
      <c r="M131" s="40" t="e">
        <f t="shared" si="236"/>
        <v>#VALUE!</v>
      </c>
      <c r="N131" s="238" t="e">
        <f t="shared" si="168"/>
        <v>#VALUE!</v>
      </c>
      <c r="O131" s="238" t="e">
        <f t="shared" si="237"/>
        <v>#VALUE!</v>
      </c>
      <c r="P131" s="207">
        <f t="shared" si="170"/>
        <v>0</v>
      </c>
      <c r="Q131" s="70"/>
      <c r="R131" s="208" t="e">
        <f t="shared" si="171"/>
        <v>#VALUE!</v>
      </c>
      <c r="S131" s="207" t="e">
        <f t="shared" si="172"/>
        <v>#DIV/0!</v>
      </c>
      <c r="T131" s="70"/>
      <c r="U131" s="192" t="e">
        <f t="shared" si="173"/>
        <v>#VALUE!</v>
      </c>
      <c r="V131" s="206">
        <f t="shared" si="174"/>
        <v>0</v>
      </c>
      <c r="W131" s="70"/>
      <c r="X131" s="208" t="e">
        <f t="shared" si="175"/>
        <v>#VALUE!</v>
      </c>
      <c r="Y131" s="207" t="e">
        <f t="shared" si="176"/>
        <v>#DIV/0!</v>
      </c>
      <c r="Z131" s="70"/>
      <c r="AA131" s="192" t="e">
        <f t="shared" si="177"/>
        <v>#VALUE!</v>
      </c>
      <c r="AB131" s="206">
        <f t="shared" si="178"/>
        <v>0</v>
      </c>
      <c r="AC131" s="70"/>
      <c r="AD131" s="208" t="e">
        <f t="shared" si="179"/>
        <v>#VALUE!</v>
      </c>
      <c r="AE131" s="207" t="e">
        <f t="shared" si="180"/>
        <v>#DIV/0!</v>
      </c>
      <c r="AF131" s="70"/>
      <c r="AG131" s="192" t="e">
        <f t="shared" si="181"/>
        <v>#VALUE!</v>
      </c>
      <c r="AH131" s="206">
        <f t="shared" si="182"/>
        <v>0</v>
      </c>
      <c r="AI131" s="70"/>
      <c r="AJ131" s="208" t="e">
        <f t="shared" si="183"/>
        <v>#VALUE!</v>
      </c>
      <c r="AK131" s="207" t="e">
        <f t="shared" si="184"/>
        <v>#DIV/0!</v>
      </c>
      <c r="AL131" s="70"/>
      <c r="AM131" s="192" t="e">
        <f t="shared" si="185"/>
        <v>#VALUE!</v>
      </c>
      <c r="AN131" s="206">
        <f t="shared" si="186"/>
        <v>0</v>
      </c>
      <c r="AO131" s="70"/>
      <c r="AP131" s="208" t="e">
        <f t="shared" si="187"/>
        <v>#VALUE!</v>
      </c>
      <c r="AQ131" s="207" t="e">
        <f t="shared" si="188"/>
        <v>#DIV/0!</v>
      </c>
      <c r="AR131" s="70"/>
      <c r="AS131" s="192" t="e">
        <f t="shared" si="189"/>
        <v>#VALUE!</v>
      </c>
      <c r="AT131" s="206">
        <f t="shared" si="190"/>
        <v>0</v>
      </c>
      <c r="AU131" s="70"/>
      <c r="AV131" s="208" t="e">
        <f t="shared" si="191"/>
        <v>#VALUE!</v>
      </c>
      <c r="AW131" s="207" t="e">
        <f t="shared" si="192"/>
        <v>#DIV/0!</v>
      </c>
      <c r="AX131" s="70"/>
      <c r="AY131" s="192" t="e">
        <f t="shared" si="193"/>
        <v>#VALUE!</v>
      </c>
      <c r="AZ131" s="206">
        <f t="shared" si="194"/>
        <v>0</v>
      </c>
      <c r="BA131" s="70"/>
      <c r="BB131" s="208" t="e">
        <f t="shared" si="195"/>
        <v>#VALUE!</v>
      </c>
      <c r="BC131" s="207" t="e">
        <f t="shared" si="196"/>
        <v>#DIV/0!</v>
      </c>
      <c r="BD131" s="70"/>
      <c r="BE131" s="192" t="e">
        <f t="shared" si="197"/>
        <v>#VALUE!</v>
      </c>
      <c r="BF131" s="206">
        <f t="shared" si="198"/>
        <v>0</v>
      </c>
      <c r="BG131" s="70"/>
      <c r="BH131" s="208" t="e">
        <f t="shared" si="199"/>
        <v>#VALUE!</v>
      </c>
      <c r="BI131" s="207" t="e">
        <f t="shared" si="200"/>
        <v>#DIV/0!</v>
      </c>
      <c r="BJ131" s="70"/>
      <c r="BK131" s="192" t="e">
        <f t="shared" si="201"/>
        <v>#VALUE!</v>
      </c>
      <c r="BL131" s="206">
        <f t="shared" si="202"/>
        <v>0</v>
      </c>
      <c r="BM131" s="70"/>
      <c r="BN131" s="208" t="e">
        <f t="shared" si="203"/>
        <v>#VALUE!</v>
      </c>
      <c r="BO131" s="207" t="e">
        <f t="shared" si="204"/>
        <v>#DIV/0!</v>
      </c>
      <c r="BP131" s="70"/>
      <c r="BQ131" s="192" t="e">
        <f t="shared" si="205"/>
        <v>#VALUE!</v>
      </c>
      <c r="BR131" s="206">
        <f t="shared" si="206"/>
        <v>0</v>
      </c>
      <c r="BS131" s="70"/>
      <c r="BT131" s="208" t="e">
        <f t="shared" si="207"/>
        <v>#VALUE!</v>
      </c>
      <c r="BU131" s="207" t="e">
        <f t="shared" si="208"/>
        <v>#DIV/0!</v>
      </c>
      <c r="BV131" s="70"/>
      <c r="BW131" s="192" t="e">
        <f t="shared" si="209"/>
        <v>#VALUE!</v>
      </c>
      <c r="BX131" s="206">
        <f t="shared" si="210"/>
        <v>0</v>
      </c>
      <c r="BY131" s="70"/>
      <c r="BZ131" s="208" t="e">
        <f t="shared" si="211"/>
        <v>#VALUE!</v>
      </c>
      <c r="CA131" s="207" t="e">
        <f t="shared" si="212"/>
        <v>#DIV/0!</v>
      </c>
      <c r="CB131" s="70"/>
      <c r="CC131" s="192" t="e">
        <f t="shared" si="213"/>
        <v>#VALUE!</v>
      </c>
      <c r="CD131" s="206">
        <f t="shared" si="214"/>
        <v>0</v>
      </c>
      <c r="CE131" s="70"/>
      <c r="CF131" s="208" t="e">
        <f t="shared" si="215"/>
        <v>#VALUE!</v>
      </c>
      <c r="CG131" s="207" t="e">
        <f t="shared" si="216"/>
        <v>#DIV/0!</v>
      </c>
      <c r="CH131" s="70"/>
      <c r="CI131" s="192" t="e">
        <f t="shared" si="217"/>
        <v>#VALUE!</v>
      </c>
      <c r="CJ131" s="207">
        <f t="shared" si="218"/>
        <v>0</v>
      </c>
      <c r="CK131" s="70">
        <f t="shared" si="219"/>
        <v>0</v>
      </c>
      <c r="CL131" s="192" t="e">
        <f t="shared" si="220"/>
        <v>#VALUE!</v>
      </c>
      <c r="CM131" s="207" t="e">
        <f t="shared" si="221"/>
        <v>#DIV/0!</v>
      </c>
      <c r="CN131" s="70">
        <f t="shared" si="222"/>
        <v>0</v>
      </c>
      <c r="CO131" s="192" t="e">
        <f t="shared" si="223"/>
        <v>#VALUE!</v>
      </c>
      <c r="CP131" s="207">
        <f t="shared" si="224"/>
        <v>100</v>
      </c>
      <c r="CQ131" s="70">
        <f t="shared" si="225"/>
        <v>6</v>
      </c>
      <c r="CR131" s="192" t="e">
        <f t="shared" si="226"/>
        <v>#VALUE!</v>
      </c>
      <c r="CS131" s="207" t="e">
        <f t="shared" si="227"/>
        <v>#DIV/0!</v>
      </c>
      <c r="CT131" s="70">
        <f t="shared" si="228"/>
        <v>0</v>
      </c>
      <c r="CU131" s="192" t="e">
        <f t="shared" si="229"/>
        <v>#VALUE!</v>
      </c>
      <c r="CV131" s="202">
        <f t="shared" si="230"/>
        <v>0</v>
      </c>
      <c r="CW131" s="70">
        <f t="shared" si="231"/>
        <v>0</v>
      </c>
      <c r="CX131" s="192" t="e">
        <f t="shared" si="232"/>
        <v>#VALUE!</v>
      </c>
      <c r="CY131" s="202">
        <f t="shared" si="233"/>
        <v>1</v>
      </c>
      <c r="CZ131" s="70">
        <f t="shared" si="234"/>
        <v>6</v>
      </c>
      <c r="DA131" s="192" t="e">
        <f t="shared" si="235"/>
        <v>#VALUE!</v>
      </c>
      <c r="DB131" s="211"/>
    </row>
    <row r="132" spans="1:106" s="4" customFormat="1">
      <c r="A132" s="258" t="s">
        <v>1033</v>
      </c>
      <c r="B132" s="72" t="s">
        <v>692</v>
      </c>
      <c r="C132" s="67" t="s">
        <v>620</v>
      </c>
      <c r="D132" s="48" t="s">
        <v>571</v>
      </c>
      <c r="E132" s="33" t="s">
        <v>665</v>
      </c>
      <c r="F132" s="472">
        <v>4.7</v>
      </c>
      <c r="G132" s="495">
        <v>6</v>
      </c>
      <c r="H132" s="283">
        <f t="shared" si="164"/>
        <v>6</v>
      </c>
      <c r="I132" s="371">
        <f t="shared" si="164"/>
        <v>6</v>
      </c>
      <c r="J132" s="132">
        <f t="shared" si="165"/>
        <v>0</v>
      </c>
      <c r="K132" s="132">
        <f t="shared" si="166"/>
        <v>0</v>
      </c>
      <c r="L132" s="39" t="e">
        <f t="shared" si="167"/>
        <v>#VALUE!</v>
      </c>
      <c r="M132" s="40" t="e">
        <f t="shared" si="236"/>
        <v>#VALUE!</v>
      </c>
      <c r="N132" s="238" t="e">
        <f t="shared" si="168"/>
        <v>#VALUE!</v>
      </c>
      <c r="O132" s="238" t="e">
        <f t="shared" si="237"/>
        <v>#VALUE!</v>
      </c>
      <c r="P132" s="207">
        <f t="shared" si="170"/>
        <v>0</v>
      </c>
      <c r="Q132" s="70"/>
      <c r="R132" s="208" t="e">
        <f t="shared" si="171"/>
        <v>#VALUE!</v>
      </c>
      <c r="S132" s="207" t="e">
        <f t="shared" si="172"/>
        <v>#DIV/0!</v>
      </c>
      <c r="T132" s="70"/>
      <c r="U132" s="192" t="e">
        <f t="shared" si="173"/>
        <v>#VALUE!</v>
      </c>
      <c r="V132" s="206">
        <f t="shared" si="174"/>
        <v>0</v>
      </c>
      <c r="W132" s="70"/>
      <c r="X132" s="208" t="e">
        <f t="shared" si="175"/>
        <v>#VALUE!</v>
      </c>
      <c r="Y132" s="207" t="e">
        <f t="shared" si="176"/>
        <v>#DIV/0!</v>
      </c>
      <c r="Z132" s="70"/>
      <c r="AA132" s="192" t="e">
        <f t="shared" si="177"/>
        <v>#VALUE!</v>
      </c>
      <c r="AB132" s="206">
        <f t="shared" si="178"/>
        <v>0</v>
      </c>
      <c r="AC132" s="70"/>
      <c r="AD132" s="208" t="e">
        <f t="shared" si="179"/>
        <v>#VALUE!</v>
      </c>
      <c r="AE132" s="207" t="e">
        <f t="shared" si="180"/>
        <v>#DIV/0!</v>
      </c>
      <c r="AF132" s="70"/>
      <c r="AG132" s="192" t="e">
        <f t="shared" si="181"/>
        <v>#VALUE!</v>
      </c>
      <c r="AH132" s="206">
        <f t="shared" si="182"/>
        <v>0</v>
      </c>
      <c r="AI132" s="70"/>
      <c r="AJ132" s="208" t="e">
        <f t="shared" si="183"/>
        <v>#VALUE!</v>
      </c>
      <c r="AK132" s="207" t="e">
        <f t="shared" si="184"/>
        <v>#DIV/0!</v>
      </c>
      <c r="AL132" s="70"/>
      <c r="AM132" s="192" t="e">
        <f t="shared" si="185"/>
        <v>#VALUE!</v>
      </c>
      <c r="AN132" s="206">
        <f t="shared" si="186"/>
        <v>0</v>
      </c>
      <c r="AO132" s="70"/>
      <c r="AP132" s="208" t="e">
        <f t="shared" si="187"/>
        <v>#VALUE!</v>
      </c>
      <c r="AQ132" s="207" t="e">
        <f t="shared" si="188"/>
        <v>#DIV/0!</v>
      </c>
      <c r="AR132" s="70"/>
      <c r="AS132" s="192" t="e">
        <f t="shared" si="189"/>
        <v>#VALUE!</v>
      </c>
      <c r="AT132" s="206">
        <f t="shared" si="190"/>
        <v>0</v>
      </c>
      <c r="AU132" s="70"/>
      <c r="AV132" s="208" t="e">
        <f t="shared" si="191"/>
        <v>#VALUE!</v>
      </c>
      <c r="AW132" s="207" t="e">
        <f t="shared" si="192"/>
        <v>#DIV/0!</v>
      </c>
      <c r="AX132" s="70"/>
      <c r="AY132" s="192" t="e">
        <f t="shared" si="193"/>
        <v>#VALUE!</v>
      </c>
      <c r="AZ132" s="206">
        <f t="shared" si="194"/>
        <v>0</v>
      </c>
      <c r="BA132" s="70"/>
      <c r="BB132" s="208" t="e">
        <f t="shared" si="195"/>
        <v>#VALUE!</v>
      </c>
      <c r="BC132" s="207" t="e">
        <f t="shared" si="196"/>
        <v>#DIV/0!</v>
      </c>
      <c r="BD132" s="70"/>
      <c r="BE132" s="192" t="e">
        <f t="shared" si="197"/>
        <v>#VALUE!</v>
      </c>
      <c r="BF132" s="206">
        <f t="shared" si="198"/>
        <v>0</v>
      </c>
      <c r="BG132" s="70"/>
      <c r="BH132" s="208" t="e">
        <f t="shared" si="199"/>
        <v>#VALUE!</v>
      </c>
      <c r="BI132" s="207" t="e">
        <f t="shared" si="200"/>
        <v>#DIV/0!</v>
      </c>
      <c r="BJ132" s="70"/>
      <c r="BK132" s="192" t="e">
        <f t="shared" si="201"/>
        <v>#VALUE!</v>
      </c>
      <c r="BL132" s="206">
        <f t="shared" si="202"/>
        <v>0</v>
      </c>
      <c r="BM132" s="70"/>
      <c r="BN132" s="208" t="e">
        <f t="shared" si="203"/>
        <v>#VALUE!</v>
      </c>
      <c r="BO132" s="207" t="e">
        <f t="shared" si="204"/>
        <v>#DIV/0!</v>
      </c>
      <c r="BP132" s="70"/>
      <c r="BQ132" s="192" t="e">
        <f t="shared" si="205"/>
        <v>#VALUE!</v>
      </c>
      <c r="BR132" s="206">
        <f t="shared" si="206"/>
        <v>0</v>
      </c>
      <c r="BS132" s="70"/>
      <c r="BT132" s="208" t="e">
        <f t="shared" si="207"/>
        <v>#VALUE!</v>
      </c>
      <c r="BU132" s="207" t="e">
        <f t="shared" si="208"/>
        <v>#DIV/0!</v>
      </c>
      <c r="BV132" s="70"/>
      <c r="BW132" s="192" t="e">
        <f t="shared" si="209"/>
        <v>#VALUE!</v>
      </c>
      <c r="BX132" s="206">
        <f t="shared" si="210"/>
        <v>0</v>
      </c>
      <c r="BY132" s="70"/>
      <c r="BZ132" s="208" t="e">
        <f t="shared" si="211"/>
        <v>#VALUE!</v>
      </c>
      <c r="CA132" s="207" t="e">
        <f t="shared" si="212"/>
        <v>#DIV/0!</v>
      </c>
      <c r="CB132" s="70"/>
      <c r="CC132" s="192" t="e">
        <f t="shared" si="213"/>
        <v>#VALUE!</v>
      </c>
      <c r="CD132" s="206">
        <f t="shared" si="214"/>
        <v>0</v>
      </c>
      <c r="CE132" s="70"/>
      <c r="CF132" s="208" t="e">
        <f t="shared" si="215"/>
        <v>#VALUE!</v>
      </c>
      <c r="CG132" s="207" t="e">
        <f t="shared" si="216"/>
        <v>#DIV/0!</v>
      </c>
      <c r="CH132" s="70"/>
      <c r="CI132" s="192" t="e">
        <f t="shared" si="217"/>
        <v>#VALUE!</v>
      </c>
      <c r="CJ132" s="207">
        <f t="shared" si="218"/>
        <v>0</v>
      </c>
      <c r="CK132" s="70">
        <f t="shared" si="219"/>
        <v>0</v>
      </c>
      <c r="CL132" s="192" t="e">
        <f t="shared" si="220"/>
        <v>#VALUE!</v>
      </c>
      <c r="CM132" s="207" t="e">
        <f t="shared" si="221"/>
        <v>#DIV/0!</v>
      </c>
      <c r="CN132" s="70">
        <f t="shared" si="222"/>
        <v>0</v>
      </c>
      <c r="CO132" s="192" t="e">
        <f t="shared" si="223"/>
        <v>#VALUE!</v>
      </c>
      <c r="CP132" s="207">
        <f t="shared" si="224"/>
        <v>100</v>
      </c>
      <c r="CQ132" s="70">
        <f t="shared" si="225"/>
        <v>6</v>
      </c>
      <c r="CR132" s="192" t="e">
        <f t="shared" si="226"/>
        <v>#VALUE!</v>
      </c>
      <c r="CS132" s="207" t="e">
        <f t="shared" si="227"/>
        <v>#DIV/0!</v>
      </c>
      <c r="CT132" s="70">
        <f t="shared" si="228"/>
        <v>0</v>
      </c>
      <c r="CU132" s="192" t="e">
        <f t="shared" si="229"/>
        <v>#VALUE!</v>
      </c>
      <c r="CV132" s="202">
        <f t="shared" si="230"/>
        <v>0</v>
      </c>
      <c r="CW132" s="70">
        <f t="shared" si="231"/>
        <v>0</v>
      </c>
      <c r="CX132" s="192" t="e">
        <f t="shared" si="232"/>
        <v>#VALUE!</v>
      </c>
      <c r="CY132" s="202">
        <f t="shared" si="233"/>
        <v>1</v>
      </c>
      <c r="CZ132" s="70">
        <f t="shared" si="234"/>
        <v>6</v>
      </c>
      <c r="DA132" s="192" t="e">
        <f t="shared" si="235"/>
        <v>#VALUE!</v>
      </c>
      <c r="DB132" s="211"/>
    </row>
    <row r="133" spans="1:106" s="4" customFormat="1">
      <c r="A133" s="258" t="s">
        <v>1034</v>
      </c>
      <c r="B133" s="496" t="s">
        <v>621</v>
      </c>
      <c r="C133" s="304" t="s">
        <v>622</v>
      </c>
      <c r="D133" s="53" t="s">
        <v>572</v>
      </c>
      <c r="E133" s="33" t="s">
        <v>669</v>
      </c>
      <c r="F133" s="472">
        <v>12.72</v>
      </c>
      <c r="G133" s="494">
        <v>144</v>
      </c>
      <c r="H133" s="283">
        <f t="shared" ref="H133:I137" si="238">G133</f>
        <v>144</v>
      </c>
      <c r="I133" s="371">
        <f t="shared" si="238"/>
        <v>144</v>
      </c>
      <c r="J133" s="132">
        <f t="shared" ref="J133:K137" si="239">H133-G133</f>
        <v>0</v>
      </c>
      <c r="K133" s="132">
        <f t="shared" si="239"/>
        <v>0</v>
      </c>
      <c r="L133" s="39" t="e">
        <f>ROUND((F133*(1+$M$8))*(1+$G$8),2)</f>
        <v>#VALUE!</v>
      </c>
      <c r="M133" s="40" t="e">
        <f>TRUNC(L133*G133,2)</f>
        <v>#VALUE!</v>
      </c>
      <c r="N133" s="238" t="e">
        <f>TRUNC(L133*J133,2)</f>
        <v>#VALUE!</v>
      </c>
      <c r="O133" s="238" t="e">
        <f>TRUNC(L133*K133,2)</f>
        <v>#VALUE!</v>
      </c>
      <c r="P133" s="207">
        <f>Q133/$G133*100</f>
        <v>0</v>
      </c>
      <c r="Q133" s="70"/>
      <c r="R133" s="208" t="e">
        <f>TRUNC(Q133*$L133,2)</f>
        <v>#VALUE!</v>
      </c>
      <c r="S133" s="207" t="e">
        <f>T133/(IF($I133&lt;&gt;$H133,($J133+$K133),$J133))*100</f>
        <v>#DIV/0!</v>
      </c>
      <c r="T133" s="70"/>
      <c r="U133" s="192" t="e">
        <f>TRUNC(T133*$L133,2)</f>
        <v>#VALUE!</v>
      </c>
      <c r="V133" s="206">
        <f>W133/$G133*100</f>
        <v>0</v>
      </c>
      <c r="W133" s="70"/>
      <c r="X133" s="208" t="e">
        <f>TRUNC(W133*$L133,2)</f>
        <v>#VALUE!</v>
      </c>
      <c r="Y133" s="207" t="e">
        <f>Z133/(IF($I133&lt;&gt;$H133,($J133+$K133),$J133))*100</f>
        <v>#DIV/0!</v>
      </c>
      <c r="Z133" s="70"/>
      <c r="AA133" s="192" t="e">
        <f>TRUNC(Z133*$L133,2)</f>
        <v>#VALUE!</v>
      </c>
      <c r="AB133" s="206">
        <f>AC133/$G133*100</f>
        <v>0</v>
      </c>
      <c r="AC133" s="70"/>
      <c r="AD133" s="208" t="e">
        <f>TRUNC(AC133*$L133,2)</f>
        <v>#VALUE!</v>
      </c>
      <c r="AE133" s="207" t="e">
        <f>AF133/(IF($I133&lt;&gt;$H133,($J133+$K133),$J133))*100</f>
        <v>#DIV/0!</v>
      </c>
      <c r="AF133" s="70"/>
      <c r="AG133" s="192" t="e">
        <f>TRUNC(AF133*$L133,2)</f>
        <v>#VALUE!</v>
      </c>
      <c r="AH133" s="206">
        <f>AI133/$G133*100</f>
        <v>0</v>
      </c>
      <c r="AI133" s="70"/>
      <c r="AJ133" s="208" t="e">
        <f>TRUNC(AI133*$L133,2)</f>
        <v>#VALUE!</v>
      </c>
      <c r="AK133" s="207" t="e">
        <f>AL133/(IF($I133&lt;&gt;$H133,($J133+$K133),$J133))*100</f>
        <v>#DIV/0!</v>
      </c>
      <c r="AL133" s="70"/>
      <c r="AM133" s="192" t="e">
        <f>TRUNC(AL133*$L133,2)</f>
        <v>#VALUE!</v>
      </c>
      <c r="AN133" s="206">
        <f>AO133/$G133*100</f>
        <v>0</v>
      </c>
      <c r="AO133" s="70"/>
      <c r="AP133" s="208" t="e">
        <f>TRUNC(AO133*$L133,2)</f>
        <v>#VALUE!</v>
      </c>
      <c r="AQ133" s="207" t="e">
        <f>AR133/(IF($I133&lt;&gt;$H133,($J133+$K133),$J133))*100</f>
        <v>#DIV/0!</v>
      </c>
      <c r="AR133" s="70"/>
      <c r="AS133" s="192" t="e">
        <f>TRUNC(AR133*$L133,2)</f>
        <v>#VALUE!</v>
      </c>
      <c r="AT133" s="206">
        <f>AU133/$G133*100</f>
        <v>0</v>
      </c>
      <c r="AU133" s="70"/>
      <c r="AV133" s="208" t="e">
        <f>TRUNC(AU133*$L133,2)</f>
        <v>#VALUE!</v>
      </c>
      <c r="AW133" s="207" t="e">
        <f>AX133/(IF($I133&lt;&gt;$H133,($J133+$K133),$J133))*100</f>
        <v>#DIV/0!</v>
      </c>
      <c r="AX133" s="70"/>
      <c r="AY133" s="192" t="e">
        <f>TRUNC(AX133*$L133,2)</f>
        <v>#VALUE!</v>
      </c>
      <c r="AZ133" s="206">
        <f>BA133/$G133*100</f>
        <v>0</v>
      </c>
      <c r="BA133" s="70"/>
      <c r="BB133" s="208" t="e">
        <f>TRUNC(BA133*$L133,2)</f>
        <v>#VALUE!</v>
      </c>
      <c r="BC133" s="207" t="e">
        <f>BD133/(IF($I133&lt;&gt;$H133,($J133+$K133),$J133))*100</f>
        <v>#DIV/0!</v>
      </c>
      <c r="BD133" s="70"/>
      <c r="BE133" s="192" t="e">
        <f>TRUNC(BD133*$L133,2)</f>
        <v>#VALUE!</v>
      </c>
      <c r="BF133" s="206">
        <f>BG133/$G133*100</f>
        <v>0</v>
      </c>
      <c r="BG133" s="70"/>
      <c r="BH133" s="208" t="e">
        <f>TRUNC(BG133*$L133,2)</f>
        <v>#VALUE!</v>
      </c>
      <c r="BI133" s="207" t="e">
        <f>BJ133/(IF($I133&lt;&gt;$H133,($J133+$K133),$J133))*100</f>
        <v>#DIV/0!</v>
      </c>
      <c r="BJ133" s="70"/>
      <c r="BK133" s="192" t="e">
        <f>TRUNC(BJ133*$L133,2)</f>
        <v>#VALUE!</v>
      </c>
      <c r="BL133" s="206">
        <f>BM133/$G133*100</f>
        <v>0</v>
      </c>
      <c r="BM133" s="70"/>
      <c r="BN133" s="208" t="e">
        <f>TRUNC(BM133*$L133,2)</f>
        <v>#VALUE!</v>
      </c>
      <c r="BO133" s="207" t="e">
        <f>BP133/(IF($I133&lt;&gt;$H133,($J133+$K133),$J133))*100</f>
        <v>#DIV/0!</v>
      </c>
      <c r="BP133" s="70"/>
      <c r="BQ133" s="192" t="e">
        <f>TRUNC(BP133*$L133,2)</f>
        <v>#VALUE!</v>
      </c>
      <c r="BR133" s="206">
        <f>BS133/$G133*100</f>
        <v>0</v>
      </c>
      <c r="BS133" s="70"/>
      <c r="BT133" s="208" t="e">
        <f>TRUNC(BS133*$L133,2)</f>
        <v>#VALUE!</v>
      </c>
      <c r="BU133" s="207" t="e">
        <f>BV133/(IF($I133&lt;&gt;$H133,($J133+$K133),$J133))*100</f>
        <v>#DIV/0!</v>
      </c>
      <c r="BV133" s="70"/>
      <c r="BW133" s="192" t="e">
        <f>TRUNC(BV133*$L133,2)</f>
        <v>#VALUE!</v>
      </c>
      <c r="BX133" s="206">
        <f>BY133/$G133*100</f>
        <v>0</v>
      </c>
      <c r="BY133" s="70"/>
      <c r="BZ133" s="208" t="e">
        <f>TRUNC(BY133*$L133,2)</f>
        <v>#VALUE!</v>
      </c>
      <c r="CA133" s="207" t="e">
        <f>CB133/(IF($I133&lt;&gt;$H133,($J133+$K133),$J133))*100</f>
        <v>#DIV/0!</v>
      </c>
      <c r="CB133" s="70"/>
      <c r="CC133" s="192" t="e">
        <f>TRUNC(CB133*$L133,2)</f>
        <v>#VALUE!</v>
      </c>
      <c r="CD133" s="206">
        <f>CE133/$G133*100</f>
        <v>0</v>
      </c>
      <c r="CE133" s="70"/>
      <c r="CF133" s="208" t="e">
        <f>TRUNC(CE133*$L133,2)</f>
        <v>#VALUE!</v>
      </c>
      <c r="CG133" s="207" t="e">
        <f>CH133/(IF($I133&lt;&gt;$H133,($J133+$K133),$J133))*100</f>
        <v>#DIV/0!</v>
      </c>
      <c r="CH133" s="70"/>
      <c r="CI133" s="192" t="e">
        <f>TRUNC(CH133*$L133,2)</f>
        <v>#VALUE!</v>
      </c>
      <c r="CJ133" s="207">
        <f>CK133/$G133*100</f>
        <v>0</v>
      </c>
      <c r="CK133" s="70">
        <f>W133+Q133+AC133+AI133+AO133+AU133+BA133+BG133+BM133+BS133+BY133+CE133</f>
        <v>0</v>
      </c>
      <c r="CL133" s="192" t="e">
        <f>TRUNC(CK133*$L133,2)</f>
        <v>#VALUE!</v>
      </c>
      <c r="CM133" s="207" t="e">
        <f>CN133/(IF($K133&lt;&gt;0,($I133-$G133),($H133-$G133)))*100</f>
        <v>#DIV/0!</v>
      </c>
      <c r="CN133" s="70">
        <f>T133+Z133+AF133+AL133+AR133+AX133+BD133+BJ133+BP133+BV133+CB133+CH133</f>
        <v>0</v>
      </c>
      <c r="CO133" s="192" t="e">
        <f>TRUNC(CN133*$L133,2)</f>
        <v>#VALUE!</v>
      </c>
      <c r="CP133" s="207">
        <f>CQ133/$G133*100</f>
        <v>100</v>
      </c>
      <c r="CQ133" s="70">
        <f>G133-CK133</f>
        <v>144</v>
      </c>
      <c r="CR133" s="192" t="e">
        <f>TRUNC(CQ133*$L133,2)</f>
        <v>#VALUE!</v>
      </c>
      <c r="CS133" s="207" t="e">
        <f>CT133/(IF(I133&lt;&gt;H133,(I133-G133),(H133-G133)))*100</f>
        <v>#DIV/0!</v>
      </c>
      <c r="CT133" s="70">
        <f>(IF(I133&lt;&gt;H133,(I133-G133),(H133-G133)))-CN133</f>
        <v>0</v>
      </c>
      <c r="CU133" s="192" t="e">
        <f>TRUNC(CT133*$L133,2)</f>
        <v>#VALUE!</v>
      </c>
      <c r="CV133" s="202">
        <f t="shared" si="230"/>
        <v>0</v>
      </c>
      <c r="CW133" s="70">
        <f>CK133+CN133</f>
        <v>0</v>
      </c>
      <c r="CX133" s="192" t="e">
        <f>TRUNC(CW133*$L133,2)</f>
        <v>#VALUE!</v>
      </c>
      <c r="CY133" s="202">
        <f t="shared" si="233"/>
        <v>1</v>
      </c>
      <c r="CZ133" s="70">
        <f>CQ133+CT133</f>
        <v>144</v>
      </c>
      <c r="DA133" s="192" t="e">
        <f>TRUNC(CZ133*$L133,2)</f>
        <v>#VALUE!</v>
      </c>
      <c r="DB133" s="211"/>
    </row>
    <row r="134" spans="1:106" s="4" customFormat="1" ht="28.5">
      <c r="A134" s="258" t="s">
        <v>1035</v>
      </c>
      <c r="B134" s="72" t="s">
        <v>692</v>
      </c>
      <c r="C134" s="67" t="s">
        <v>623</v>
      </c>
      <c r="D134" s="69" t="s">
        <v>624</v>
      </c>
      <c r="E134" s="33" t="s">
        <v>669</v>
      </c>
      <c r="F134" s="475">
        <v>3</v>
      </c>
      <c r="G134" s="494">
        <v>245</v>
      </c>
      <c r="H134" s="283">
        <f t="shared" si="238"/>
        <v>245</v>
      </c>
      <c r="I134" s="371">
        <f t="shared" si="238"/>
        <v>245</v>
      </c>
      <c r="J134" s="132">
        <f t="shared" si="239"/>
        <v>0</v>
      </c>
      <c r="K134" s="132">
        <f t="shared" si="239"/>
        <v>0</v>
      </c>
      <c r="L134" s="39" t="e">
        <f>ROUND((F134*(1+$M$8))*(1+$G$8),2)</f>
        <v>#VALUE!</v>
      </c>
      <c r="M134" s="40" t="e">
        <f>TRUNC(L134*G134,2)</f>
        <v>#VALUE!</v>
      </c>
      <c r="N134" s="238" t="e">
        <f>TRUNC(L134*J134,2)</f>
        <v>#VALUE!</v>
      </c>
      <c r="O134" s="238" t="e">
        <f>TRUNC(L134*K134,2)</f>
        <v>#VALUE!</v>
      </c>
      <c r="P134" s="207">
        <f>Q134/$G134*100</f>
        <v>0</v>
      </c>
      <c r="Q134" s="70"/>
      <c r="R134" s="208" t="e">
        <f>TRUNC(Q134*$L134,2)</f>
        <v>#VALUE!</v>
      </c>
      <c r="S134" s="207" t="e">
        <f>T134/(IF($I134&lt;&gt;$H134,($J134+$K134),$J134))*100</f>
        <v>#DIV/0!</v>
      </c>
      <c r="T134" s="70"/>
      <c r="U134" s="192" t="e">
        <f>TRUNC(T134*$L134,2)</f>
        <v>#VALUE!</v>
      </c>
      <c r="V134" s="206">
        <f>W134/$G134*100</f>
        <v>0</v>
      </c>
      <c r="W134" s="70"/>
      <c r="X134" s="208" t="e">
        <f>TRUNC(W134*$L134,2)</f>
        <v>#VALUE!</v>
      </c>
      <c r="Y134" s="207" t="e">
        <f>Z134/(IF($I134&lt;&gt;$H134,($J134+$K134),$J134))*100</f>
        <v>#DIV/0!</v>
      </c>
      <c r="Z134" s="70"/>
      <c r="AA134" s="192" t="e">
        <f>TRUNC(Z134*$L134,2)</f>
        <v>#VALUE!</v>
      </c>
      <c r="AB134" s="206">
        <f>AC134/$G134*100</f>
        <v>0</v>
      </c>
      <c r="AC134" s="70"/>
      <c r="AD134" s="208" t="e">
        <f>TRUNC(AC134*$L134,2)</f>
        <v>#VALUE!</v>
      </c>
      <c r="AE134" s="207" t="e">
        <f>AF134/(IF($I134&lt;&gt;$H134,($J134+$K134),$J134))*100</f>
        <v>#DIV/0!</v>
      </c>
      <c r="AF134" s="70"/>
      <c r="AG134" s="192" t="e">
        <f>TRUNC(AF134*$L134,2)</f>
        <v>#VALUE!</v>
      </c>
      <c r="AH134" s="206">
        <f>AI134/$G134*100</f>
        <v>0</v>
      </c>
      <c r="AI134" s="70"/>
      <c r="AJ134" s="208" t="e">
        <f>TRUNC(AI134*$L134,2)</f>
        <v>#VALUE!</v>
      </c>
      <c r="AK134" s="207" t="e">
        <f>AL134/(IF($I134&lt;&gt;$H134,($J134+$K134),$J134))*100</f>
        <v>#DIV/0!</v>
      </c>
      <c r="AL134" s="70"/>
      <c r="AM134" s="192" t="e">
        <f>TRUNC(AL134*$L134,2)</f>
        <v>#VALUE!</v>
      </c>
      <c r="AN134" s="206">
        <f>AO134/$G134*100</f>
        <v>0</v>
      </c>
      <c r="AO134" s="70"/>
      <c r="AP134" s="208" t="e">
        <f>TRUNC(AO134*$L134,2)</f>
        <v>#VALUE!</v>
      </c>
      <c r="AQ134" s="207" t="e">
        <f>AR134/(IF($I134&lt;&gt;$H134,($J134+$K134),$J134))*100</f>
        <v>#DIV/0!</v>
      </c>
      <c r="AR134" s="70"/>
      <c r="AS134" s="192" t="e">
        <f>TRUNC(AR134*$L134,2)</f>
        <v>#VALUE!</v>
      </c>
      <c r="AT134" s="206">
        <f>AU134/$G134*100</f>
        <v>0</v>
      </c>
      <c r="AU134" s="70"/>
      <c r="AV134" s="208" t="e">
        <f>TRUNC(AU134*$L134,2)</f>
        <v>#VALUE!</v>
      </c>
      <c r="AW134" s="207" t="e">
        <f>AX134/(IF($I134&lt;&gt;$H134,($J134+$K134),$J134))*100</f>
        <v>#DIV/0!</v>
      </c>
      <c r="AX134" s="70"/>
      <c r="AY134" s="192" t="e">
        <f>TRUNC(AX134*$L134,2)</f>
        <v>#VALUE!</v>
      </c>
      <c r="AZ134" s="206">
        <f>BA134/$G134*100</f>
        <v>0</v>
      </c>
      <c r="BA134" s="70"/>
      <c r="BB134" s="208" t="e">
        <f>TRUNC(BA134*$L134,2)</f>
        <v>#VALUE!</v>
      </c>
      <c r="BC134" s="207" t="e">
        <f>BD134/(IF($I134&lt;&gt;$H134,($J134+$K134),$J134))*100</f>
        <v>#DIV/0!</v>
      </c>
      <c r="BD134" s="70"/>
      <c r="BE134" s="192" t="e">
        <f>TRUNC(BD134*$L134,2)</f>
        <v>#VALUE!</v>
      </c>
      <c r="BF134" s="206">
        <f>BG134/$G134*100</f>
        <v>0</v>
      </c>
      <c r="BG134" s="70"/>
      <c r="BH134" s="208" t="e">
        <f>TRUNC(BG134*$L134,2)</f>
        <v>#VALUE!</v>
      </c>
      <c r="BI134" s="207" t="e">
        <f>BJ134/(IF($I134&lt;&gt;$H134,($J134+$K134),$J134))*100</f>
        <v>#DIV/0!</v>
      </c>
      <c r="BJ134" s="70"/>
      <c r="BK134" s="192" t="e">
        <f>TRUNC(BJ134*$L134,2)</f>
        <v>#VALUE!</v>
      </c>
      <c r="BL134" s="206">
        <f>BM134/$G134*100</f>
        <v>0</v>
      </c>
      <c r="BM134" s="70"/>
      <c r="BN134" s="208" t="e">
        <f>TRUNC(BM134*$L134,2)</f>
        <v>#VALUE!</v>
      </c>
      <c r="BO134" s="207" t="e">
        <f>BP134/(IF($I134&lt;&gt;$H134,($J134+$K134),$J134))*100</f>
        <v>#DIV/0!</v>
      </c>
      <c r="BP134" s="70"/>
      <c r="BQ134" s="192" t="e">
        <f>TRUNC(BP134*$L134,2)</f>
        <v>#VALUE!</v>
      </c>
      <c r="BR134" s="206">
        <f>BS134/$G134*100</f>
        <v>0</v>
      </c>
      <c r="BS134" s="70"/>
      <c r="BT134" s="208" t="e">
        <f>TRUNC(BS134*$L134,2)</f>
        <v>#VALUE!</v>
      </c>
      <c r="BU134" s="207" t="e">
        <f>BV134/(IF($I134&lt;&gt;$H134,($J134+$K134),$J134))*100</f>
        <v>#DIV/0!</v>
      </c>
      <c r="BV134" s="70"/>
      <c r="BW134" s="192" t="e">
        <f>TRUNC(BV134*$L134,2)</f>
        <v>#VALUE!</v>
      </c>
      <c r="BX134" s="206">
        <f>BY134/$G134*100</f>
        <v>0</v>
      </c>
      <c r="BY134" s="70"/>
      <c r="BZ134" s="208" t="e">
        <f>TRUNC(BY134*$L134,2)</f>
        <v>#VALUE!</v>
      </c>
      <c r="CA134" s="207" t="e">
        <f>CB134/(IF($I134&lt;&gt;$H134,($J134+$K134),$J134))*100</f>
        <v>#DIV/0!</v>
      </c>
      <c r="CB134" s="70"/>
      <c r="CC134" s="192" t="e">
        <f>TRUNC(CB134*$L134,2)</f>
        <v>#VALUE!</v>
      </c>
      <c r="CD134" s="206">
        <f>CE134/$G134*100</f>
        <v>0</v>
      </c>
      <c r="CE134" s="70"/>
      <c r="CF134" s="208" t="e">
        <f>TRUNC(CE134*$L134,2)</f>
        <v>#VALUE!</v>
      </c>
      <c r="CG134" s="207" t="e">
        <f>CH134/(IF($I134&lt;&gt;$H134,($J134+$K134),$J134))*100</f>
        <v>#DIV/0!</v>
      </c>
      <c r="CH134" s="70"/>
      <c r="CI134" s="192" t="e">
        <f>TRUNC(CH134*$L134,2)</f>
        <v>#VALUE!</v>
      </c>
      <c r="CJ134" s="207">
        <f>CK134/$G134*100</f>
        <v>0</v>
      </c>
      <c r="CK134" s="70">
        <f>W134+Q134+AC134+AI134+AO134+AU134+BA134+BG134+BM134+BS134+BY134+CE134</f>
        <v>0</v>
      </c>
      <c r="CL134" s="192" t="e">
        <f>TRUNC(CK134*$L134,2)</f>
        <v>#VALUE!</v>
      </c>
      <c r="CM134" s="207" t="e">
        <f>CN134/(IF($K134&lt;&gt;0,($I134-$G134),($H134-$G134)))*100</f>
        <v>#DIV/0!</v>
      </c>
      <c r="CN134" s="70">
        <f>T134+Z134+AF134+AL134+AR134+AX134+BD134+BJ134+BP134+BV134+CB134+CH134</f>
        <v>0</v>
      </c>
      <c r="CO134" s="192" t="e">
        <f>TRUNC(CN134*$L134,2)</f>
        <v>#VALUE!</v>
      </c>
      <c r="CP134" s="207">
        <f>CQ134/$G134*100</f>
        <v>100</v>
      </c>
      <c r="CQ134" s="70">
        <f>G134-CK134</f>
        <v>245</v>
      </c>
      <c r="CR134" s="192" t="e">
        <f>TRUNC(CQ134*$L134,2)</f>
        <v>#VALUE!</v>
      </c>
      <c r="CS134" s="207" t="e">
        <f>CT134/(IF(I134&lt;&gt;H134,(I134-G134),(H134-G134)))*100</f>
        <v>#DIV/0!</v>
      </c>
      <c r="CT134" s="70">
        <f>(IF(I134&lt;&gt;H134,(I134-G134),(H134-G134)))-CN134</f>
        <v>0</v>
      </c>
      <c r="CU134" s="192" t="e">
        <f>TRUNC(CT134*$L134,2)</f>
        <v>#VALUE!</v>
      </c>
      <c r="CV134" s="202">
        <f t="shared" si="230"/>
        <v>0</v>
      </c>
      <c r="CW134" s="70">
        <f>CK134+CN134</f>
        <v>0</v>
      </c>
      <c r="CX134" s="192" t="e">
        <f>TRUNC(CW134*$L134,2)</f>
        <v>#VALUE!</v>
      </c>
      <c r="CY134" s="202">
        <f t="shared" si="233"/>
        <v>1</v>
      </c>
      <c r="CZ134" s="70">
        <f>CQ134+CT134</f>
        <v>245</v>
      </c>
      <c r="DA134" s="192" t="e">
        <f>TRUNC(CZ134*$L134,2)</f>
        <v>#VALUE!</v>
      </c>
      <c r="DB134" s="211"/>
    </row>
    <row r="135" spans="1:106" s="4" customFormat="1">
      <c r="A135" s="258" t="s">
        <v>1036</v>
      </c>
      <c r="B135" s="72" t="s">
        <v>692</v>
      </c>
      <c r="C135" s="67" t="s">
        <v>625</v>
      </c>
      <c r="D135" s="48" t="s">
        <v>626</v>
      </c>
      <c r="E135" s="33" t="s">
        <v>665</v>
      </c>
      <c r="F135" s="472">
        <v>836.09</v>
      </c>
      <c r="G135" s="494">
        <v>6</v>
      </c>
      <c r="H135" s="283">
        <f t="shared" si="238"/>
        <v>6</v>
      </c>
      <c r="I135" s="371">
        <f t="shared" si="238"/>
        <v>6</v>
      </c>
      <c r="J135" s="132">
        <f t="shared" si="239"/>
        <v>0</v>
      </c>
      <c r="K135" s="132">
        <f t="shared" si="239"/>
        <v>0</v>
      </c>
      <c r="L135" s="39" t="e">
        <f>ROUND((F135*(1+$M$8))*(1+$G$8),2)</f>
        <v>#VALUE!</v>
      </c>
      <c r="M135" s="40" t="e">
        <f>TRUNC(L135*G135,2)</f>
        <v>#VALUE!</v>
      </c>
      <c r="N135" s="238" t="e">
        <f>TRUNC(L135*J135,2)</f>
        <v>#VALUE!</v>
      </c>
      <c r="O135" s="238" t="e">
        <f>TRUNC(L135*K135,2)</f>
        <v>#VALUE!</v>
      </c>
      <c r="P135" s="207">
        <f>Q135/$G135*100</f>
        <v>0</v>
      </c>
      <c r="Q135" s="70"/>
      <c r="R135" s="208" t="e">
        <f>TRUNC(Q135*$L135,2)</f>
        <v>#VALUE!</v>
      </c>
      <c r="S135" s="207" t="e">
        <f>T135/(IF($I135&lt;&gt;$H135,($J135+$K135),$J135))*100</f>
        <v>#DIV/0!</v>
      </c>
      <c r="T135" s="70"/>
      <c r="U135" s="192" t="e">
        <f>TRUNC(T135*$L135,2)</f>
        <v>#VALUE!</v>
      </c>
      <c r="V135" s="206">
        <f>W135/$G135*100</f>
        <v>0</v>
      </c>
      <c r="W135" s="70"/>
      <c r="X135" s="208" t="e">
        <f>TRUNC(W135*$L135,2)</f>
        <v>#VALUE!</v>
      </c>
      <c r="Y135" s="207" t="e">
        <f>Z135/(IF($I135&lt;&gt;$H135,($J135+$K135),$J135))*100</f>
        <v>#DIV/0!</v>
      </c>
      <c r="Z135" s="70"/>
      <c r="AA135" s="192" t="e">
        <f>TRUNC(Z135*$L135,2)</f>
        <v>#VALUE!</v>
      </c>
      <c r="AB135" s="206">
        <f>AC135/$G135*100</f>
        <v>0</v>
      </c>
      <c r="AC135" s="70"/>
      <c r="AD135" s="208" t="e">
        <f>TRUNC(AC135*$L135,2)</f>
        <v>#VALUE!</v>
      </c>
      <c r="AE135" s="207" t="e">
        <f>AF135/(IF($I135&lt;&gt;$H135,($J135+$K135),$J135))*100</f>
        <v>#DIV/0!</v>
      </c>
      <c r="AF135" s="70"/>
      <c r="AG135" s="192" t="e">
        <f>TRUNC(AF135*$L135,2)</f>
        <v>#VALUE!</v>
      </c>
      <c r="AH135" s="206">
        <f>AI135/$G135*100</f>
        <v>0</v>
      </c>
      <c r="AI135" s="70"/>
      <c r="AJ135" s="208" t="e">
        <f>TRUNC(AI135*$L135,2)</f>
        <v>#VALUE!</v>
      </c>
      <c r="AK135" s="207" t="e">
        <f>AL135/(IF($I135&lt;&gt;$H135,($J135+$K135),$J135))*100</f>
        <v>#DIV/0!</v>
      </c>
      <c r="AL135" s="70"/>
      <c r="AM135" s="192" t="e">
        <f>TRUNC(AL135*$L135,2)</f>
        <v>#VALUE!</v>
      </c>
      <c r="AN135" s="206">
        <f>AO135/$G135*100</f>
        <v>0</v>
      </c>
      <c r="AO135" s="70"/>
      <c r="AP135" s="208" t="e">
        <f>TRUNC(AO135*$L135,2)</f>
        <v>#VALUE!</v>
      </c>
      <c r="AQ135" s="207" t="e">
        <f>AR135/(IF($I135&lt;&gt;$H135,($J135+$K135),$J135))*100</f>
        <v>#DIV/0!</v>
      </c>
      <c r="AR135" s="70"/>
      <c r="AS135" s="192" t="e">
        <f>TRUNC(AR135*$L135,2)</f>
        <v>#VALUE!</v>
      </c>
      <c r="AT135" s="206">
        <f>AU135/$G135*100</f>
        <v>0</v>
      </c>
      <c r="AU135" s="70"/>
      <c r="AV135" s="208" t="e">
        <f>TRUNC(AU135*$L135,2)</f>
        <v>#VALUE!</v>
      </c>
      <c r="AW135" s="207" t="e">
        <f>AX135/(IF($I135&lt;&gt;$H135,($J135+$K135),$J135))*100</f>
        <v>#DIV/0!</v>
      </c>
      <c r="AX135" s="70"/>
      <c r="AY135" s="192" t="e">
        <f>TRUNC(AX135*$L135,2)</f>
        <v>#VALUE!</v>
      </c>
      <c r="AZ135" s="206">
        <f>BA135/$G135*100</f>
        <v>0</v>
      </c>
      <c r="BA135" s="70"/>
      <c r="BB135" s="208" t="e">
        <f>TRUNC(BA135*$L135,2)</f>
        <v>#VALUE!</v>
      </c>
      <c r="BC135" s="207" t="e">
        <f>BD135/(IF($I135&lt;&gt;$H135,($J135+$K135),$J135))*100</f>
        <v>#DIV/0!</v>
      </c>
      <c r="BD135" s="70"/>
      <c r="BE135" s="192" t="e">
        <f>TRUNC(BD135*$L135,2)</f>
        <v>#VALUE!</v>
      </c>
      <c r="BF135" s="206">
        <f>BG135/$G135*100</f>
        <v>0</v>
      </c>
      <c r="BG135" s="70"/>
      <c r="BH135" s="208" t="e">
        <f>TRUNC(BG135*$L135,2)</f>
        <v>#VALUE!</v>
      </c>
      <c r="BI135" s="207" t="e">
        <f>BJ135/(IF($I135&lt;&gt;$H135,($J135+$K135),$J135))*100</f>
        <v>#DIV/0!</v>
      </c>
      <c r="BJ135" s="70"/>
      <c r="BK135" s="192" t="e">
        <f>TRUNC(BJ135*$L135,2)</f>
        <v>#VALUE!</v>
      </c>
      <c r="BL135" s="206">
        <f>BM135/$G135*100</f>
        <v>0</v>
      </c>
      <c r="BM135" s="70"/>
      <c r="BN135" s="208" t="e">
        <f>TRUNC(BM135*$L135,2)</f>
        <v>#VALUE!</v>
      </c>
      <c r="BO135" s="207" t="e">
        <f>BP135/(IF($I135&lt;&gt;$H135,($J135+$K135),$J135))*100</f>
        <v>#DIV/0!</v>
      </c>
      <c r="BP135" s="70"/>
      <c r="BQ135" s="192" t="e">
        <f>TRUNC(BP135*$L135,2)</f>
        <v>#VALUE!</v>
      </c>
      <c r="BR135" s="206">
        <f>BS135/$G135*100</f>
        <v>0</v>
      </c>
      <c r="BS135" s="70"/>
      <c r="BT135" s="208" t="e">
        <f>TRUNC(BS135*$L135,2)</f>
        <v>#VALUE!</v>
      </c>
      <c r="BU135" s="207" t="e">
        <f>BV135/(IF($I135&lt;&gt;$H135,($J135+$K135),$J135))*100</f>
        <v>#DIV/0!</v>
      </c>
      <c r="BV135" s="70"/>
      <c r="BW135" s="192" t="e">
        <f>TRUNC(BV135*$L135,2)</f>
        <v>#VALUE!</v>
      </c>
      <c r="BX135" s="206">
        <f>BY135/$G135*100</f>
        <v>0</v>
      </c>
      <c r="BY135" s="70"/>
      <c r="BZ135" s="208" t="e">
        <f>TRUNC(BY135*$L135,2)</f>
        <v>#VALUE!</v>
      </c>
      <c r="CA135" s="207" t="e">
        <f>CB135/(IF($I135&lt;&gt;$H135,($J135+$K135),$J135))*100</f>
        <v>#DIV/0!</v>
      </c>
      <c r="CB135" s="70"/>
      <c r="CC135" s="192" t="e">
        <f>TRUNC(CB135*$L135,2)</f>
        <v>#VALUE!</v>
      </c>
      <c r="CD135" s="206">
        <f>CE135/$G135*100</f>
        <v>0</v>
      </c>
      <c r="CE135" s="70"/>
      <c r="CF135" s="208" t="e">
        <f>TRUNC(CE135*$L135,2)</f>
        <v>#VALUE!</v>
      </c>
      <c r="CG135" s="207" t="e">
        <f>CH135/(IF($I135&lt;&gt;$H135,($J135+$K135),$J135))*100</f>
        <v>#DIV/0!</v>
      </c>
      <c r="CH135" s="70"/>
      <c r="CI135" s="192" t="e">
        <f>TRUNC(CH135*$L135,2)</f>
        <v>#VALUE!</v>
      </c>
      <c r="CJ135" s="207">
        <f>CK135/$G135*100</f>
        <v>0</v>
      </c>
      <c r="CK135" s="70">
        <f>W135+Q135+AC135+AI135+AO135+AU135+BA135+BG135+BM135+BS135+BY135+CE135</f>
        <v>0</v>
      </c>
      <c r="CL135" s="192" t="e">
        <f>TRUNC(CK135*$L135,2)</f>
        <v>#VALUE!</v>
      </c>
      <c r="CM135" s="207" t="e">
        <f>CN135/(IF($K135&lt;&gt;0,($I135-$G135),($H135-$G135)))*100</f>
        <v>#DIV/0!</v>
      </c>
      <c r="CN135" s="70">
        <f>T135+Z135+AF135+AL135+AR135+AX135+BD135+BJ135+BP135+BV135+CB135+CH135</f>
        <v>0</v>
      </c>
      <c r="CO135" s="192" t="e">
        <f>TRUNC(CN135*$L135,2)</f>
        <v>#VALUE!</v>
      </c>
      <c r="CP135" s="207">
        <f>CQ135/$G135*100</f>
        <v>100</v>
      </c>
      <c r="CQ135" s="70">
        <f>G135-CK135</f>
        <v>6</v>
      </c>
      <c r="CR135" s="192" t="e">
        <f>TRUNC(CQ135*$L135,2)</f>
        <v>#VALUE!</v>
      </c>
      <c r="CS135" s="207" t="e">
        <f>CT135/(IF(I135&lt;&gt;H135,(I135-G135),(H135-G135)))*100</f>
        <v>#DIV/0!</v>
      </c>
      <c r="CT135" s="70">
        <f>(IF(I135&lt;&gt;H135,(I135-G135),(H135-G135)))-CN135</f>
        <v>0</v>
      </c>
      <c r="CU135" s="192" t="e">
        <f>TRUNC(CT135*$L135,2)</f>
        <v>#VALUE!</v>
      </c>
      <c r="CV135" s="202">
        <f t="shared" si="230"/>
        <v>0</v>
      </c>
      <c r="CW135" s="70">
        <f>CK135+CN135</f>
        <v>0</v>
      </c>
      <c r="CX135" s="192" t="e">
        <f>TRUNC(CW135*$L135,2)</f>
        <v>#VALUE!</v>
      </c>
      <c r="CY135" s="202">
        <f t="shared" si="233"/>
        <v>1</v>
      </c>
      <c r="CZ135" s="70">
        <f>CQ135+CT135</f>
        <v>6</v>
      </c>
      <c r="DA135" s="192" t="e">
        <f>TRUNC(CZ135*$L135,2)</f>
        <v>#VALUE!</v>
      </c>
      <c r="DB135" s="211"/>
    </row>
    <row r="136" spans="1:106" s="4" customFormat="1">
      <c r="A136" s="258" t="s">
        <v>1037</v>
      </c>
      <c r="B136" s="72" t="s">
        <v>692</v>
      </c>
      <c r="C136" s="67" t="s">
        <v>627</v>
      </c>
      <c r="D136" s="48" t="s">
        <v>573</v>
      </c>
      <c r="E136" s="33" t="s">
        <v>665</v>
      </c>
      <c r="F136" s="472">
        <v>8</v>
      </c>
      <c r="G136" s="494">
        <v>8</v>
      </c>
      <c r="H136" s="283">
        <f t="shared" si="238"/>
        <v>8</v>
      </c>
      <c r="I136" s="371">
        <f t="shared" si="238"/>
        <v>8</v>
      </c>
      <c r="J136" s="132">
        <f t="shared" si="239"/>
        <v>0</v>
      </c>
      <c r="K136" s="132">
        <f t="shared" si="239"/>
        <v>0</v>
      </c>
      <c r="L136" s="39" t="e">
        <f>ROUND((F136*(1+$M$8))*(1+$G$8),2)</f>
        <v>#VALUE!</v>
      </c>
      <c r="M136" s="40" t="e">
        <f>TRUNC(L136*G136,2)</f>
        <v>#VALUE!</v>
      </c>
      <c r="N136" s="238" t="e">
        <f>TRUNC(L136*J136,2)</f>
        <v>#VALUE!</v>
      </c>
      <c r="O136" s="238" t="e">
        <f>TRUNC(L136*K136,2)</f>
        <v>#VALUE!</v>
      </c>
      <c r="P136" s="207">
        <f>Q136/$G136*100</f>
        <v>0</v>
      </c>
      <c r="Q136" s="70"/>
      <c r="R136" s="208" t="e">
        <f>TRUNC(Q136*$L136,2)</f>
        <v>#VALUE!</v>
      </c>
      <c r="S136" s="207" t="e">
        <f>T136/(IF($I136&lt;&gt;$H136,($J136+$K136),$J136))*100</f>
        <v>#DIV/0!</v>
      </c>
      <c r="T136" s="70"/>
      <c r="U136" s="192" t="e">
        <f>TRUNC(T136*$L136,2)</f>
        <v>#VALUE!</v>
      </c>
      <c r="V136" s="206">
        <f>W136/$G136*100</f>
        <v>0</v>
      </c>
      <c r="W136" s="70"/>
      <c r="X136" s="208" t="e">
        <f>TRUNC(W136*$L136,2)</f>
        <v>#VALUE!</v>
      </c>
      <c r="Y136" s="207" t="e">
        <f>Z136/(IF($I136&lt;&gt;$H136,($J136+$K136),$J136))*100</f>
        <v>#DIV/0!</v>
      </c>
      <c r="Z136" s="70"/>
      <c r="AA136" s="192" t="e">
        <f>TRUNC(Z136*$L136,2)</f>
        <v>#VALUE!</v>
      </c>
      <c r="AB136" s="206">
        <f>AC136/$G136*100</f>
        <v>0</v>
      </c>
      <c r="AC136" s="70"/>
      <c r="AD136" s="208" t="e">
        <f>TRUNC(AC136*$L136,2)</f>
        <v>#VALUE!</v>
      </c>
      <c r="AE136" s="207" t="e">
        <f>AF136/(IF($I136&lt;&gt;$H136,($J136+$K136),$J136))*100</f>
        <v>#DIV/0!</v>
      </c>
      <c r="AF136" s="70"/>
      <c r="AG136" s="192" t="e">
        <f>TRUNC(AF136*$L136,2)</f>
        <v>#VALUE!</v>
      </c>
      <c r="AH136" s="206">
        <f>AI136/$G136*100</f>
        <v>0</v>
      </c>
      <c r="AI136" s="70"/>
      <c r="AJ136" s="208" t="e">
        <f>TRUNC(AI136*$L136,2)</f>
        <v>#VALUE!</v>
      </c>
      <c r="AK136" s="207" t="e">
        <f>AL136/(IF($I136&lt;&gt;$H136,($J136+$K136),$J136))*100</f>
        <v>#DIV/0!</v>
      </c>
      <c r="AL136" s="70"/>
      <c r="AM136" s="192" t="e">
        <f>TRUNC(AL136*$L136,2)</f>
        <v>#VALUE!</v>
      </c>
      <c r="AN136" s="206">
        <f>AO136/$G136*100</f>
        <v>0</v>
      </c>
      <c r="AO136" s="70"/>
      <c r="AP136" s="208" t="e">
        <f>TRUNC(AO136*$L136,2)</f>
        <v>#VALUE!</v>
      </c>
      <c r="AQ136" s="207" t="e">
        <f>AR136/(IF($I136&lt;&gt;$H136,($J136+$K136),$J136))*100</f>
        <v>#DIV/0!</v>
      </c>
      <c r="AR136" s="70"/>
      <c r="AS136" s="192" t="e">
        <f>TRUNC(AR136*$L136,2)</f>
        <v>#VALUE!</v>
      </c>
      <c r="AT136" s="206">
        <f>AU136/$G136*100</f>
        <v>0</v>
      </c>
      <c r="AU136" s="70"/>
      <c r="AV136" s="208" t="e">
        <f>TRUNC(AU136*$L136,2)</f>
        <v>#VALUE!</v>
      </c>
      <c r="AW136" s="207" t="e">
        <f>AX136/(IF($I136&lt;&gt;$H136,($J136+$K136),$J136))*100</f>
        <v>#DIV/0!</v>
      </c>
      <c r="AX136" s="70"/>
      <c r="AY136" s="192" t="e">
        <f>TRUNC(AX136*$L136,2)</f>
        <v>#VALUE!</v>
      </c>
      <c r="AZ136" s="206">
        <f>BA136/$G136*100</f>
        <v>0</v>
      </c>
      <c r="BA136" s="70"/>
      <c r="BB136" s="208" t="e">
        <f>TRUNC(BA136*$L136,2)</f>
        <v>#VALUE!</v>
      </c>
      <c r="BC136" s="207" t="e">
        <f>BD136/(IF($I136&lt;&gt;$H136,($J136+$K136),$J136))*100</f>
        <v>#DIV/0!</v>
      </c>
      <c r="BD136" s="70"/>
      <c r="BE136" s="192" t="e">
        <f>TRUNC(BD136*$L136,2)</f>
        <v>#VALUE!</v>
      </c>
      <c r="BF136" s="206">
        <f>BG136/$G136*100</f>
        <v>0</v>
      </c>
      <c r="BG136" s="70"/>
      <c r="BH136" s="208" t="e">
        <f>TRUNC(BG136*$L136,2)</f>
        <v>#VALUE!</v>
      </c>
      <c r="BI136" s="207" t="e">
        <f>BJ136/(IF($I136&lt;&gt;$H136,($J136+$K136),$J136))*100</f>
        <v>#DIV/0!</v>
      </c>
      <c r="BJ136" s="70"/>
      <c r="BK136" s="192" t="e">
        <f>TRUNC(BJ136*$L136,2)</f>
        <v>#VALUE!</v>
      </c>
      <c r="BL136" s="206">
        <f>BM136/$G136*100</f>
        <v>0</v>
      </c>
      <c r="BM136" s="70"/>
      <c r="BN136" s="208" t="e">
        <f>TRUNC(BM136*$L136,2)</f>
        <v>#VALUE!</v>
      </c>
      <c r="BO136" s="207" t="e">
        <f>BP136/(IF($I136&lt;&gt;$H136,($J136+$K136),$J136))*100</f>
        <v>#DIV/0!</v>
      </c>
      <c r="BP136" s="70"/>
      <c r="BQ136" s="192" t="e">
        <f>TRUNC(BP136*$L136,2)</f>
        <v>#VALUE!</v>
      </c>
      <c r="BR136" s="206">
        <f>BS136/$G136*100</f>
        <v>0</v>
      </c>
      <c r="BS136" s="70"/>
      <c r="BT136" s="208" t="e">
        <f>TRUNC(BS136*$L136,2)</f>
        <v>#VALUE!</v>
      </c>
      <c r="BU136" s="207" t="e">
        <f>BV136/(IF($I136&lt;&gt;$H136,($J136+$K136),$J136))*100</f>
        <v>#DIV/0!</v>
      </c>
      <c r="BV136" s="70"/>
      <c r="BW136" s="192" t="e">
        <f>TRUNC(BV136*$L136,2)</f>
        <v>#VALUE!</v>
      </c>
      <c r="BX136" s="206">
        <f>BY136/$G136*100</f>
        <v>0</v>
      </c>
      <c r="BY136" s="70"/>
      <c r="BZ136" s="208" t="e">
        <f>TRUNC(BY136*$L136,2)</f>
        <v>#VALUE!</v>
      </c>
      <c r="CA136" s="207" t="e">
        <f>CB136/(IF($I136&lt;&gt;$H136,($J136+$K136),$J136))*100</f>
        <v>#DIV/0!</v>
      </c>
      <c r="CB136" s="70"/>
      <c r="CC136" s="192" t="e">
        <f>TRUNC(CB136*$L136,2)</f>
        <v>#VALUE!</v>
      </c>
      <c r="CD136" s="206">
        <f>CE136/$G136*100</f>
        <v>0</v>
      </c>
      <c r="CE136" s="70"/>
      <c r="CF136" s="208" t="e">
        <f>TRUNC(CE136*$L136,2)</f>
        <v>#VALUE!</v>
      </c>
      <c r="CG136" s="207" t="e">
        <f>CH136/(IF($I136&lt;&gt;$H136,($J136+$K136),$J136))*100</f>
        <v>#DIV/0!</v>
      </c>
      <c r="CH136" s="70"/>
      <c r="CI136" s="192" t="e">
        <f>TRUNC(CH136*$L136,2)</f>
        <v>#VALUE!</v>
      </c>
      <c r="CJ136" s="207">
        <f>CK136/$G136*100</f>
        <v>0</v>
      </c>
      <c r="CK136" s="70">
        <f>W136+Q136+AC136+AI136+AO136+AU136+BA136+BG136+BM136+BS136+BY136+CE136</f>
        <v>0</v>
      </c>
      <c r="CL136" s="192" t="e">
        <f>TRUNC(CK136*$L136,2)</f>
        <v>#VALUE!</v>
      </c>
      <c r="CM136" s="207" t="e">
        <f>CN136/(IF($K136&lt;&gt;0,($I136-$G136),($H136-$G136)))*100</f>
        <v>#DIV/0!</v>
      </c>
      <c r="CN136" s="70">
        <f>T136+Z136+AF136+AL136+AR136+AX136+BD136+BJ136+BP136+BV136+CB136+CH136</f>
        <v>0</v>
      </c>
      <c r="CO136" s="192" t="e">
        <f>TRUNC(CN136*$L136,2)</f>
        <v>#VALUE!</v>
      </c>
      <c r="CP136" s="207">
        <f>CQ136/$G136*100</f>
        <v>100</v>
      </c>
      <c r="CQ136" s="70">
        <f>G136-CK136</f>
        <v>8</v>
      </c>
      <c r="CR136" s="192" t="e">
        <f>TRUNC(CQ136*$L136,2)</f>
        <v>#VALUE!</v>
      </c>
      <c r="CS136" s="207" t="e">
        <f>CT136/(IF(I136&lt;&gt;H136,(I136-G136),(H136-G136)))*100</f>
        <v>#DIV/0!</v>
      </c>
      <c r="CT136" s="70">
        <f>(IF(I136&lt;&gt;H136,(I136-G136),(H136-G136)))-CN136</f>
        <v>0</v>
      </c>
      <c r="CU136" s="192" t="e">
        <f>TRUNC(CT136*$L136,2)</f>
        <v>#VALUE!</v>
      </c>
      <c r="CV136" s="202">
        <f t="shared" si="230"/>
        <v>0</v>
      </c>
      <c r="CW136" s="70">
        <f>CK136+CN136</f>
        <v>0</v>
      </c>
      <c r="CX136" s="192" t="e">
        <f>TRUNC(CW136*$L136,2)</f>
        <v>#VALUE!</v>
      </c>
      <c r="CY136" s="202">
        <f t="shared" si="233"/>
        <v>1</v>
      </c>
      <c r="CZ136" s="70">
        <f>CQ136+CT136</f>
        <v>8</v>
      </c>
      <c r="DA136" s="192" t="e">
        <f>TRUNC(CZ136*$L136,2)</f>
        <v>#VALUE!</v>
      </c>
      <c r="DB136" s="211"/>
    </row>
    <row r="137" spans="1:106" s="4" customFormat="1" ht="28.5">
      <c r="A137" s="258" t="s">
        <v>1038</v>
      </c>
      <c r="B137" s="72" t="s">
        <v>692</v>
      </c>
      <c r="C137" s="67" t="s">
        <v>628</v>
      </c>
      <c r="D137" s="69" t="s">
        <v>574</v>
      </c>
      <c r="E137" s="33" t="s">
        <v>670</v>
      </c>
      <c r="F137" s="475">
        <v>8.94</v>
      </c>
      <c r="G137" s="494">
        <v>16</v>
      </c>
      <c r="H137" s="283">
        <f t="shared" si="238"/>
        <v>16</v>
      </c>
      <c r="I137" s="371">
        <f t="shared" si="238"/>
        <v>16</v>
      </c>
      <c r="J137" s="132">
        <f t="shared" si="239"/>
        <v>0</v>
      </c>
      <c r="K137" s="132">
        <f t="shared" si="239"/>
        <v>0</v>
      </c>
      <c r="L137" s="39" t="e">
        <f>ROUND((F137*(1+$M$8))*(1+$G$8),2)</f>
        <v>#VALUE!</v>
      </c>
      <c r="M137" s="40" t="e">
        <f>TRUNC(L137*G137,2)</f>
        <v>#VALUE!</v>
      </c>
      <c r="N137" s="238" t="e">
        <f>TRUNC(L137*J137,2)</f>
        <v>#VALUE!</v>
      </c>
      <c r="O137" s="238" t="e">
        <f>TRUNC(L137*K137,2)</f>
        <v>#VALUE!</v>
      </c>
      <c r="P137" s="207">
        <f>Q137/$G137*100</f>
        <v>0</v>
      </c>
      <c r="Q137" s="70"/>
      <c r="R137" s="208" t="e">
        <f>TRUNC(Q137*$L137,2)</f>
        <v>#VALUE!</v>
      </c>
      <c r="S137" s="207" t="e">
        <f>T137/(IF($I137&lt;&gt;$H137,($J137+$K137),$J137))*100</f>
        <v>#DIV/0!</v>
      </c>
      <c r="T137" s="70"/>
      <c r="U137" s="192" t="e">
        <f>TRUNC(T137*$L137,2)</f>
        <v>#VALUE!</v>
      </c>
      <c r="V137" s="206">
        <f>W137/$G137*100</f>
        <v>0</v>
      </c>
      <c r="W137" s="70"/>
      <c r="X137" s="208" t="e">
        <f>TRUNC(W137*$L137,2)</f>
        <v>#VALUE!</v>
      </c>
      <c r="Y137" s="207" t="e">
        <f>Z137/(IF($I137&lt;&gt;$H137,($J137+$K137),$J137))*100</f>
        <v>#DIV/0!</v>
      </c>
      <c r="Z137" s="70"/>
      <c r="AA137" s="192" t="e">
        <f>TRUNC(Z137*$L137,2)</f>
        <v>#VALUE!</v>
      </c>
      <c r="AB137" s="206">
        <f>AC137/$G137*100</f>
        <v>0</v>
      </c>
      <c r="AC137" s="70"/>
      <c r="AD137" s="208" t="e">
        <f>TRUNC(AC137*$L137,2)</f>
        <v>#VALUE!</v>
      </c>
      <c r="AE137" s="207" t="e">
        <f>AF137/(IF($I137&lt;&gt;$H137,($J137+$K137),$J137))*100</f>
        <v>#DIV/0!</v>
      </c>
      <c r="AF137" s="70"/>
      <c r="AG137" s="192" t="e">
        <f>TRUNC(AF137*$L137,2)</f>
        <v>#VALUE!</v>
      </c>
      <c r="AH137" s="206">
        <f>AI137/$G137*100</f>
        <v>0</v>
      </c>
      <c r="AI137" s="70"/>
      <c r="AJ137" s="208" t="e">
        <f>TRUNC(AI137*$L137,2)</f>
        <v>#VALUE!</v>
      </c>
      <c r="AK137" s="207" t="e">
        <f>AL137/(IF($I137&lt;&gt;$H137,($J137+$K137),$J137))*100</f>
        <v>#DIV/0!</v>
      </c>
      <c r="AL137" s="70"/>
      <c r="AM137" s="192" t="e">
        <f>TRUNC(AL137*$L137,2)</f>
        <v>#VALUE!</v>
      </c>
      <c r="AN137" s="206">
        <f>AO137/$G137*100</f>
        <v>0</v>
      </c>
      <c r="AO137" s="70"/>
      <c r="AP137" s="208" t="e">
        <f>TRUNC(AO137*$L137,2)</f>
        <v>#VALUE!</v>
      </c>
      <c r="AQ137" s="207" t="e">
        <f>AR137/(IF($I137&lt;&gt;$H137,($J137+$K137),$J137))*100</f>
        <v>#DIV/0!</v>
      </c>
      <c r="AR137" s="70"/>
      <c r="AS137" s="192" t="e">
        <f>TRUNC(AR137*$L137,2)</f>
        <v>#VALUE!</v>
      </c>
      <c r="AT137" s="206">
        <f>AU137/$G137*100</f>
        <v>0</v>
      </c>
      <c r="AU137" s="70"/>
      <c r="AV137" s="208" t="e">
        <f>TRUNC(AU137*$L137,2)</f>
        <v>#VALUE!</v>
      </c>
      <c r="AW137" s="207" t="e">
        <f>AX137/(IF($I137&lt;&gt;$H137,($J137+$K137),$J137))*100</f>
        <v>#DIV/0!</v>
      </c>
      <c r="AX137" s="70"/>
      <c r="AY137" s="192" t="e">
        <f>TRUNC(AX137*$L137,2)</f>
        <v>#VALUE!</v>
      </c>
      <c r="AZ137" s="206">
        <f>BA137/$G137*100</f>
        <v>0</v>
      </c>
      <c r="BA137" s="70"/>
      <c r="BB137" s="208" t="e">
        <f>TRUNC(BA137*$L137,2)</f>
        <v>#VALUE!</v>
      </c>
      <c r="BC137" s="207" t="e">
        <f>BD137/(IF($I137&lt;&gt;$H137,($J137+$K137),$J137))*100</f>
        <v>#DIV/0!</v>
      </c>
      <c r="BD137" s="70"/>
      <c r="BE137" s="192" t="e">
        <f>TRUNC(BD137*$L137,2)</f>
        <v>#VALUE!</v>
      </c>
      <c r="BF137" s="206">
        <f>BG137/$G137*100</f>
        <v>0</v>
      </c>
      <c r="BG137" s="70"/>
      <c r="BH137" s="208" t="e">
        <f>TRUNC(BG137*$L137,2)</f>
        <v>#VALUE!</v>
      </c>
      <c r="BI137" s="207" t="e">
        <f>BJ137/(IF($I137&lt;&gt;$H137,($J137+$K137),$J137))*100</f>
        <v>#DIV/0!</v>
      </c>
      <c r="BJ137" s="70"/>
      <c r="BK137" s="192" t="e">
        <f>TRUNC(BJ137*$L137,2)</f>
        <v>#VALUE!</v>
      </c>
      <c r="BL137" s="206">
        <f>BM137/$G137*100</f>
        <v>0</v>
      </c>
      <c r="BM137" s="70"/>
      <c r="BN137" s="208" t="e">
        <f>TRUNC(BM137*$L137,2)</f>
        <v>#VALUE!</v>
      </c>
      <c r="BO137" s="207" t="e">
        <f>BP137/(IF($I137&lt;&gt;$H137,($J137+$K137),$J137))*100</f>
        <v>#DIV/0!</v>
      </c>
      <c r="BP137" s="70"/>
      <c r="BQ137" s="192" t="e">
        <f>TRUNC(BP137*$L137,2)</f>
        <v>#VALUE!</v>
      </c>
      <c r="BR137" s="206">
        <f>BS137/$G137*100</f>
        <v>0</v>
      </c>
      <c r="BS137" s="70"/>
      <c r="BT137" s="208" t="e">
        <f>TRUNC(BS137*$L137,2)</f>
        <v>#VALUE!</v>
      </c>
      <c r="BU137" s="207" t="e">
        <f>BV137/(IF($I137&lt;&gt;$H137,($J137+$K137),$J137))*100</f>
        <v>#DIV/0!</v>
      </c>
      <c r="BV137" s="70"/>
      <c r="BW137" s="192" t="e">
        <f>TRUNC(BV137*$L137,2)</f>
        <v>#VALUE!</v>
      </c>
      <c r="BX137" s="206">
        <f>BY137/$G137*100</f>
        <v>0</v>
      </c>
      <c r="BY137" s="70"/>
      <c r="BZ137" s="208" t="e">
        <f>TRUNC(BY137*$L137,2)</f>
        <v>#VALUE!</v>
      </c>
      <c r="CA137" s="207" t="e">
        <f>CB137/(IF($I137&lt;&gt;$H137,($J137+$K137),$J137))*100</f>
        <v>#DIV/0!</v>
      </c>
      <c r="CB137" s="70"/>
      <c r="CC137" s="192" t="e">
        <f>TRUNC(CB137*$L137,2)</f>
        <v>#VALUE!</v>
      </c>
      <c r="CD137" s="206">
        <f>CE137/$G137*100</f>
        <v>0</v>
      </c>
      <c r="CE137" s="70"/>
      <c r="CF137" s="208" t="e">
        <f>TRUNC(CE137*$L137,2)</f>
        <v>#VALUE!</v>
      </c>
      <c r="CG137" s="207" t="e">
        <f>CH137/(IF($I137&lt;&gt;$H137,($J137+$K137),$J137))*100</f>
        <v>#DIV/0!</v>
      </c>
      <c r="CH137" s="70"/>
      <c r="CI137" s="192" t="e">
        <f>TRUNC(CH137*$L137,2)</f>
        <v>#VALUE!</v>
      </c>
      <c r="CJ137" s="207">
        <f>CK137/$G137*100</f>
        <v>0</v>
      </c>
      <c r="CK137" s="70">
        <f>W137+Q137+AC137+AI137+AO137+AU137+BA137+BG137+BM137+BS137+BY137+CE137</f>
        <v>0</v>
      </c>
      <c r="CL137" s="192" t="e">
        <f>TRUNC(CK137*$L137,2)</f>
        <v>#VALUE!</v>
      </c>
      <c r="CM137" s="207" t="e">
        <f>CN137/(IF($K137&lt;&gt;0,($I137-$G137),($H137-$G137)))*100</f>
        <v>#DIV/0!</v>
      </c>
      <c r="CN137" s="70">
        <f>T137+Z137+AF137+AL137+AR137+AX137+BD137+BJ137+BP137+BV137+CB137+CH137</f>
        <v>0</v>
      </c>
      <c r="CO137" s="192" t="e">
        <f>TRUNC(CN137*$L137,2)</f>
        <v>#VALUE!</v>
      </c>
      <c r="CP137" s="207">
        <f>CQ137/$G137*100</f>
        <v>100</v>
      </c>
      <c r="CQ137" s="70">
        <f>G137-CK137</f>
        <v>16</v>
      </c>
      <c r="CR137" s="192" t="e">
        <f>TRUNC(CQ137*$L137,2)</f>
        <v>#VALUE!</v>
      </c>
      <c r="CS137" s="207" t="e">
        <f>CT137/(IF(I137&lt;&gt;H137,(I137-G137),(H137-G137)))*100</f>
        <v>#DIV/0!</v>
      </c>
      <c r="CT137" s="70">
        <f>(IF(I137&lt;&gt;H137,(I137-G137),(H137-G137)))-CN137</f>
        <v>0</v>
      </c>
      <c r="CU137" s="192" t="e">
        <f>TRUNC(CT137*$L137,2)</f>
        <v>#VALUE!</v>
      </c>
      <c r="CV137" s="202">
        <f t="shared" si="230"/>
        <v>0</v>
      </c>
      <c r="CW137" s="70">
        <f>CK137+CN137</f>
        <v>0</v>
      </c>
      <c r="CX137" s="192" t="e">
        <f>TRUNC(CW137*$L137,2)</f>
        <v>#VALUE!</v>
      </c>
      <c r="CY137" s="202">
        <f t="shared" si="233"/>
        <v>1</v>
      </c>
      <c r="CZ137" s="70">
        <f>CQ137+CT137</f>
        <v>16</v>
      </c>
      <c r="DA137" s="192" t="e">
        <f>TRUNC(CZ137*$L137,2)</f>
        <v>#VALUE!</v>
      </c>
      <c r="DB137" s="211"/>
    </row>
    <row r="138" spans="1:106" s="4" customFormat="1">
      <c r="A138" s="258" t="s">
        <v>560</v>
      </c>
      <c r="B138" s="67" t="s">
        <v>692</v>
      </c>
      <c r="C138" s="67" t="s">
        <v>629</v>
      </c>
      <c r="D138" s="259" t="s">
        <v>630</v>
      </c>
      <c r="E138" s="33" t="s">
        <v>665</v>
      </c>
      <c r="F138" s="472">
        <v>0.38</v>
      </c>
      <c r="G138" s="494">
        <v>16</v>
      </c>
      <c r="H138" s="283">
        <f t="shared" si="164"/>
        <v>16</v>
      </c>
      <c r="I138" s="371">
        <f t="shared" si="164"/>
        <v>16</v>
      </c>
      <c r="J138" s="132">
        <f t="shared" si="165"/>
        <v>0</v>
      </c>
      <c r="K138" s="132">
        <f t="shared" si="166"/>
        <v>0</v>
      </c>
      <c r="L138" s="39" t="e">
        <f t="shared" si="167"/>
        <v>#VALUE!</v>
      </c>
      <c r="M138" s="40" t="e">
        <f t="shared" si="236"/>
        <v>#VALUE!</v>
      </c>
      <c r="N138" s="238" t="e">
        <f t="shared" si="168"/>
        <v>#VALUE!</v>
      </c>
      <c r="O138" s="238" t="e">
        <f t="shared" si="237"/>
        <v>#VALUE!</v>
      </c>
      <c r="P138" s="207">
        <f t="shared" si="170"/>
        <v>0</v>
      </c>
      <c r="Q138" s="70"/>
      <c r="R138" s="208" t="e">
        <f t="shared" si="171"/>
        <v>#VALUE!</v>
      </c>
      <c r="S138" s="207" t="e">
        <f t="shared" si="172"/>
        <v>#DIV/0!</v>
      </c>
      <c r="T138" s="70"/>
      <c r="U138" s="192" t="e">
        <f t="shared" si="173"/>
        <v>#VALUE!</v>
      </c>
      <c r="V138" s="206">
        <f t="shared" si="174"/>
        <v>0</v>
      </c>
      <c r="W138" s="70"/>
      <c r="X138" s="208" t="e">
        <f t="shared" si="175"/>
        <v>#VALUE!</v>
      </c>
      <c r="Y138" s="207" t="e">
        <f t="shared" si="176"/>
        <v>#DIV/0!</v>
      </c>
      <c r="Z138" s="70"/>
      <c r="AA138" s="192" t="e">
        <f t="shared" si="177"/>
        <v>#VALUE!</v>
      </c>
      <c r="AB138" s="206">
        <f t="shared" si="178"/>
        <v>0</v>
      </c>
      <c r="AC138" s="70"/>
      <c r="AD138" s="208" t="e">
        <f t="shared" si="179"/>
        <v>#VALUE!</v>
      </c>
      <c r="AE138" s="207" t="e">
        <f t="shared" si="180"/>
        <v>#DIV/0!</v>
      </c>
      <c r="AF138" s="70"/>
      <c r="AG138" s="192" t="e">
        <f t="shared" si="181"/>
        <v>#VALUE!</v>
      </c>
      <c r="AH138" s="206">
        <f t="shared" si="182"/>
        <v>0</v>
      </c>
      <c r="AI138" s="70"/>
      <c r="AJ138" s="208" t="e">
        <f t="shared" si="183"/>
        <v>#VALUE!</v>
      </c>
      <c r="AK138" s="207" t="e">
        <f t="shared" si="184"/>
        <v>#DIV/0!</v>
      </c>
      <c r="AL138" s="70"/>
      <c r="AM138" s="192" t="e">
        <f t="shared" si="185"/>
        <v>#VALUE!</v>
      </c>
      <c r="AN138" s="206">
        <f t="shared" si="186"/>
        <v>0</v>
      </c>
      <c r="AO138" s="70"/>
      <c r="AP138" s="208" t="e">
        <f t="shared" si="187"/>
        <v>#VALUE!</v>
      </c>
      <c r="AQ138" s="207" t="e">
        <f t="shared" si="188"/>
        <v>#DIV/0!</v>
      </c>
      <c r="AR138" s="70"/>
      <c r="AS138" s="192" t="e">
        <f t="shared" si="189"/>
        <v>#VALUE!</v>
      </c>
      <c r="AT138" s="206">
        <f t="shared" si="190"/>
        <v>0</v>
      </c>
      <c r="AU138" s="70"/>
      <c r="AV138" s="208" t="e">
        <f t="shared" si="191"/>
        <v>#VALUE!</v>
      </c>
      <c r="AW138" s="207" t="e">
        <f t="shared" si="192"/>
        <v>#DIV/0!</v>
      </c>
      <c r="AX138" s="70"/>
      <c r="AY138" s="192" t="e">
        <f t="shared" si="193"/>
        <v>#VALUE!</v>
      </c>
      <c r="AZ138" s="206">
        <f t="shared" si="194"/>
        <v>0</v>
      </c>
      <c r="BA138" s="70"/>
      <c r="BB138" s="208" t="e">
        <f t="shared" si="195"/>
        <v>#VALUE!</v>
      </c>
      <c r="BC138" s="207" t="e">
        <f t="shared" si="196"/>
        <v>#DIV/0!</v>
      </c>
      <c r="BD138" s="70"/>
      <c r="BE138" s="192" t="e">
        <f t="shared" si="197"/>
        <v>#VALUE!</v>
      </c>
      <c r="BF138" s="206">
        <f t="shared" si="198"/>
        <v>0</v>
      </c>
      <c r="BG138" s="70"/>
      <c r="BH138" s="208" t="e">
        <f t="shared" si="199"/>
        <v>#VALUE!</v>
      </c>
      <c r="BI138" s="207" t="e">
        <f t="shared" si="200"/>
        <v>#DIV/0!</v>
      </c>
      <c r="BJ138" s="70"/>
      <c r="BK138" s="192" t="e">
        <f t="shared" si="201"/>
        <v>#VALUE!</v>
      </c>
      <c r="BL138" s="206">
        <f t="shared" si="202"/>
        <v>0</v>
      </c>
      <c r="BM138" s="70"/>
      <c r="BN138" s="208" t="e">
        <f t="shared" si="203"/>
        <v>#VALUE!</v>
      </c>
      <c r="BO138" s="207" t="e">
        <f t="shared" si="204"/>
        <v>#DIV/0!</v>
      </c>
      <c r="BP138" s="70"/>
      <c r="BQ138" s="192" t="e">
        <f t="shared" si="205"/>
        <v>#VALUE!</v>
      </c>
      <c r="BR138" s="206">
        <f t="shared" si="206"/>
        <v>0</v>
      </c>
      <c r="BS138" s="70"/>
      <c r="BT138" s="208" t="e">
        <f t="shared" si="207"/>
        <v>#VALUE!</v>
      </c>
      <c r="BU138" s="207" t="e">
        <f t="shared" si="208"/>
        <v>#DIV/0!</v>
      </c>
      <c r="BV138" s="70"/>
      <c r="BW138" s="192" t="e">
        <f t="shared" si="209"/>
        <v>#VALUE!</v>
      </c>
      <c r="BX138" s="206">
        <f t="shared" si="210"/>
        <v>0</v>
      </c>
      <c r="BY138" s="70"/>
      <c r="BZ138" s="208" t="e">
        <f t="shared" si="211"/>
        <v>#VALUE!</v>
      </c>
      <c r="CA138" s="207" t="e">
        <f t="shared" si="212"/>
        <v>#DIV/0!</v>
      </c>
      <c r="CB138" s="70"/>
      <c r="CC138" s="192" t="e">
        <f t="shared" si="213"/>
        <v>#VALUE!</v>
      </c>
      <c r="CD138" s="206">
        <f t="shared" si="214"/>
        <v>0</v>
      </c>
      <c r="CE138" s="70"/>
      <c r="CF138" s="208" t="e">
        <f t="shared" si="215"/>
        <v>#VALUE!</v>
      </c>
      <c r="CG138" s="207" t="e">
        <f t="shared" si="216"/>
        <v>#DIV/0!</v>
      </c>
      <c r="CH138" s="70"/>
      <c r="CI138" s="192" t="e">
        <f t="shared" si="217"/>
        <v>#VALUE!</v>
      </c>
      <c r="CJ138" s="207">
        <f t="shared" si="218"/>
        <v>0</v>
      </c>
      <c r="CK138" s="70">
        <f t="shared" si="219"/>
        <v>0</v>
      </c>
      <c r="CL138" s="192" t="e">
        <f t="shared" si="220"/>
        <v>#VALUE!</v>
      </c>
      <c r="CM138" s="207" t="e">
        <f t="shared" si="221"/>
        <v>#DIV/0!</v>
      </c>
      <c r="CN138" s="70">
        <f t="shared" si="222"/>
        <v>0</v>
      </c>
      <c r="CO138" s="192" t="e">
        <f t="shared" si="223"/>
        <v>#VALUE!</v>
      </c>
      <c r="CP138" s="207">
        <f t="shared" si="224"/>
        <v>100</v>
      </c>
      <c r="CQ138" s="70">
        <f t="shared" si="225"/>
        <v>16</v>
      </c>
      <c r="CR138" s="192" t="e">
        <f t="shared" si="226"/>
        <v>#VALUE!</v>
      </c>
      <c r="CS138" s="207" t="e">
        <f t="shared" si="227"/>
        <v>#DIV/0!</v>
      </c>
      <c r="CT138" s="70">
        <f t="shared" si="228"/>
        <v>0</v>
      </c>
      <c r="CU138" s="192" t="e">
        <f t="shared" si="229"/>
        <v>#VALUE!</v>
      </c>
      <c r="CV138" s="202">
        <f t="shared" si="230"/>
        <v>0</v>
      </c>
      <c r="CW138" s="70">
        <f t="shared" si="231"/>
        <v>0</v>
      </c>
      <c r="CX138" s="192" t="e">
        <f t="shared" si="232"/>
        <v>#VALUE!</v>
      </c>
      <c r="CY138" s="202">
        <f t="shared" si="233"/>
        <v>1</v>
      </c>
      <c r="CZ138" s="70">
        <f t="shared" si="234"/>
        <v>16</v>
      </c>
      <c r="DA138" s="192" t="e">
        <f t="shared" si="235"/>
        <v>#VALUE!</v>
      </c>
      <c r="DB138" s="211"/>
    </row>
    <row r="139" spans="1:106" s="4" customFormat="1" ht="28.5">
      <c r="A139" s="258" t="s">
        <v>561</v>
      </c>
      <c r="B139" s="67" t="s">
        <v>692</v>
      </c>
      <c r="C139" s="67" t="s">
        <v>631</v>
      </c>
      <c r="D139" s="259" t="s">
        <v>575</v>
      </c>
      <c r="E139" s="33" t="s">
        <v>665</v>
      </c>
      <c r="F139" s="472">
        <v>396.9</v>
      </c>
      <c r="G139" s="494">
        <v>2</v>
      </c>
      <c r="H139" s="283">
        <f>G139</f>
        <v>2</v>
      </c>
      <c r="I139" s="371">
        <f>H139</f>
        <v>2</v>
      </c>
      <c r="J139" s="132">
        <f>H139-G139</f>
        <v>0</v>
      </c>
      <c r="K139" s="132">
        <f>I139-H139</f>
        <v>0</v>
      </c>
      <c r="L139" s="39" t="e">
        <f>ROUND((F139*(1+$M$8))*(1+$G$8),2)</f>
        <v>#VALUE!</v>
      </c>
      <c r="M139" s="40" t="e">
        <f>TRUNC(L139*G139,2)</f>
        <v>#VALUE!</v>
      </c>
      <c r="N139" s="238" t="e">
        <f>TRUNC(L139*J139,2)</f>
        <v>#VALUE!</v>
      </c>
      <c r="O139" s="238" t="e">
        <f>TRUNC(L139*K139,2)</f>
        <v>#VALUE!</v>
      </c>
      <c r="P139" s="207">
        <f>Q139/$G139*100</f>
        <v>0</v>
      </c>
      <c r="Q139" s="70"/>
      <c r="R139" s="208" t="e">
        <f>TRUNC(Q139*$L139,2)</f>
        <v>#VALUE!</v>
      </c>
      <c r="S139" s="207" t="e">
        <f>T139/(IF($I139&lt;&gt;$H139,($J139+$K139),$J139))*100</f>
        <v>#DIV/0!</v>
      </c>
      <c r="T139" s="70"/>
      <c r="U139" s="192" t="e">
        <f>TRUNC(T139*$L139,2)</f>
        <v>#VALUE!</v>
      </c>
      <c r="V139" s="206">
        <f>W139/$G139*100</f>
        <v>0</v>
      </c>
      <c r="W139" s="70"/>
      <c r="X139" s="208" t="e">
        <f>TRUNC(W139*$L139,2)</f>
        <v>#VALUE!</v>
      </c>
      <c r="Y139" s="207" t="e">
        <f>Z139/(IF($I139&lt;&gt;$H139,($J139+$K139),$J139))*100</f>
        <v>#DIV/0!</v>
      </c>
      <c r="Z139" s="70"/>
      <c r="AA139" s="192" t="e">
        <f>TRUNC(Z139*$L139,2)</f>
        <v>#VALUE!</v>
      </c>
      <c r="AB139" s="206">
        <f>AC139/$G139*100</f>
        <v>0</v>
      </c>
      <c r="AC139" s="70"/>
      <c r="AD139" s="208" t="e">
        <f>TRUNC(AC139*$L139,2)</f>
        <v>#VALUE!</v>
      </c>
      <c r="AE139" s="207" t="e">
        <f>AF139/(IF($I139&lt;&gt;$H139,($J139+$K139),$J139))*100</f>
        <v>#DIV/0!</v>
      </c>
      <c r="AF139" s="70"/>
      <c r="AG139" s="192" t="e">
        <f>TRUNC(AF139*$L139,2)</f>
        <v>#VALUE!</v>
      </c>
      <c r="AH139" s="206">
        <f>AI139/$G139*100</f>
        <v>0</v>
      </c>
      <c r="AI139" s="70"/>
      <c r="AJ139" s="208" t="e">
        <f>TRUNC(AI139*$L139,2)</f>
        <v>#VALUE!</v>
      </c>
      <c r="AK139" s="207" t="e">
        <f>AL139/(IF($I139&lt;&gt;$H139,($J139+$K139),$J139))*100</f>
        <v>#DIV/0!</v>
      </c>
      <c r="AL139" s="70"/>
      <c r="AM139" s="192" t="e">
        <f>TRUNC(AL139*$L139,2)</f>
        <v>#VALUE!</v>
      </c>
      <c r="AN139" s="206">
        <f>AO139/$G139*100</f>
        <v>0</v>
      </c>
      <c r="AO139" s="70"/>
      <c r="AP139" s="208" t="e">
        <f>TRUNC(AO139*$L139,2)</f>
        <v>#VALUE!</v>
      </c>
      <c r="AQ139" s="207" t="e">
        <f>AR139/(IF($I139&lt;&gt;$H139,($J139+$K139),$J139))*100</f>
        <v>#DIV/0!</v>
      </c>
      <c r="AR139" s="70"/>
      <c r="AS139" s="192" t="e">
        <f>TRUNC(AR139*$L139,2)</f>
        <v>#VALUE!</v>
      </c>
      <c r="AT139" s="206">
        <f>AU139/$G139*100</f>
        <v>0</v>
      </c>
      <c r="AU139" s="70"/>
      <c r="AV139" s="208" t="e">
        <f>TRUNC(AU139*$L139,2)</f>
        <v>#VALUE!</v>
      </c>
      <c r="AW139" s="207" t="e">
        <f>AX139/(IF($I139&lt;&gt;$H139,($J139+$K139),$J139))*100</f>
        <v>#DIV/0!</v>
      </c>
      <c r="AX139" s="70"/>
      <c r="AY139" s="192" t="e">
        <f>TRUNC(AX139*$L139,2)</f>
        <v>#VALUE!</v>
      </c>
      <c r="AZ139" s="206">
        <f>BA139/$G139*100</f>
        <v>0</v>
      </c>
      <c r="BA139" s="70"/>
      <c r="BB139" s="208" t="e">
        <f>TRUNC(BA139*$L139,2)</f>
        <v>#VALUE!</v>
      </c>
      <c r="BC139" s="207" t="e">
        <f>BD139/(IF($I139&lt;&gt;$H139,($J139+$K139),$J139))*100</f>
        <v>#DIV/0!</v>
      </c>
      <c r="BD139" s="70"/>
      <c r="BE139" s="192" t="e">
        <f>TRUNC(BD139*$L139,2)</f>
        <v>#VALUE!</v>
      </c>
      <c r="BF139" s="206">
        <f>BG139/$G139*100</f>
        <v>0</v>
      </c>
      <c r="BG139" s="70"/>
      <c r="BH139" s="208" t="e">
        <f>TRUNC(BG139*$L139,2)</f>
        <v>#VALUE!</v>
      </c>
      <c r="BI139" s="207" t="e">
        <f>BJ139/(IF($I139&lt;&gt;$H139,($J139+$K139),$J139))*100</f>
        <v>#DIV/0!</v>
      </c>
      <c r="BJ139" s="70"/>
      <c r="BK139" s="192" t="e">
        <f>TRUNC(BJ139*$L139,2)</f>
        <v>#VALUE!</v>
      </c>
      <c r="BL139" s="206">
        <f>BM139/$G139*100</f>
        <v>0</v>
      </c>
      <c r="BM139" s="70"/>
      <c r="BN139" s="208" t="e">
        <f>TRUNC(BM139*$L139,2)</f>
        <v>#VALUE!</v>
      </c>
      <c r="BO139" s="207" t="e">
        <f>BP139/(IF($I139&lt;&gt;$H139,($J139+$K139),$J139))*100</f>
        <v>#DIV/0!</v>
      </c>
      <c r="BP139" s="70"/>
      <c r="BQ139" s="192" t="e">
        <f>TRUNC(BP139*$L139,2)</f>
        <v>#VALUE!</v>
      </c>
      <c r="BR139" s="206">
        <f>BS139/$G139*100</f>
        <v>0</v>
      </c>
      <c r="BS139" s="70"/>
      <c r="BT139" s="208" t="e">
        <f>TRUNC(BS139*$L139,2)</f>
        <v>#VALUE!</v>
      </c>
      <c r="BU139" s="207" t="e">
        <f>BV139/(IF($I139&lt;&gt;$H139,($J139+$K139),$J139))*100</f>
        <v>#DIV/0!</v>
      </c>
      <c r="BV139" s="70"/>
      <c r="BW139" s="192" t="e">
        <f>TRUNC(BV139*$L139,2)</f>
        <v>#VALUE!</v>
      </c>
      <c r="BX139" s="206">
        <f>BY139/$G139*100</f>
        <v>0</v>
      </c>
      <c r="BY139" s="70"/>
      <c r="BZ139" s="208" t="e">
        <f>TRUNC(BY139*$L139,2)</f>
        <v>#VALUE!</v>
      </c>
      <c r="CA139" s="207" t="e">
        <f>CB139/(IF($I139&lt;&gt;$H139,($J139+$K139),$J139))*100</f>
        <v>#DIV/0!</v>
      </c>
      <c r="CB139" s="70"/>
      <c r="CC139" s="192" t="e">
        <f>TRUNC(CB139*$L139,2)</f>
        <v>#VALUE!</v>
      </c>
      <c r="CD139" s="206">
        <f>CE139/$G139*100</f>
        <v>0</v>
      </c>
      <c r="CE139" s="70"/>
      <c r="CF139" s="208" t="e">
        <f>TRUNC(CE139*$L139,2)</f>
        <v>#VALUE!</v>
      </c>
      <c r="CG139" s="207" t="e">
        <f>CH139/(IF($I139&lt;&gt;$H139,($J139+$K139),$J139))*100</f>
        <v>#DIV/0!</v>
      </c>
      <c r="CH139" s="70"/>
      <c r="CI139" s="192" t="e">
        <f>TRUNC(CH139*$L139,2)</f>
        <v>#VALUE!</v>
      </c>
      <c r="CJ139" s="207">
        <f>CK139/$G139*100</f>
        <v>0</v>
      </c>
      <c r="CK139" s="70">
        <f>W139+Q139+AC139+AI139+AO139+AU139+BA139+BG139+BM139+BS139+BY139+CE139</f>
        <v>0</v>
      </c>
      <c r="CL139" s="192" t="e">
        <f>TRUNC(CK139*$L139,2)</f>
        <v>#VALUE!</v>
      </c>
      <c r="CM139" s="207" t="e">
        <f>CN139/(IF($K139&lt;&gt;0,($I139-$G139),($H139-$G139)))*100</f>
        <v>#DIV/0!</v>
      </c>
      <c r="CN139" s="70">
        <f>T139+Z139+AF139+AL139+AR139+AX139+BD139+BJ139+BP139+BV139+CB139+CH139</f>
        <v>0</v>
      </c>
      <c r="CO139" s="192" t="e">
        <f>TRUNC(CN139*$L139,2)</f>
        <v>#VALUE!</v>
      </c>
      <c r="CP139" s="207">
        <f>CQ139/$G139*100</f>
        <v>100</v>
      </c>
      <c r="CQ139" s="70">
        <f>G139-CK139</f>
        <v>2</v>
      </c>
      <c r="CR139" s="192" t="e">
        <f>TRUNC(CQ139*$L139,2)</f>
        <v>#VALUE!</v>
      </c>
      <c r="CS139" s="207" t="e">
        <f>CT139/(IF(I139&lt;&gt;H139,(I139-G139),(H139-G139)))*100</f>
        <v>#DIV/0!</v>
      </c>
      <c r="CT139" s="70">
        <f>(IF(I139&lt;&gt;H139,(I139-G139),(H139-G139)))-CN139</f>
        <v>0</v>
      </c>
      <c r="CU139" s="192" t="e">
        <f>TRUNC(CT139*$L139,2)</f>
        <v>#VALUE!</v>
      </c>
      <c r="CV139" s="202">
        <f t="shared" si="230"/>
        <v>0</v>
      </c>
      <c r="CW139" s="70">
        <f>CK139+CN139</f>
        <v>0</v>
      </c>
      <c r="CX139" s="192" t="e">
        <f>TRUNC(CW139*$L139,2)</f>
        <v>#VALUE!</v>
      </c>
      <c r="CY139" s="202">
        <f t="shared" si="233"/>
        <v>1</v>
      </c>
      <c r="CZ139" s="70">
        <f>CQ139+CT139</f>
        <v>2</v>
      </c>
      <c r="DA139" s="192" t="e">
        <f>TRUNC(CZ139*$L139,2)</f>
        <v>#VALUE!</v>
      </c>
      <c r="DB139" s="211"/>
    </row>
    <row r="140" spans="1:106" s="4" customFormat="1">
      <c r="A140" s="258"/>
      <c r="B140" s="261"/>
      <c r="C140" s="261"/>
      <c r="D140" s="261"/>
      <c r="E140" s="262"/>
      <c r="F140" s="72"/>
      <c r="G140" s="279"/>
      <c r="H140" s="284"/>
      <c r="I140" s="372"/>
      <c r="J140" s="280"/>
      <c r="K140" s="280"/>
      <c r="L140" s="279" t="s">
        <v>663</v>
      </c>
      <c r="M140" s="253" t="e">
        <f>SUM(M114:M139)</f>
        <v>#VALUE!</v>
      </c>
      <c r="N140" s="253" t="e">
        <f>SUM(N114:N139)</f>
        <v>#VALUE!</v>
      </c>
      <c r="O140" s="253" t="e">
        <f>SUM(O114:O139)</f>
        <v>#VALUE!</v>
      </c>
      <c r="P140" s="1208" t="s">
        <v>663</v>
      </c>
      <c r="Q140" s="1203"/>
      <c r="R140" s="499" t="e">
        <f>SUM(R114:R139)</f>
        <v>#VALUE!</v>
      </c>
      <c r="S140" s="1207" t="s">
        <v>663</v>
      </c>
      <c r="T140" s="1203"/>
      <c r="U140" s="253" t="e">
        <f>SUM(U114:U139)</f>
        <v>#VALUE!</v>
      </c>
      <c r="V140" s="1208" t="s">
        <v>663</v>
      </c>
      <c r="W140" s="1203"/>
      <c r="X140" s="499" t="e">
        <f>SUM(X114:X139)</f>
        <v>#VALUE!</v>
      </c>
      <c r="Y140" s="1207" t="s">
        <v>663</v>
      </c>
      <c r="Z140" s="1203"/>
      <c r="AA140" s="253" t="e">
        <f>SUM(AA114:AA139)</f>
        <v>#VALUE!</v>
      </c>
      <c r="AB140" s="1208" t="s">
        <v>663</v>
      </c>
      <c r="AC140" s="1203"/>
      <c r="AD140" s="499" t="e">
        <f>SUM(AD114:AD139)</f>
        <v>#VALUE!</v>
      </c>
      <c r="AE140" s="1207" t="s">
        <v>663</v>
      </c>
      <c r="AF140" s="1203"/>
      <c r="AG140" s="253" t="e">
        <f>SUM(AG114:AG139)</f>
        <v>#VALUE!</v>
      </c>
      <c r="AH140" s="1208" t="s">
        <v>663</v>
      </c>
      <c r="AI140" s="1203"/>
      <c r="AJ140" s="499" t="e">
        <f>SUM(AJ114:AJ139)</f>
        <v>#VALUE!</v>
      </c>
      <c r="AK140" s="1207" t="s">
        <v>663</v>
      </c>
      <c r="AL140" s="1203"/>
      <c r="AM140" s="253" t="e">
        <f>SUM(AM114:AM139)</f>
        <v>#VALUE!</v>
      </c>
      <c r="AN140" s="1208" t="s">
        <v>663</v>
      </c>
      <c r="AO140" s="1203"/>
      <c r="AP140" s="499" t="e">
        <f>SUM(AP114:AP139)</f>
        <v>#VALUE!</v>
      </c>
      <c r="AQ140" s="1207" t="s">
        <v>663</v>
      </c>
      <c r="AR140" s="1203"/>
      <c r="AS140" s="253" t="e">
        <f>SUM(AS114:AS139)</f>
        <v>#VALUE!</v>
      </c>
      <c r="AT140" s="1208" t="s">
        <v>663</v>
      </c>
      <c r="AU140" s="1203"/>
      <c r="AV140" s="499" t="e">
        <f>SUM(AV114:AV139)</f>
        <v>#VALUE!</v>
      </c>
      <c r="AW140" s="1207" t="s">
        <v>663</v>
      </c>
      <c r="AX140" s="1203"/>
      <c r="AY140" s="253" t="e">
        <f>SUM(AY114:AY139)</f>
        <v>#VALUE!</v>
      </c>
      <c r="AZ140" s="1208" t="s">
        <v>663</v>
      </c>
      <c r="BA140" s="1203"/>
      <c r="BB140" s="499" t="e">
        <f>SUM(BB114:BB139)</f>
        <v>#VALUE!</v>
      </c>
      <c r="BC140" s="1207" t="s">
        <v>663</v>
      </c>
      <c r="BD140" s="1203"/>
      <c r="BE140" s="253" t="e">
        <f>SUM(BE114:BE139)</f>
        <v>#VALUE!</v>
      </c>
      <c r="BF140" s="1208" t="s">
        <v>663</v>
      </c>
      <c r="BG140" s="1203"/>
      <c r="BH140" s="499" t="e">
        <f>SUM(BH114:BH139)</f>
        <v>#VALUE!</v>
      </c>
      <c r="BI140" s="1207" t="s">
        <v>663</v>
      </c>
      <c r="BJ140" s="1203"/>
      <c r="BK140" s="253" t="e">
        <f>SUM(BK114:BK139)</f>
        <v>#VALUE!</v>
      </c>
      <c r="BL140" s="1208" t="s">
        <v>663</v>
      </c>
      <c r="BM140" s="1203"/>
      <c r="BN140" s="499" t="e">
        <f>SUM(BN114:BN139)</f>
        <v>#VALUE!</v>
      </c>
      <c r="BO140" s="1207" t="s">
        <v>663</v>
      </c>
      <c r="BP140" s="1203"/>
      <c r="BQ140" s="253" t="e">
        <f>SUM(BQ114:BQ139)</f>
        <v>#VALUE!</v>
      </c>
      <c r="BR140" s="1208" t="s">
        <v>663</v>
      </c>
      <c r="BS140" s="1203"/>
      <c r="BT140" s="499" t="e">
        <f>SUM(BT114:BT139)</f>
        <v>#VALUE!</v>
      </c>
      <c r="BU140" s="1207" t="s">
        <v>663</v>
      </c>
      <c r="BV140" s="1203"/>
      <c r="BW140" s="253" t="e">
        <f>SUM(BW114:BW139)</f>
        <v>#VALUE!</v>
      </c>
      <c r="BX140" s="1208" t="s">
        <v>663</v>
      </c>
      <c r="BY140" s="1203"/>
      <c r="BZ140" s="499" t="e">
        <f>SUM(BZ114:BZ139)</f>
        <v>#VALUE!</v>
      </c>
      <c r="CA140" s="1207" t="s">
        <v>663</v>
      </c>
      <c r="CB140" s="1203"/>
      <c r="CC140" s="253" t="e">
        <f>SUM(CC114:CC139)</f>
        <v>#VALUE!</v>
      </c>
      <c r="CD140" s="1208" t="s">
        <v>663</v>
      </c>
      <c r="CE140" s="1203"/>
      <c r="CF140" s="499" t="e">
        <f>SUM(CF114:CF139)</f>
        <v>#VALUE!</v>
      </c>
      <c r="CG140" s="1207" t="s">
        <v>663</v>
      </c>
      <c r="CH140" s="1203"/>
      <c r="CI140" s="253" t="e">
        <f>SUM(CI114:CI139)</f>
        <v>#VALUE!</v>
      </c>
      <c r="CJ140" s="1203" t="s">
        <v>663</v>
      </c>
      <c r="CK140" s="1203"/>
      <c r="CL140" s="253" t="e">
        <f>SUM(CL114:CL139)</f>
        <v>#VALUE!</v>
      </c>
      <c r="CM140" s="1203" t="s">
        <v>663</v>
      </c>
      <c r="CN140" s="1203"/>
      <c r="CO140" s="253" t="e">
        <f>SUM(CO114:CO139)</f>
        <v>#VALUE!</v>
      </c>
      <c r="CP140" s="1203" t="s">
        <v>663</v>
      </c>
      <c r="CQ140" s="1203"/>
      <c r="CR140" s="253" t="e">
        <f>SUM(CR114:CR139)</f>
        <v>#VALUE!</v>
      </c>
      <c r="CS140" s="1203" t="s">
        <v>663</v>
      </c>
      <c r="CT140" s="1203"/>
      <c r="CU140" s="253" t="e">
        <f>SUM(CU114:CU139)</f>
        <v>#VALUE!</v>
      </c>
      <c r="CV140" s="1203" t="s">
        <v>663</v>
      </c>
      <c r="CW140" s="1203"/>
      <c r="CX140" s="253" t="e">
        <f>SUM(CX114:CX139)</f>
        <v>#VALUE!</v>
      </c>
      <c r="CY140" s="1203" t="s">
        <v>663</v>
      </c>
      <c r="CZ140" s="1203"/>
      <c r="DA140" s="253" t="e">
        <f>SUM(DA114:DA139)</f>
        <v>#VALUE!</v>
      </c>
      <c r="DB140" s="211"/>
    </row>
    <row r="141" spans="1:106" s="4" customFormat="1" ht="16.5" thickBot="1">
      <c r="A141" s="263"/>
      <c r="B141" s="264"/>
      <c r="C141" s="264"/>
      <c r="D141" s="265">
        <f>CONSOLIDADA!B29</f>
        <v>0</v>
      </c>
      <c r="E141" s="266"/>
      <c r="F141" s="54"/>
      <c r="G141" s="1226" t="s">
        <v>664</v>
      </c>
      <c r="H141" s="1226"/>
      <c r="I141" s="1226"/>
      <c r="J141" s="1226"/>
      <c r="K141" s="1226"/>
      <c r="L141" s="1226"/>
      <c r="M141" s="269" t="e">
        <f>SUM(M12:M140)/2</f>
        <v>#VALUE!</v>
      </c>
      <c r="N141" s="239" t="e">
        <f>SUM(N12:N140)/2</f>
        <v>#VALUE!</v>
      </c>
      <c r="O141" s="239" t="e">
        <f>SUM(O12:O140)/2</f>
        <v>#VALUE!</v>
      </c>
      <c r="P141" s="1225" t="s">
        <v>664</v>
      </c>
      <c r="Q141" s="1204"/>
      <c r="R141" s="500" t="e">
        <f>SUM(R12:R140)/2</f>
        <v>#VALUE!</v>
      </c>
      <c r="S141" s="1224" t="s">
        <v>664</v>
      </c>
      <c r="T141" s="1204"/>
      <c r="U141" s="254" t="e">
        <f>SUM(U12:U140)/2</f>
        <v>#VALUE!</v>
      </c>
      <c r="V141" s="1225" t="s">
        <v>664</v>
      </c>
      <c r="W141" s="1204"/>
      <c r="X141" s="500" t="e">
        <f>SUM(X12:X140)/2</f>
        <v>#VALUE!</v>
      </c>
      <c r="Y141" s="1224" t="s">
        <v>664</v>
      </c>
      <c r="Z141" s="1204"/>
      <c r="AA141" s="254" t="e">
        <f>SUM(AA12:AA140)/2</f>
        <v>#VALUE!</v>
      </c>
      <c r="AB141" s="1225" t="s">
        <v>664</v>
      </c>
      <c r="AC141" s="1204"/>
      <c r="AD141" s="500" t="e">
        <f>SUM(AD12:AD140)/2</f>
        <v>#VALUE!</v>
      </c>
      <c r="AE141" s="1224" t="s">
        <v>664</v>
      </c>
      <c r="AF141" s="1204"/>
      <c r="AG141" s="254" t="e">
        <f>SUM(AG12:AG140)/2</f>
        <v>#VALUE!</v>
      </c>
      <c r="AH141" s="1225" t="s">
        <v>664</v>
      </c>
      <c r="AI141" s="1204"/>
      <c r="AJ141" s="500" t="e">
        <f>SUM(AJ12:AJ140)/2</f>
        <v>#VALUE!</v>
      </c>
      <c r="AK141" s="1224" t="s">
        <v>664</v>
      </c>
      <c r="AL141" s="1204"/>
      <c r="AM141" s="254" t="e">
        <f>SUM(AM12:AM140)/2</f>
        <v>#VALUE!</v>
      </c>
      <c r="AN141" s="1225" t="s">
        <v>664</v>
      </c>
      <c r="AO141" s="1204"/>
      <c r="AP141" s="500" t="e">
        <f>SUM(AP12:AP140)/2</f>
        <v>#VALUE!</v>
      </c>
      <c r="AQ141" s="1224" t="s">
        <v>664</v>
      </c>
      <c r="AR141" s="1204"/>
      <c r="AS141" s="254" t="e">
        <f>SUM(AS12:AS140)/2</f>
        <v>#VALUE!</v>
      </c>
      <c r="AT141" s="1225" t="s">
        <v>664</v>
      </c>
      <c r="AU141" s="1204"/>
      <c r="AV141" s="500" t="e">
        <f>SUM(AV12:AV140)/2</f>
        <v>#VALUE!</v>
      </c>
      <c r="AW141" s="1224" t="s">
        <v>664</v>
      </c>
      <c r="AX141" s="1204"/>
      <c r="AY141" s="254" t="e">
        <f>SUM(AY12:AY140)/2</f>
        <v>#VALUE!</v>
      </c>
      <c r="AZ141" s="1225" t="s">
        <v>664</v>
      </c>
      <c r="BA141" s="1204"/>
      <c r="BB141" s="500" t="e">
        <f>SUM(BB12:BB140)/2</f>
        <v>#VALUE!</v>
      </c>
      <c r="BC141" s="1224" t="s">
        <v>664</v>
      </c>
      <c r="BD141" s="1204"/>
      <c r="BE141" s="254" t="e">
        <f>SUM(BE12:BE140)/2</f>
        <v>#VALUE!</v>
      </c>
      <c r="BF141" s="1225" t="s">
        <v>664</v>
      </c>
      <c r="BG141" s="1204"/>
      <c r="BH141" s="500" t="e">
        <f>SUM(BH12:BH140)/2</f>
        <v>#VALUE!</v>
      </c>
      <c r="BI141" s="1224" t="s">
        <v>664</v>
      </c>
      <c r="BJ141" s="1204"/>
      <c r="BK141" s="254" t="e">
        <f>SUM(BK12:BK140)/2</f>
        <v>#VALUE!</v>
      </c>
      <c r="BL141" s="1225" t="s">
        <v>664</v>
      </c>
      <c r="BM141" s="1204"/>
      <c r="BN141" s="500" t="e">
        <f>SUM(BN12:BN140)/2</f>
        <v>#VALUE!</v>
      </c>
      <c r="BO141" s="1224" t="s">
        <v>664</v>
      </c>
      <c r="BP141" s="1204"/>
      <c r="BQ141" s="254" t="e">
        <f>SUM(BQ12:BQ140)/2</f>
        <v>#VALUE!</v>
      </c>
      <c r="BR141" s="1225" t="s">
        <v>664</v>
      </c>
      <c r="BS141" s="1204"/>
      <c r="BT141" s="500" t="e">
        <f>SUM(BT12:BT140)/2</f>
        <v>#VALUE!</v>
      </c>
      <c r="BU141" s="1224" t="s">
        <v>664</v>
      </c>
      <c r="BV141" s="1204"/>
      <c r="BW141" s="254" t="e">
        <f>SUM(BW12:BW140)/2</f>
        <v>#VALUE!</v>
      </c>
      <c r="BX141" s="1225" t="s">
        <v>664</v>
      </c>
      <c r="BY141" s="1204"/>
      <c r="BZ141" s="500" t="e">
        <f>SUM(BZ12:BZ140)/2</f>
        <v>#VALUE!</v>
      </c>
      <c r="CA141" s="1224" t="s">
        <v>664</v>
      </c>
      <c r="CB141" s="1204"/>
      <c r="CC141" s="254" t="e">
        <f>SUM(CC12:CC140)/2</f>
        <v>#VALUE!</v>
      </c>
      <c r="CD141" s="1225" t="s">
        <v>664</v>
      </c>
      <c r="CE141" s="1204"/>
      <c r="CF141" s="500" t="e">
        <f>SUM(CF12:CF140)/2</f>
        <v>#VALUE!</v>
      </c>
      <c r="CG141" s="1224" t="s">
        <v>664</v>
      </c>
      <c r="CH141" s="1204"/>
      <c r="CI141" s="254" t="e">
        <f>SUM(CI12:CI140)/2</f>
        <v>#VALUE!</v>
      </c>
      <c r="CJ141" s="1204" t="s">
        <v>664</v>
      </c>
      <c r="CK141" s="1204"/>
      <c r="CL141" s="254" t="e">
        <f>SUM(CL12:CL140)/2</f>
        <v>#VALUE!</v>
      </c>
      <c r="CM141" s="1204" t="s">
        <v>664</v>
      </c>
      <c r="CN141" s="1204"/>
      <c r="CO141" s="254" t="e">
        <f>SUM(CO12:CO140)/2</f>
        <v>#VALUE!</v>
      </c>
      <c r="CP141" s="1204" t="s">
        <v>664</v>
      </c>
      <c r="CQ141" s="1204"/>
      <c r="CR141" s="254" t="e">
        <f>SUM(CR12:CR140)/2</f>
        <v>#VALUE!</v>
      </c>
      <c r="CS141" s="1204" t="s">
        <v>664</v>
      </c>
      <c r="CT141" s="1204"/>
      <c r="CU141" s="254" t="e">
        <f>SUM(CU12:CU140)/2</f>
        <v>#VALUE!</v>
      </c>
      <c r="CV141" s="1204" t="s">
        <v>664</v>
      </c>
      <c r="CW141" s="1204"/>
      <c r="CX141" s="254" t="e">
        <f>SUM(CX12:CX140)/2</f>
        <v>#VALUE!</v>
      </c>
      <c r="CY141" s="1204" t="s">
        <v>664</v>
      </c>
      <c r="CZ141" s="1204"/>
      <c r="DA141" s="254" t="e">
        <f>SUM(DA12:DA140)/2</f>
        <v>#VALUE!</v>
      </c>
      <c r="DB141" s="211"/>
    </row>
    <row r="142" spans="1:106">
      <c r="J142" s="28"/>
      <c r="K142" s="28"/>
    </row>
    <row r="143" spans="1:106">
      <c r="J143" s="28"/>
      <c r="K143" s="28"/>
    </row>
    <row r="144" spans="1:106">
      <c r="J144" s="28"/>
      <c r="K144" s="28"/>
    </row>
    <row r="145" spans="10:86">
      <c r="J145" s="28"/>
      <c r="K145" s="28"/>
    </row>
    <row r="146" spans="10:86">
      <c r="J146" s="28"/>
      <c r="K146" s="28"/>
      <c r="Q146" s="374" t="s">
        <v>147</v>
      </c>
      <c r="R146" s="55"/>
      <c r="S146" s="55"/>
      <c r="T146" s="374" t="s">
        <v>148</v>
      </c>
      <c r="U146" s="55"/>
      <c r="W146" s="374" t="s">
        <v>152</v>
      </c>
      <c r="X146" s="55"/>
      <c r="Y146" s="55"/>
      <c r="Z146" s="374" t="s">
        <v>149</v>
      </c>
      <c r="AA146" s="55"/>
      <c r="AC146" s="374" t="s">
        <v>153</v>
      </c>
      <c r="AD146" s="55"/>
      <c r="AE146" s="55"/>
      <c r="AF146" s="374" t="s">
        <v>150</v>
      </c>
      <c r="AG146" s="55"/>
      <c r="AI146" s="374" t="s">
        <v>154</v>
      </c>
      <c r="AJ146" s="55"/>
      <c r="AK146" s="55"/>
      <c r="AL146" s="374" t="s">
        <v>151</v>
      </c>
      <c r="AM146" s="55"/>
      <c r="AO146" s="374" t="s">
        <v>155</v>
      </c>
      <c r="AP146" s="55"/>
      <c r="AQ146" s="55"/>
      <c r="AR146" s="374" t="s">
        <v>156</v>
      </c>
      <c r="AS146" s="55"/>
      <c r="AU146" s="374" t="s">
        <v>157</v>
      </c>
      <c r="AV146" s="55"/>
      <c r="AW146" s="55"/>
      <c r="AX146" s="374" t="s">
        <v>158</v>
      </c>
      <c r="AY146" s="55"/>
      <c r="BA146" s="374" t="s">
        <v>159</v>
      </c>
      <c r="BB146" s="55"/>
      <c r="BC146" s="55"/>
      <c r="BD146" s="374" t="s">
        <v>160</v>
      </c>
      <c r="BE146" s="55"/>
      <c r="BG146" s="374" t="s">
        <v>161</v>
      </c>
      <c r="BH146" s="55"/>
      <c r="BI146" s="55"/>
      <c r="BJ146" s="374" t="s">
        <v>162</v>
      </c>
      <c r="BK146" s="55"/>
      <c r="BM146" s="374" t="s">
        <v>163</v>
      </c>
      <c r="BN146" s="55"/>
      <c r="BO146" s="55"/>
      <c r="BP146" s="374" t="s">
        <v>164</v>
      </c>
      <c r="BQ146" s="55"/>
      <c r="BS146" s="374" t="s">
        <v>165</v>
      </c>
      <c r="BT146" s="55"/>
      <c r="BU146" s="55"/>
      <c r="BV146" s="374" t="s">
        <v>166</v>
      </c>
      <c r="BW146" s="55"/>
      <c r="BY146" s="374" t="s">
        <v>167</v>
      </c>
      <c r="BZ146" s="55"/>
      <c r="CA146" s="55"/>
      <c r="CB146" s="374" t="s">
        <v>168</v>
      </c>
      <c r="CC146" s="55"/>
      <c r="CE146" s="374" t="s">
        <v>169</v>
      </c>
      <c r="CF146" s="55"/>
      <c r="CG146" s="55"/>
      <c r="CH146" s="374" t="s">
        <v>170</v>
      </c>
    </row>
    <row r="147" spans="10:86">
      <c r="J147" s="28"/>
      <c r="K147" s="28"/>
    </row>
    <row r="148" spans="10:86">
      <c r="J148" s="28"/>
      <c r="K148" s="28"/>
    </row>
    <row r="149" spans="10:86">
      <c r="J149" s="28"/>
      <c r="K149" s="28"/>
    </row>
    <row r="150" spans="10:86">
      <c r="J150" s="28"/>
      <c r="K150" s="28"/>
    </row>
    <row r="151" spans="10:86">
      <c r="J151" s="28"/>
      <c r="K151" s="28"/>
    </row>
    <row r="152" spans="10:86">
      <c r="J152" s="28"/>
      <c r="K152" s="28"/>
    </row>
    <row r="153" spans="10:86">
      <c r="J153" s="28"/>
      <c r="K153" s="28"/>
    </row>
    <row r="154" spans="10:86">
      <c r="J154" s="28"/>
      <c r="K154" s="28"/>
    </row>
    <row r="155" spans="10:86">
      <c r="J155" s="28"/>
      <c r="K155" s="28"/>
    </row>
    <row r="156" spans="10:86">
      <c r="J156" s="28"/>
      <c r="K156" s="28"/>
    </row>
    <row r="157" spans="10:86">
      <c r="J157" s="28"/>
      <c r="K157" s="28"/>
    </row>
    <row r="158" spans="10:86">
      <c r="J158" s="28"/>
      <c r="K158" s="28"/>
    </row>
    <row r="159" spans="10:86">
      <c r="J159" s="28"/>
      <c r="K159" s="28"/>
    </row>
    <row r="160" spans="10:86">
      <c r="J160" s="28"/>
      <c r="K160" s="28"/>
    </row>
    <row r="161" spans="10:11">
      <c r="J161" s="28"/>
      <c r="K161" s="28"/>
    </row>
    <row r="162" spans="10:11">
      <c r="J162" s="28"/>
      <c r="K162" s="28"/>
    </row>
    <row r="163" spans="10:11">
      <c r="J163" s="28"/>
      <c r="K163" s="28"/>
    </row>
    <row r="164" spans="10:11">
      <c r="J164" s="28"/>
      <c r="K164" s="28"/>
    </row>
    <row r="165" spans="10:11">
      <c r="J165" s="28"/>
      <c r="K165" s="28"/>
    </row>
    <row r="166" spans="10:11">
      <c r="J166" s="28"/>
      <c r="K166" s="28"/>
    </row>
    <row r="167" spans="10:11">
      <c r="J167" s="28"/>
      <c r="K167" s="28"/>
    </row>
    <row r="168" spans="10:11">
      <c r="J168" s="28"/>
      <c r="K168" s="28"/>
    </row>
    <row r="169" spans="10:11">
      <c r="J169" s="28"/>
      <c r="K169" s="28"/>
    </row>
    <row r="170" spans="10:11">
      <c r="J170" s="28"/>
      <c r="K170" s="28"/>
    </row>
    <row r="171" spans="10:11">
      <c r="J171" s="28"/>
      <c r="K171" s="28"/>
    </row>
    <row r="172" spans="10:11">
      <c r="J172" s="28"/>
      <c r="K172" s="28"/>
    </row>
    <row r="173" spans="10:11">
      <c r="J173" s="28"/>
      <c r="K173" s="28"/>
    </row>
    <row r="174" spans="10:11">
      <c r="J174" s="28"/>
      <c r="K174" s="28"/>
    </row>
    <row r="175" spans="10:11">
      <c r="J175" s="28"/>
      <c r="K175" s="28"/>
    </row>
    <row r="176" spans="10:11">
      <c r="J176" s="28"/>
      <c r="K176" s="28"/>
    </row>
    <row r="177" spans="10:11">
      <c r="J177" s="28"/>
      <c r="K177" s="28"/>
    </row>
    <row r="178" spans="10:11">
      <c r="J178" s="28"/>
      <c r="K178" s="28"/>
    </row>
    <row r="179" spans="10:11">
      <c r="J179" s="28"/>
      <c r="K179" s="28"/>
    </row>
    <row r="180" spans="10:11">
      <c r="J180" s="28"/>
      <c r="K180" s="28"/>
    </row>
    <row r="181" spans="10:11">
      <c r="J181" s="28"/>
      <c r="K181" s="28"/>
    </row>
    <row r="182" spans="10:11">
      <c r="J182" s="28"/>
      <c r="K182" s="28"/>
    </row>
    <row r="183" spans="10:11">
      <c r="J183" s="28"/>
      <c r="K183" s="28"/>
    </row>
    <row r="184" spans="10:11">
      <c r="J184" s="28"/>
      <c r="K184" s="28"/>
    </row>
    <row r="185" spans="10:11">
      <c r="J185" s="28"/>
      <c r="K185" s="28"/>
    </row>
    <row r="186" spans="10:11">
      <c r="J186" s="28"/>
      <c r="K186" s="28"/>
    </row>
    <row r="187" spans="10:11">
      <c r="J187" s="28"/>
      <c r="K187" s="28"/>
    </row>
    <row r="188" spans="10:11">
      <c r="J188" s="28"/>
      <c r="K188" s="28"/>
    </row>
    <row r="189" spans="10:11">
      <c r="J189" s="28"/>
      <c r="K189" s="28"/>
    </row>
    <row r="190" spans="10:11">
      <c r="J190" s="28"/>
      <c r="K190" s="28"/>
    </row>
    <row r="191" spans="10:11">
      <c r="J191" s="28"/>
      <c r="K191" s="28"/>
    </row>
    <row r="192" spans="10:11">
      <c r="J192" s="28"/>
      <c r="K192" s="28"/>
    </row>
    <row r="193" spans="10:11">
      <c r="J193" s="28"/>
      <c r="K193" s="28"/>
    </row>
    <row r="194" spans="10:11">
      <c r="J194" s="28"/>
      <c r="K194" s="28"/>
    </row>
    <row r="195" spans="10:11">
      <c r="J195" s="28"/>
      <c r="K195" s="28"/>
    </row>
    <row r="196" spans="10:11">
      <c r="J196" s="28"/>
      <c r="K196" s="28"/>
    </row>
    <row r="197" spans="10:11">
      <c r="J197" s="28"/>
      <c r="K197" s="28"/>
    </row>
    <row r="198" spans="10:11">
      <c r="J198" s="28"/>
      <c r="K198" s="28"/>
    </row>
    <row r="199" spans="10:11">
      <c r="J199" s="28"/>
      <c r="K199" s="28"/>
    </row>
    <row r="200" spans="10:11">
      <c r="J200" s="28"/>
      <c r="K200" s="28"/>
    </row>
    <row r="201" spans="10:11">
      <c r="J201" s="28"/>
      <c r="K201" s="28"/>
    </row>
    <row r="202" spans="10:11">
      <c r="J202" s="28"/>
      <c r="K202" s="28"/>
    </row>
    <row r="203" spans="10:11">
      <c r="J203" s="28"/>
      <c r="K203" s="28"/>
    </row>
    <row r="204" spans="10:11">
      <c r="J204" s="28"/>
      <c r="K204" s="28"/>
    </row>
    <row r="205" spans="10:11">
      <c r="J205" s="28"/>
      <c r="K205" s="28"/>
    </row>
    <row r="206" spans="10:11">
      <c r="J206" s="28"/>
      <c r="K206" s="28"/>
    </row>
    <row r="207" spans="10:11">
      <c r="J207" s="28"/>
      <c r="K207" s="28"/>
    </row>
    <row r="208" spans="10:11">
      <c r="J208" s="28"/>
      <c r="K208" s="28"/>
    </row>
    <row r="209" spans="10:11">
      <c r="J209" s="28"/>
      <c r="K209" s="28"/>
    </row>
    <row r="210" spans="10:11">
      <c r="J210" s="28"/>
      <c r="K210" s="28"/>
    </row>
    <row r="211" spans="10:11">
      <c r="J211" s="28"/>
      <c r="K211" s="28"/>
    </row>
    <row r="212" spans="10:11">
      <c r="J212" s="28"/>
      <c r="K212" s="28"/>
    </row>
    <row r="213" spans="10:11">
      <c r="J213" s="28"/>
      <c r="K213" s="28"/>
    </row>
    <row r="214" spans="10:11">
      <c r="J214" s="28"/>
      <c r="K214" s="28"/>
    </row>
    <row r="215" spans="10:11">
      <c r="J215" s="28"/>
      <c r="K215" s="28"/>
    </row>
  </sheetData>
  <mergeCells count="222">
    <mergeCell ref="AH141:AI141"/>
    <mergeCell ref="G141:L141"/>
    <mergeCell ref="P141:Q141"/>
    <mergeCell ref="V141:W141"/>
    <mergeCell ref="AB141:AC141"/>
    <mergeCell ref="S141:T141"/>
    <mergeCell ref="Y141:Z141"/>
    <mergeCell ref="BL141:BM141"/>
    <mergeCell ref="AZ140:BA140"/>
    <mergeCell ref="AN140:AO140"/>
    <mergeCell ref="AQ141:AR141"/>
    <mergeCell ref="AW141:AX141"/>
    <mergeCell ref="AT141:AU141"/>
    <mergeCell ref="BC141:BD141"/>
    <mergeCell ref="BC140:BD140"/>
    <mergeCell ref="AB112:AC112"/>
    <mergeCell ref="AH112:AI112"/>
    <mergeCell ref="AN141:AO141"/>
    <mergeCell ref="AZ141:BA141"/>
    <mergeCell ref="AE141:AF141"/>
    <mergeCell ref="BR140:BS140"/>
    <mergeCell ref="AK73:AL73"/>
    <mergeCell ref="AK112:AL112"/>
    <mergeCell ref="AK140:AL140"/>
    <mergeCell ref="AK141:AL141"/>
    <mergeCell ref="BO112:BP112"/>
    <mergeCell ref="BO140:BP140"/>
    <mergeCell ref="AN112:AO112"/>
    <mergeCell ref="AT140:AU140"/>
    <mergeCell ref="AQ112:AR112"/>
    <mergeCell ref="BF141:BG141"/>
    <mergeCell ref="BF140:BG140"/>
    <mergeCell ref="BI140:BJ140"/>
    <mergeCell ref="BI141:BJ141"/>
    <mergeCell ref="AE73:AF73"/>
    <mergeCell ref="BL140:BM140"/>
    <mergeCell ref="AQ73:AR73"/>
    <mergeCell ref="BR141:BS141"/>
    <mergeCell ref="BI112:BJ112"/>
    <mergeCell ref="CP73:CQ73"/>
    <mergeCell ref="CJ9:CL9"/>
    <mergeCell ref="CM112:CN112"/>
    <mergeCell ref="CJ140:CK140"/>
    <mergeCell ref="CD73:CE73"/>
    <mergeCell ref="CJ73:CK73"/>
    <mergeCell ref="CD140:CE140"/>
    <mergeCell ref="CD112:CE112"/>
    <mergeCell ref="BU141:BV141"/>
    <mergeCell ref="CA141:CB141"/>
    <mergeCell ref="CA73:CB73"/>
    <mergeCell ref="CA112:CB112"/>
    <mergeCell ref="CA140:CB140"/>
    <mergeCell ref="BX141:BY141"/>
    <mergeCell ref="BU140:BV140"/>
    <mergeCell ref="BX140:BY140"/>
    <mergeCell ref="BX112:BY112"/>
    <mergeCell ref="CG141:CH141"/>
    <mergeCell ref="CD141:CE141"/>
    <mergeCell ref="CM141:CN141"/>
    <mergeCell ref="CJ112:CK112"/>
    <mergeCell ref="BX73:BY73"/>
    <mergeCell ref="CG10:CG11"/>
    <mergeCell ref="CH10:CH11"/>
    <mergeCell ref="BD10:BD11"/>
    <mergeCell ref="BA10:BA11"/>
    <mergeCell ref="AZ10:AZ11"/>
    <mergeCell ref="BC10:BC11"/>
    <mergeCell ref="BO141:BP141"/>
    <mergeCell ref="BI73:BJ73"/>
    <mergeCell ref="CP9:CR9"/>
    <mergeCell ref="CK10:CK11"/>
    <mergeCell ref="CE10:CE11"/>
    <mergeCell ref="CP10:CP11"/>
    <mergeCell ref="CJ10:CJ11"/>
    <mergeCell ref="CM9:CO9"/>
    <mergeCell ref="CG9:CI9"/>
    <mergeCell ref="CD9:CF9"/>
    <mergeCell ref="CD10:CD11"/>
    <mergeCell ref="CP112:CQ112"/>
    <mergeCell ref="CJ141:CK141"/>
    <mergeCell ref="CP141:CQ141"/>
    <mergeCell ref="CQ10:CQ11"/>
    <mergeCell ref="CM10:CM11"/>
    <mergeCell ref="CN10:CN11"/>
    <mergeCell ref="CM73:CN73"/>
    <mergeCell ref="CP140:CQ140"/>
    <mergeCell ref="CM140:CN140"/>
    <mergeCell ref="CG73:CH73"/>
    <mergeCell ref="CG112:CH112"/>
    <mergeCell ref="CG140:CH140"/>
    <mergeCell ref="BF9:BH9"/>
    <mergeCell ref="BL9:BN9"/>
    <mergeCell ref="BF10:BF11"/>
    <mergeCell ref="BF73:BG73"/>
    <mergeCell ref="BG10:BG11"/>
    <mergeCell ref="BL112:BM112"/>
    <mergeCell ref="BM10:BM11"/>
    <mergeCell ref="BL73:BM73"/>
    <mergeCell ref="BU10:BU11"/>
    <mergeCell ref="BV10:BV11"/>
    <mergeCell ref="BI9:BK9"/>
    <mergeCell ref="BR10:BR11"/>
    <mergeCell ref="BP10:BP11"/>
    <mergeCell ref="BU73:BV73"/>
    <mergeCell ref="BO73:BP73"/>
    <mergeCell ref="CA9:CC9"/>
    <mergeCell ref="CA10:CA11"/>
    <mergeCell ref="E4:G4"/>
    <mergeCell ref="E5:M7"/>
    <mergeCell ref="G8:I8"/>
    <mergeCell ref="P10:P11"/>
    <mergeCell ref="AC10:AC11"/>
    <mergeCell ref="AT9:AV9"/>
    <mergeCell ref="AH9:AJ9"/>
    <mergeCell ref="AK9:AM9"/>
    <mergeCell ref="AQ9:AS9"/>
    <mergeCell ref="AE9:AG9"/>
    <mergeCell ref="AO10:AO11"/>
    <mergeCell ref="AU10:AU11"/>
    <mergeCell ref="AE10:AE11"/>
    <mergeCell ref="AF10:AF11"/>
    <mergeCell ref="AQ10:AQ11"/>
    <mergeCell ref="AR10:AR11"/>
    <mergeCell ref="AI10:AI11"/>
    <mergeCell ref="AH10:AH11"/>
    <mergeCell ref="Q10:Q11"/>
    <mergeCell ref="P9:R9"/>
    <mergeCell ref="AN10:AN11"/>
    <mergeCell ref="AT10:AT11"/>
    <mergeCell ref="AK10:AK11"/>
    <mergeCell ref="AL10:AL11"/>
    <mergeCell ref="P73:Q73"/>
    <mergeCell ref="V73:W73"/>
    <mergeCell ref="S73:T73"/>
    <mergeCell ref="AW140:AX140"/>
    <mergeCell ref="Y73:Z73"/>
    <mergeCell ref="Y140:Z140"/>
    <mergeCell ref="AQ140:AR140"/>
    <mergeCell ref="AH140:AI140"/>
    <mergeCell ref="AT73:AU73"/>
    <mergeCell ref="AW112:AX112"/>
    <mergeCell ref="AB73:AC73"/>
    <mergeCell ref="AH73:AI73"/>
    <mergeCell ref="AN73:AO73"/>
    <mergeCell ref="P140:Q140"/>
    <mergeCell ref="AE112:AF112"/>
    <mergeCell ref="AE140:AF140"/>
    <mergeCell ref="Y112:Z112"/>
    <mergeCell ref="S140:T140"/>
    <mergeCell ref="P112:Q112"/>
    <mergeCell ref="AB140:AC140"/>
    <mergeCell ref="V112:W112"/>
    <mergeCell ref="S112:T112"/>
    <mergeCell ref="V140:W140"/>
    <mergeCell ref="AW73:AX73"/>
    <mergeCell ref="A9:A11"/>
    <mergeCell ref="B9:B11"/>
    <mergeCell ref="C9:C11"/>
    <mergeCell ref="D9:D11"/>
    <mergeCell ref="E9:E11"/>
    <mergeCell ref="G9:K10"/>
    <mergeCell ref="F9:F11"/>
    <mergeCell ref="S9:U9"/>
    <mergeCell ref="S10:S11"/>
    <mergeCell ref="V9:X9"/>
    <mergeCell ref="AN9:AP9"/>
    <mergeCell ref="T10:T11"/>
    <mergeCell ref="V10:V11"/>
    <mergeCell ref="AB10:AB11"/>
    <mergeCell ref="W10:W11"/>
    <mergeCell ref="AB9:AD9"/>
    <mergeCell ref="Y9:AA9"/>
    <mergeCell ref="Y10:Y11"/>
    <mergeCell ref="Z10:Z11"/>
    <mergeCell ref="AT112:AU112"/>
    <mergeCell ref="CB10:CB11"/>
    <mergeCell ref="BX10:BX11"/>
    <mergeCell ref="BS10:BS11"/>
    <mergeCell ref="BX9:BZ9"/>
    <mergeCell ref="BY10:BY11"/>
    <mergeCell ref="BU9:BW9"/>
    <mergeCell ref="BR9:BT9"/>
    <mergeCell ref="BI10:BI11"/>
    <mergeCell ref="BJ10:BJ11"/>
    <mergeCell ref="BO10:BO11"/>
    <mergeCell ref="BL10:BL11"/>
    <mergeCell ref="BR73:BS73"/>
    <mergeCell ref="BR112:BS112"/>
    <mergeCell ref="AZ112:BA112"/>
    <mergeCell ref="BC73:BD73"/>
    <mergeCell ref="BC112:BD112"/>
    <mergeCell ref="AZ73:BA73"/>
    <mergeCell ref="BF112:BG112"/>
    <mergeCell ref="BC9:BE9"/>
    <mergeCell ref="AW9:AY9"/>
    <mergeCell ref="AW10:AW11"/>
    <mergeCell ref="AX10:AX11"/>
    <mergeCell ref="AZ9:BB9"/>
    <mergeCell ref="CY112:CZ112"/>
    <mergeCell ref="CY140:CZ140"/>
    <mergeCell ref="CY141:CZ141"/>
    <mergeCell ref="L9:O10"/>
    <mergeCell ref="CS9:CU9"/>
    <mergeCell ref="CS10:CS11"/>
    <mergeCell ref="CT10:CT11"/>
    <mergeCell ref="CS73:CT73"/>
    <mergeCell ref="CS112:CT112"/>
    <mergeCell ref="CS140:CT140"/>
    <mergeCell ref="BO9:BQ9"/>
    <mergeCell ref="CS141:CT141"/>
    <mergeCell ref="CV9:CX9"/>
    <mergeCell ref="CV10:CV11"/>
    <mergeCell ref="CW10:CW11"/>
    <mergeCell ref="CV73:CW73"/>
    <mergeCell ref="CV112:CW112"/>
    <mergeCell ref="CV140:CW140"/>
    <mergeCell ref="CV141:CW141"/>
    <mergeCell ref="BU112:BV112"/>
    <mergeCell ref="CY9:DA9"/>
    <mergeCell ref="CY10:CY11"/>
    <mergeCell ref="CZ10:CZ11"/>
    <mergeCell ref="CY73:CZ73"/>
  </mergeCells>
  <phoneticPr fontId="14" type="noConversion"/>
  <conditionalFormatting sqref="CJ113 CJ74 CJ12 CM12 CV12 CM74 CV74 CM113 CV113">
    <cfRule type="cellIs" dxfId="0" priority="4" stopIfTrue="1" operator="greaterThanOrEqual">
      <formula>0.8</formula>
    </cfRule>
  </conditionalFormatting>
  <printOptions horizontalCentered="1"/>
  <pageMargins left="0.19685039370078741" right="0.19685039370078741" top="0.59055118110236227" bottom="0.78740157480314965" header="0.39370078740157483" footer="0.39370078740157483"/>
  <pageSetup paperSize="9" scale="61" orientation="landscape" r:id="rId1"/>
  <headerFooter alignWithMargins="0">
    <oddHeader>Página &amp;P de &amp;N</oddHeader>
    <oddFooter>&amp;C&amp;F</oddFooter>
  </headerFooter>
  <colBreaks count="1" manualBreakCount="1">
    <brk id="15" max="146" man="1"/>
  </colBreaks>
  <drawing r:id="rId2"/>
</worksheet>
</file>

<file path=xl/worksheets/sheet17.xml><?xml version="1.0" encoding="utf-8"?>
<worksheet xmlns="http://schemas.openxmlformats.org/spreadsheetml/2006/main" xmlns:r="http://schemas.openxmlformats.org/officeDocument/2006/relationships">
  <sheetPr codeName="Plan36">
    <tabColor indexed="52"/>
  </sheetPr>
  <dimension ref="A1:AC22"/>
  <sheetViews>
    <sheetView workbookViewId="0"/>
  </sheetViews>
  <sheetFormatPr defaultRowHeight="12.75"/>
  <cols>
    <col min="1" max="1" width="6.5703125" customWidth="1"/>
    <col min="2" max="2" width="27.28515625" customWidth="1"/>
    <col min="3" max="3" width="13.140625" customWidth="1"/>
    <col min="4" max="4" width="8.85546875" customWidth="1"/>
    <col min="5" max="5" width="10.85546875" customWidth="1"/>
    <col min="6" max="6" width="6.85546875" customWidth="1"/>
    <col min="7" max="7" width="10.85546875" customWidth="1"/>
    <col min="8" max="8" width="6.85546875" customWidth="1"/>
    <col min="9" max="9" width="12.42578125" customWidth="1"/>
    <col min="10" max="10" width="6.85546875" customWidth="1"/>
    <col min="11" max="11" width="12.42578125" customWidth="1"/>
    <col min="12" max="12" width="6.85546875" customWidth="1"/>
    <col min="13" max="13" width="12.42578125" customWidth="1"/>
    <col min="14" max="14" width="6.85546875" customWidth="1"/>
    <col min="15" max="15" width="12.42578125" customWidth="1"/>
    <col min="16" max="16" width="8.85546875" customWidth="1"/>
    <col min="17" max="17" width="12.42578125" customWidth="1"/>
    <col min="18" max="18" width="8.5703125" customWidth="1"/>
    <col min="19" max="19" width="12.42578125" customWidth="1"/>
    <col min="20" max="20" width="8.140625" customWidth="1"/>
    <col min="21" max="21" width="11.7109375" bestFit="1" customWidth="1"/>
    <col min="22" max="22" width="7.85546875" customWidth="1"/>
    <col min="23" max="23" width="11.7109375" bestFit="1" customWidth="1"/>
    <col min="24" max="24" width="8.28515625" customWidth="1"/>
    <col min="25" max="25" width="12.42578125" customWidth="1"/>
    <col min="26" max="26" width="7.85546875" customWidth="1"/>
    <col min="27" max="27" width="12.28515625" customWidth="1"/>
    <col min="28" max="28" width="7.85546875" customWidth="1"/>
  </cols>
  <sheetData>
    <row r="1" spans="1:29">
      <c r="A1" s="109"/>
      <c r="B1" s="109"/>
      <c r="C1" s="109"/>
      <c r="D1" s="109"/>
      <c r="E1" s="109"/>
      <c r="F1" s="109"/>
      <c r="G1" s="109"/>
    </row>
    <row r="2" spans="1:29" ht="23.25">
      <c r="A2" s="110"/>
      <c r="B2" s="109"/>
      <c r="C2" s="111" t="s">
        <v>675</v>
      </c>
      <c r="D2" s="109"/>
      <c r="E2" s="109"/>
      <c r="F2" s="109"/>
      <c r="G2" s="109"/>
    </row>
    <row r="3" spans="1:29" ht="23.25">
      <c r="A3" s="110"/>
      <c r="B3" s="109"/>
      <c r="C3" s="111" t="s">
        <v>679</v>
      </c>
      <c r="D3" s="109"/>
      <c r="E3" s="109"/>
      <c r="F3" s="109"/>
      <c r="G3" s="109"/>
      <c r="H3" s="109"/>
      <c r="I3" s="109"/>
    </row>
    <row r="4" spans="1:29" ht="23.25">
      <c r="A4" s="110"/>
      <c r="B4" s="109"/>
      <c r="C4" s="112" t="s">
        <v>880</v>
      </c>
      <c r="D4" s="109"/>
      <c r="E4" s="109"/>
      <c r="F4" s="109"/>
      <c r="G4" s="109"/>
      <c r="H4" s="109"/>
      <c r="I4" s="109"/>
    </row>
    <row r="5" spans="1:29" ht="23.25">
      <c r="A5" s="110" t="s">
        <v>680</v>
      </c>
      <c r="B5" s="110"/>
      <c r="C5" s="110"/>
      <c r="D5" s="110"/>
      <c r="E5" s="110"/>
      <c r="F5" s="110"/>
      <c r="G5" s="110"/>
      <c r="H5" s="110"/>
      <c r="I5" s="109"/>
    </row>
    <row r="6" spans="1:29" ht="18">
      <c r="A6" s="26" t="str">
        <f>CONSOLIDADA!A5</f>
        <v>POLICLINICA JARDIM GLÓRIA II</v>
      </c>
      <c r="B6" s="113"/>
      <c r="C6" s="113"/>
      <c r="D6" s="113"/>
      <c r="E6" s="109"/>
      <c r="F6" s="109"/>
      <c r="G6" s="109"/>
      <c r="H6" s="109"/>
      <c r="I6" s="109"/>
    </row>
    <row r="7" spans="1:29" ht="18">
      <c r="A7" s="26" t="str">
        <f>CONSOLIDADA!A6</f>
        <v>ENDEREÇO: RUA HARMONIA ESQUINA COM RUA DO AMOR, BAIRRO JARDIM GLORIA II, VARZEA GRANDE-MT</v>
      </c>
      <c r="B7" s="113"/>
      <c r="C7" s="113"/>
      <c r="D7" s="113"/>
      <c r="E7" s="109"/>
      <c r="F7" s="109"/>
      <c r="G7" s="189" t="s">
        <v>811</v>
      </c>
      <c r="H7" s="321">
        <f>CRONOGRAMA!H2</f>
        <v>0</v>
      </c>
      <c r="I7" s="188" t="s">
        <v>810</v>
      </c>
      <c r="W7" s="11"/>
    </row>
    <row r="8" spans="1:29" ht="18">
      <c r="A8" s="26" t="str">
        <f>CONSOLIDADA!A7</f>
        <v>MUNICÍPIO:  VARZEA GRANDE- MT</v>
      </c>
      <c r="B8" s="114"/>
      <c r="C8" s="114"/>
      <c r="D8" s="115"/>
      <c r="E8" s="109"/>
      <c r="F8" s="109"/>
      <c r="G8" s="109"/>
      <c r="H8" s="109"/>
      <c r="I8" s="109"/>
    </row>
    <row r="9" spans="1:29" ht="18">
      <c r="A9" s="26" t="s">
        <v>662</v>
      </c>
      <c r="B9" s="116"/>
      <c r="C9" s="114"/>
      <c r="D9" s="115"/>
      <c r="E9" s="109"/>
      <c r="F9" s="109"/>
      <c r="G9" s="109"/>
      <c r="H9" s="109"/>
      <c r="I9" s="109"/>
    </row>
    <row r="10" spans="1:29" ht="18">
      <c r="A10" s="232" t="str">
        <f>CONSOLIDADA!B14</f>
        <v>CONCRETO</v>
      </c>
      <c r="B10" s="116"/>
      <c r="C10" s="114"/>
      <c r="D10" s="115"/>
      <c r="E10" s="109"/>
      <c r="F10" s="109"/>
      <c r="G10" s="109"/>
      <c r="H10" s="109"/>
      <c r="I10" s="109"/>
    </row>
    <row r="11" spans="1:29" ht="15.75">
      <c r="A11" s="12"/>
      <c r="B11" s="116"/>
      <c r="C11" s="114"/>
      <c r="D11" s="115"/>
      <c r="E11" s="109"/>
      <c r="F11" s="109"/>
      <c r="G11" s="109"/>
    </row>
    <row r="12" spans="1:29" ht="13.5" customHeight="1" thickBot="1">
      <c r="A12" s="1192" t="s">
        <v>680</v>
      </c>
      <c r="B12" s="1192"/>
      <c r="C12" s="1192"/>
      <c r="D12" s="1192"/>
      <c r="E12" s="1192"/>
      <c r="F12" s="1192"/>
      <c r="G12" s="1192"/>
      <c r="H12" s="1192"/>
      <c r="I12" s="1192"/>
      <c r="J12" s="1192"/>
      <c r="K12" s="1192"/>
      <c r="L12" s="1192"/>
      <c r="M12" s="1192"/>
      <c r="N12" s="1192"/>
      <c r="O12" s="1192"/>
      <c r="P12" s="1192"/>
      <c r="Q12" s="1192"/>
      <c r="R12" s="1192"/>
      <c r="S12" s="1192"/>
      <c r="T12" s="1192"/>
      <c r="U12" s="1192"/>
      <c r="V12" s="1192"/>
      <c r="W12" s="1192"/>
      <c r="X12" s="1192"/>
      <c r="Y12" s="1192"/>
      <c r="Z12" s="1192"/>
      <c r="AA12" s="1192"/>
      <c r="AB12" s="1192"/>
    </row>
    <row r="13" spans="1:29" ht="16.5" thickBot="1">
      <c r="A13" s="1085" t="s">
        <v>659</v>
      </c>
      <c r="B13" s="1088" t="s">
        <v>681</v>
      </c>
      <c r="C13" s="1091" t="s">
        <v>682</v>
      </c>
      <c r="D13" s="1091"/>
      <c r="E13" s="1096" t="s">
        <v>683</v>
      </c>
      <c r="F13" s="1097"/>
      <c r="G13" s="1097"/>
      <c r="H13" s="1097"/>
      <c r="I13" s="1097"/>
      <c r="J13" s="1097"/>
      <c r="K13" s="1097"/>
      <c r="L13" s="1097"/>
      <c r="M13" s="1097"/>
      <c r="N13" s="1097"/>
      <c r="O13" s="1097"/>
      <c r="P13" s="1097"/>
      <c r="Q13" s="1097"/>
      <c r="R13" s="1097"/>
      <c r="S13" s="1097"/>
      <c r="T13" s="1097"/>
      <c r="U13" s="1097"/>
      <c r="V13" s="1097"/>
      <c r="W13" s="1097"/>
      <c r="X13" s="1097"/>
      <c r="Y13" s="1097"/>
      <c r="Z13" s="1097"/>
      <c r="AA13" s="1097"/>
      <c r="AB13" s="1098"/>
    </row>
    <row r="14" spans="1:29" ht="16.5" thickBot="1">
      <c r="A14" s="1086"/>
      <c r="B14" s="1089"/>
      <c r="C14" s="1091"/>
      <c r="D14" s="1091"/>
      <c r="E14" s="1227" t="s">
        <v>684</v>
      </c>
      <c r="F14" s="1227"/>
      <c r="G14" s="1227" t="s">
        <v>685</v>
      </c>
      <c r="H14" s="1227"/>
      <c r="I14" s="1227" t="s">
        <v>686</v>
      </c>
      <c r="J14" s="1227"/>
      <c r="K14" s="1227" t="s">
        <v>730</v>
      </c>
      <c r="L14" s="1227"/>
      <c r="M14" s="1227" t="s">
        <v>677</v>
      </c>
      <c r="N14" s="1227"/>
      <c r="O14" s="1227" t="s">
        <v>678</v>
      </c>
      <c r="P14" s="1227"/>
      <c r="Q14" s="1227" t="s">
        <v>825</v>
      </c>
      <c r="R14" s="1227"/>
      <c r="S14" s="1227" t="s">
        <v>826</v>
      </c>
      <c r="T14" s="1227"/>
      <c r="U14" s="1227" t="s">
        <v>827</v>
      </c>
      <c r="V14" s="1227"/>
      <c r="W14" s="1227" t="s">
        <v>828</v>
      </c>
      <c r="X14" s="1227"/>
      <c r="Y14" s="1227" t="s">
        <v>829</v>
      </c>
      <c r="Z14" s="1227"/>
      <c r="AA14" s="1227" t="s">
        <v>830</v>
      </c>
      <c r="AB14" s="1227"/>
    </row>
    <row r="15" spans="1:29" ht="15.75" thickBot="1">
      <c r="A15" s="1201"/>
      <c r="B15" s="1202"/>
      <c r="C15" s="20" t="s">
        <v>687</v>
      </c>
      <c r="D15" s="21" t="s">
        <v>688</v>
      </c>
      <c r="E15" s="20" t="s">
        <v>687</v>
      </c>
      <c r="F15" s="21" t="s">
        <v>688</v>
      </c>
      <c r="G15" s="22" t="s">
        <v>689</v>
      </c>
      <c r="H15" s="23" t="s">
        <v>688</v>
      </c>
      <c r="I15" s="22" t="s">
        <v>689</v>
      </c>
      <c r="J15" s="23" t="s">
        <v>688</v>
      </c>
      <c r="K15" s="22" t="s">
        <v>689</v>
      </c>
      <c r="L15" s="23" t="s">
        <v>688</v>
      </c>
      <c r="M15" s="22" t="s">
        <v>689</v>
      </c>
      <c r="N15" s="23" t="s">
        <v>688</v>
      </c>
      <c r="O15" s="22" t="s">
        <v>689</v>
      </c>
      <c r="P15" s="23" t="s">
        <v>688</v>
      </c>
      <c r="Q15" s="22" t="s">
        <v>689</v>
      </c>
      <c r="R15" s="23" t="s">
        <v>688</v>
      </c>
      <c r="S15" s="22" t="s">
        <v>689</v>
      </c>
      <c r="T15" s="23" t="s">
        <v>688</v>
      </c>
      <c r="U15" s="22" t="s">
        <v>689</v>
      </c>
      <c r="V15" s="23" t="s">
        <v>688</v>
      </c>
      <c r="W15" s="22" t="s">
        <v>689</v>
      </c>
      <c r="X15" s="23" t="s">
        <v>688</v>
      </c>
      <c r="Y15" s="22" t="s">
        <v>689</v>
      </c>
      <c r="Z15" s="23" t="s">
        <v>688</v>
      </c>
      <c r="AA15" s="22" t="s">
        <v>689</v>
      </c>
      <c r="AB15" s="23" t="s">
        <v>688</v>
      </c>
    </row>
    <row r="16" spans="1:29" ht="45">
      <c r="A16" s="73" t="s">
        <v>719</v>
      </c>
      <c r="B16" s="76" t="str">
        <f>Elétrica!D12</f>
        <v>INSTALAÇÕES ELÉTRICAS - BAIXA TENSÃO</v>
      </c>
      <c r="C16" s="94" t="e">
        <f>Elétrica!M73</f>
        <v>#VALUE!</v>
      </c>
      <c r="D16" s="77" t="e">
        <f>(C16/$C$20)</f>
        <v>#VALUE!</v>
      </c>
      <c r="E16" s="95" t="e">
        <f>C16*F16/100</f>
        <v>#VALUE!</v>
      </c>
      <c r="F16" s="96">
        <v>10</v>
      </c>
      <c r="G16" s="95" t="e">
        <f>C16*H16/100</f>
        <v>#VALUE!</v>
      </c>
      <c r="H16" s="97">
        <v>10</v>
      </c>
      <c r="I16" s="95" t="e">
        <f>C16*J16/100</f>
        <v>#VALUE!</v>
      </c>
      <c r="J16" s="98">
        <v>10</v>
      </c>
      <c r="K16" s="99" t="e">
        <f>C16*L16/100</f>
        <v>#VALUE!</v>
      </c>
      <c r="L16" s="97">
        <v>10</v>
      </c>
      <c r="M16" s="95" t="e">
        <f>C16*N16/100</f>
        <v>#VALUE!</v>
      </c>
      <c r="N16" s="98">
        <v>10</v>
      </c>
      <c r="O16" s="99" t="e">
        <f>C16*P16/100</f>
        <v>#VALUE!</v>
      </c>
      <c r="P16" s="97">
        <v>10</v>
      </c>
      <c r="Q16" s="95" t="e">
        <f>C16*R16/100</f>
        <v>#VALUE!</v>
      </c>
      <c r="R16" s="98">
        <v>20</v>
      </c>
      <c r="S16" s="99" t="e">
        <f>C16*T16/100</f>
        <v>#VALUE!</v>
      </c>
      <c r="T16" s="97">
        <v>20</v>
      </c>
      <c r="U16" s="95" t="e">
        <f>(C16*V16)/100</f>
        <v>#VALUE!</v>
      </c>
      <c r="V16" s="98">
        <v>0</v>
      </c>
      <c r="W16" s="99" t="e">
        <f>(X16*C16)/100</f>
        <v>#VALUE!</v>
      </c>
      <c r="X16" s="97">
        <v>0</v>
      </c>
      <c r="Y16" s="95" t="e">
        <f>(Z16*C16)/100</f>
        <v>#VALUE!</v>
      </c>
      <c r="Z16" s="98">
        <v>0</v>
      </c>
      <c r="AA16" s="95" t="e">
        <f>(AB16*C16)/100</f>
        <v>#VALUE!</v>
      </c>
      <c r="AB16" s="98">
        <v>0</v>
      </c>
      <c r="AC16" s="82">
        <f>F16+H16+J16+L16+N16+P16+R16+T16+V16+X16+Z16+AB16</f>
        <v>100</v>
      </c>
    </row>
    <row r="17" spans="1:29" ht="47.25" customHeight="1">
      <c r="A17" s="100" t="s">
        <v>821</v>
      </c>
      <c r="B17" s="101" t="str">
        <f>Elétrica!D74</f>
        <v>POSTO DE TRANSFORMAÇÃO 150 kVA</v>
      </c>
      <c r="C17" s="84" t="e">
        <f>Elétrica!M112</f>
        <v>#VALUE!</v>
      </c>
      <c r="D17" s="85" t="e">
        <f>(C17/$C$20)</f>
        <v>#VALUE!</v>
      </c>
      <c r="E17" s="102" t="e">
        <f>C17*F17/100</f>
        <v>#VALUE!</v>
      </c>
      <c r="F17" s="103">
        <v>0</v>
      </c>
      <c r="G17" s="102" t="e">
        <f>C17*H17/100</f>
        <v>#VALUE!</v>
      </c>
      <c r="H17" s="104">
        <v>0</v>
      </c>
      <c r="I17" s="102" t="e">
        <f>C17*J17/100</f>
        <v>#VALUE!</v>
      </c>
      <c r="J17" s="105">
        <v>0</v>
      </c>
      <c r="K17" s="106" t="e">
        <f>C17*L17/100</f>
        <v>#VALUE!</v>
      </c>
      <c r="L17" s="104">
        <v>0</v>
      </c>
      <c r="M17" s="102" t="e">
        <f>C17*N17/100</f>
        <v>#VALUE!</v>
      </c>
      <c r="N17" s="105">
        <v>0</v>
      </c>
      <c r="O17" s="106" t="e">
        <f>C17*P17/100</f>
        <v>#VALUE!</v>
      </c>
      <c r="P17" s="104">
        <v>0</v>
      </c>
      <c r="Q17" s="102" t="e">
        <f>C17*R17/100</f>
        <v>#VALUE!</v>
      </c>
      <c r="R17" s="105">
        <v>20</v>
      </c>
      <c r="S17" s="106" t="e">
        <f>C17*T17/100</f>
        <v>#VALUE!</v>
      </c>
      <c r="T17" s="104">
        <v>20</v>
      </c>
      <c r="U17" s="102" t="e">
        <f>(C17*V17)/100</f>
        <v>#VALUE!</v>
      </c>
      <c r="V17" s="105">
        <v>20</v>
      </c>
      <c r="W17" s="106" t="e">
        <f>(X17*C17)/100</f>
        <v>#VALUE!</v>
      </c>
      <c r="X17" s="104">
        <v>20</v>
      </c>
      <c r="Y17" s="102" t="e">
        <f>(Z17*C17)/100</f>
        <v>#VALUE!</v>
      </c>
      <c r="Z17" s="105">
        <v>10</v>
      </c>
      <c r="AA17" s="102" t="e">
        <f>(AB17*C17)/100</f>
        <v>#VALUE!</v>
      </c>
      <c r="AB17" s="105">
        <v>10</v>
      </c>
      <c r="AC17" s="82">
        <f>F17+H17+J17+L17+N17+P17+R17+T17+V17+X17+Z17+AB17</f>
        <v>100</v>
      </c>
    </row>
    <row r="18" spans="1:29" ht="47.25" customHeight="1">
      <c r="A18" s="100" t="s">
        <v>780</v>
      </c>
      <c r="B18" s="101" t="str">
        <f>Elétrica!D113</f>
        <v>INSTALAÇÕES ELÉTRICAS - PREVENÇÃO CONTRA DESCARGAS ATMOSFÉRICAS E INCÊNDIO</v>
      </c>
      <c r="C18" s="84" t="e">
        <f>Elétrica!M140</f>
        <v>#VALUE!</v>
      </c>
      <c r="D18" s="85" t="e">
        <f>(C18/$C$20)</f>
        <v>#VALUE!</v>
      </c>
      <c r="E18" s="102" t="e">
        <f>C18*F18/100</f>
        <v>#VALUE!</v>
      </c>
      <c r="F18" s="103">
        <v>0</v>
      </c>
      <c r="G18" s="102" t="e">
        <f>C18*H18/100</f>
        <v>#VALUE!</v>
      </c>
      <c r="H18" s="104">
        <v>0</v>
      </c>
      <c r="I18" s="102" t="e">
        <f>C18*J18/100</f>
        <v>#VALUE!</v>
      </c>
      <c r="J18" s="105">
        <v>0</v>
      </c>
      <c r="K18" s="106" t="e">
        <f>C18*L18/100</f>
        <v>#VALUE!</v>
      </c>
      <c r="L18" s="104">
        <v>0</v>
      </c>
      <c r="M18" s="102" t="e">
        <f>C18*N18/100</f>
        <v>#VALUE!</v>
      </c>
      <c r="N18" s="105">
        <v>0</v>
      </c>
      <c r="O18" s="106" t="e">
        <f>C18*P18/100</f>
        <v>#VALUE!</v>
      </c>
      <c r="P18" s="104">
        <v>0</v>
      </c>
      <c r="Q18" s="102" t="e">
        <f>C18*R18/100</f>
        <v>#VALUE!</v>
      </c>
      <c r="R18" s="105">
        <v>20</v>
      </c>
      <c r="S18" s="106" t="e">
        <f>C18*T18/100</f>
        <v>#VALUE!</v>
      </c>
      <c r="T18" s="104">
        <v>20</v>
      </c>
      <c r="U18" s="102" t="e">
        <f>(C18*V18)/100</f>
        <v>#VALUE!</v>
      </c>
      <c r="V18" s="105">
        <v>20</v>
      </c>
      <c r="W18" s="106" t="e">
        <f>(X18*C18)/100</f>
        <v>#VALUE!</v>
      </c>
      <c r="X18" s="104">
        <v>20</v>
      </c>
      <c r="Y18" s="102" t="e">
        <f>(Z18*C18)/100</f>
        <v>#VALUE!</v>
      </c>
      <c r="Z18" s="105">
        <v>10</v>
      </c>
      <c r="AA18" s="102" t="e">
        <f>(AB18*C18)/100</f>
        <v>#VALUE!</v>
      </c>
      <c r="AB18" s="105">
        <v>10</v>
      </c>
      <c r="AC18" s="82">
        <f>F18+H18+J18+L18+N18+P18+R18+T18+V18+X18+Z18+AB18</f>
        <v>100</v>
      </c>
    </row>
    <row r="19" spans="1:29" ht="15" customHeight="1">
      <c r="A19" s="83"/>
      <c r="B19" s="91"/>
      <c r="C19" s="92"/>
      <c r="D19" s="93"/>
      <c r="E19" s="86"/>
      <c r="F19" s="87"/>
      <c r="G19" s="86"/>
      <c r="H19" s="88"/>
      <c r="I19" s="86"/>
      <c r="J19" s="89"/>
      <c r="K19" s="90"/>
      <c r="L19" s="88"/>
      <c r="M19" s="86"/>
      <c r="N19" s="89"/>
      <c r="O19" s="90"/>
      <c r="P19" s="88"/>
      <c r="Q19" s="86"/>
      <c r="R19" s="89"/>
      <c r="S19" s="90"/>
      <c r="T19" s="88"/>
      <c r="U19" s="86"/>
      <c r="V19" s="89"/>
      <c r="W19" s="90"/>
      <c r="X19" s="88"/>
      <c r="Y19" s="86"/>
      <c r="Z19" s="89"/>
      <c r="AA19" s="86"/>
      <c r="AB19" s="89"/>
      <c r="AC19" s="82"/>
    </row>
    <row r="20" spans="1:29" ht="15">
      <c r="A20" s="1194" t="s">
        <v>690</v>
      </c>
      <c r="B20" s="1195"/>
      <c r="C20" s="29" t="e">
        <f>SUM(C16:C19)</f>
        <v>#VALUE!</v>
      </c>
      <c r="D20" s="78" t="e">
        <f>SUM(D16:D19)</f>
        <v>#VALUE!</v>
      </c>
      <c r="E20" s="81" t="e">
        <f>SUM(E16:E19)</f>
        <v>#VALUE!</v>
      </c>
      <c r="F20" s="30" t="e">
        <f>E20/$C$20</f>
        <v>#VALUE!</v>
      </c>
      <c r="G20" s="80" t="e">
        <f>SUM(G16:G19)</f>
        <v>#VALUE!</v>
      </c>
      <c r="H20" s="30" t="e">
        <f>G20/$C$20</f>
        <v>#VALUE!</v>
      </c>
      <c r="I20" s="81" t="e">
        <f>SUM(I16:I19)</f>
        <v>#VALUE!</v>
      </c>
      <c r="J20" s="30" t="e">
        <f>I20/$C$20</f>
        <v>#VALUE!</v>
      </c>
      <c r="K20" s="80" t="e">
        <f>SUM(K16:K19)</f>
        <v>#VALUE!</v>
      </c>
      <c r="L20" s="30" t="e">
        <f>K20/$C$20</f>
        <v>#VALUE!</v>
      </c>
      <c r="M20" s="81" t="e">
        <f>SUM(M16:M19)</f>
        <v>#VALUE!</v>
      </c>
      <c r="N20" s="30" t="e">
        <f>M20/$C$20</f>
        <v>#VALUE!</v>
      </c>
      <c r="O20" s="80" t="e">
        <f>SUM(O16:O19)</f>
        <v>#VALUE!</v>
      </c>
      <c r="P20" s="30" t="e">
        <f>O20/$C$20</f>
        <v>#VALUE!</v>
      </c>
      <c r="Q20" s="81" t="e">
        <f>SUM(Q16:Q19)</f>
        <v>#VALUE!</v>
      </c>
      <c r="R20" s="30" t="e">
        <f>Q20/$C$20</f>
        <v>#VALUE!</v>
      </c>
      <c r="S20" s="80" t="e">
        <f>SUM(S16:S19)</f>
        <v>#VALUE!</v>
      </c>
      <c r="T20" s="30" t="e">
        <f>S20/$C$20</f>
        <v>#VALUE!</v>
      </c>
      <c r="U20" s="81" t="e">
        <f>SUM(U16:U19)</f>
        <v>#VALUE!</v>
      </c>
      <c r="V20" s="30" t="e">
        <f>U20/$C$20</f>
        <v>#VALUE!</v>
      </c>
      <c r="W20" s="80" t="e">
        <f>SUM(W16:W19)</f>
        <v>#VALUE!</v>
      </c>
      <c r="X20" s="30" t="e">
        <f>W20/$C$20</f>
        <v>#VALUE!</v>
      </c>
      <c r="Y20" s="81" t="e">
        <f>SUM(Y16:Y19)</f>
        <v>#VALUE!</v>
      </c>
      <c r="Z20" s="30" t="e">
        <f>Y20/$C$20</f>
        <v>#VALUE!</v>
      </c>
      <c r="AA20" s="80" t="e">
        <f>SUM(AA16:AA19)</f>
        <v>#VALUE!</v>
      </c>
      <c r="AB20" s="30" t="e">
        <f>AA20/$C$20</f>
        <v>#VALUE!</v>
      </c>
    </row>
    <row r="21" spans="1:29" ht="15">
      <c r="A21" s="1194" t="s">
        <v>691</v>
      </c>
      <c r="B21" s="1195"/>
      <c r="C21" s="25"/>
      <c r="D21" s="79"/>
      <c r="E21" s="81" t="e">
        <f>SUM(E20)</f>
        <v>#VALUE!</v>
      </c>
      <c r="F21" s="30" t="e">
        <f>E21/C20</f>
        <v>#VALUE!</v>
      </c>
      <c r="G21" s="80" t="e">
        <f t="shared" ref="G21:AB21" si="0">E21+G20</f>
        <v>#VALUE!</v>
      </c>
      <c r="H21" s="79" t="e">
        <f t="shared" si="0"/>
        <v>#VALUE!</v>
      </c>
      <c r="I21" s="81" t="e">
        <f t="shared" si="0"/>
        <v>#VALUE!</v>
      </c>
      <c r="J21" s="30" t="e">
        <f t="shared" si="0"/>
        <v>#VALUE!</v>
      </c>
      <c r="K21" s="80" t="e">
        <f t="shared" si="0"/>
        <v>#VALUE!</v>
      </c>
      <c r="L21" s="79" t="e">
        <f t="shared" si="0"/>
        <v>#VALUE!</v>
      </c>
      <c r="M21" s="81" t="e">
        <f t="shared" si="0"/>
        <v>#VALUE!</v>
      </c>
      <c r="N21" s="30" t="e">
        <f t="shared" si="0"/>
        <v>#VALUE!</v>
      </c>
      <c r="O21" s="80" t="e">
        <f t="shared" si="0"/>
        <v>#VALUE!</v>
      </c>
      <c r="P21" s="79" t="e">
        <f t="shared" si="0"/>
        <v>#VALUE!</v>
      </c>
      <c r="Q21" s="81" t="e">
        <f t="shared" si="0"/>
        <v>#VALUE!</v>
      </c>
      <c r="R21" s="30" t="e">
        <f t="shared" si="0"/>
        <v>#VALUE!</v>
      </c>
      <c r="S21" s="80" t="e">
        <f t="shared" si="0"/>
        <v>#VALUE!</v>
      </c>
      <c r="T21" s="79" t="e">
        <f t="shared" si="0"/>
        <v>#VALUE!</v>
      </c>
      <c r="U21" s="81" t="e">
        <f t="shared" si="0"/>
        <v>#VALUE!</v>
      </c>
      <c r="V21" s="30" t="e">
        <f t="shared" si="0"/>
        <v>#VALUE!</v>
      </c>
      <c r="W21" s="80" t="e">
        <f t="shared" si="0"/>
        <v>#VALUE!</v>
      </c>
      <c r="X21" s="79" t="e">
        <f t="shared" si="0"/>
        <v>#VALUE!</v>
      </c>
      <c r="Y21" s="81" t="e">
        <f t="shared" si="0"/>
        <v>#VALUE!</v>
      </c>
      <c r="Z21" s="30" t="e">
        <f t="shared" si="0"/>
        <v>#VALUE!</v>
      </c>
      <c r="AA21" s="80" t="e">
        <f t="shared" si="0"/>
        <v>#VALUE!</v>
      </c>
      <c r="AB21" s="30" t="e">
        <f t="shared" si="0"/>
        <v>#VALUE!</v>
      </c>
    </row>
    <row r="22" spans="1:29" ht="15.75" thickBot="1">
      <c r="A22" s="1196">
        <f>CONSOLIDADA!B29</f>
        <v>0</v>
      </c>
      <c r="B22" s="1197"/>
      <c r="C22" s="1197"/>
      <c r="D22" s="1197"/>
      <c r="E22" s="1197"/>
      <c r="F22" s="1197"/>
      <c r="G22" s="1197"/>
      <c r="H22" s="1197"/>
      <c r="I22" s="1197"/>
      <c r="J22" s="1197"/>
      <c r="K22" s="1197"/>
      <c r="L22" s="1197"/>
      <c r="M22" s="1197"/>
      <c r="N22" s="1197"/>
      <c r="O22" s="1197"/>
      <c r="P22" s="1197"/>
      <c r="Q22" s="1197"/>
      <c r="R22" s="1197"/>
      <c r="S22" s="1197"/>
      <c r="T22" s="1197"/>
      <c r="U22" s="1197"/>
      <c r="V22" s="1197"/>
      <c r="W22" s="1197"/>
      <c r="X22" s="1197"/>
      <c r="Y22" s="1197"/>
      <c r="Z22" s="1197"/>
      <c r="AA22" s="1197"/>
      <c r="AB22" s="1198"/>
    </row>
  </sheetData>
  <mergeCells count="20">
    <mergeCell ref="A22:AB22"/>
    <mergeCell ref="A20:B20"/>
    <mergeCell ref="U14:V14"/>
    <mergeCell ref="W14:X14"/>
    <mergeCell ref="Y14:Z14"/>
    <mergeCell ref="AA14:AB14"/>
    <mergeCell ref="A13:A15"/>
    <mergeCell ref="B13:B15"/>
    <mergeCell ref="C13:D14"/>
    <mergeCell ref="E13:AB13"/>
    <mergeCell ref="A12:AB12"/>
    <mergeCell ref="A21:B21"/>
    <mergeCell ref="E14:F14"/>
    <mergeCell ref="G14:H14"/>
    <mergeCell ref="I14:J14"/>
    <mergeCell ref="K14:L14"/>
    <mergeCell ref="M14:N14"/>
    <mergeCell ref="O14:P14"/>
    <mergeCell ref="Q14:R14"/>
    <mergeCell ref="S14:T14"/>
  </mergeCells>
  <phoneticPr fontId="14" type="noConversion"/>
  <pageMargins left="0.19685039370078741" right="0.19685039370078741" top="0.98425196850393704" bottom="0.98425196850393704" header="0.51181102362204722" footer="0.51181102362204722"/>
  <pageSetup paperSize="9" scale="46" orientation="landscape" verticalDpi="300" r:id="rId1"/>
  <headerFooter alignWithMargins="0">
    <oddHeader>Página &amp;P de &amp;N</oddHeader>
    <oddFooter>&amp;C&amp;F</oddFooter>
  </headerFooter>
  <drawing r:id="rId2"/>
</worksheet>
</file>

<file path=xl/worksheets/sheet18.xml><?xml version="1.0" encoding="utf-8"?>
<worksheet xmlns="http://schemas.openxmlformats.org/spreadsheetml/2006/main" xmlns:r="http://schemas.openxmlformats.org/officeDocument/2006/relationships">
  <sheetPr codeName="Plan38">
    <tabColor indexed="52"/>
  </sheetPr>
  <dimension ref="A1:AC28"/>
  <sheetViews>
    <sheetView workbookViewId="0"/>
  </sheetViews>
  <sheetFormatPr defaultRowHeight="12.75"/>
  <cols>
    <col min="1" max="1" width="6.7109375" customWidth="1"/>
    <col min="2" max="2" width="29.7109375" customWidth="1"/>
    <col min="3" max="3" width="13" customWidth="1"/>
    <col min="4" max="4" width="8.85546875" customWidth="1"/>
    <col min="5" max="5" width="10.85546875" customWidth="1"/>
    <col min="6" max="6" width="6.85546875" customWidth="1"/>
    <col min="7" max="7" width="11.7109375" bestFit="1" customWidth="1"/>
    <col min="8" max="8" width="8.140625" bestFit="1" customWidth="1"/>
    <col min="9" max="9" width="11.7109375" bestFit="1" customWidth="1"/>
    <col min="10" max="10" width="8.140625" bestFit="1" customWidth="1"/>
    <col min="11" max="11" width="11.7109375" bestFit="1" customWidth="1"/>
    <col min="12" max="12" width="8.140625" bestFit="1" customWidth="1"/>
    <col min="13" max="13" width="12.42578125" customWidth="1"/>
    <col min="14" max="14" width="8.140625" bestFit="1" customWidth="1"/>
    <col min="15" max="15" width="12.42578125" customWidth="1"/>
    <col min="16" max="16" width="8.140625" bestFit="1" customWidth="1"/>
    <col min="17" max="17" width="12.42578125" customWidth="1"/>
    <col min="18" max="18" width="8.140625" bestFit="1" customWidth="1"/>
    <col min="19" max="19" width="11.7109375" bestFit="1" customWidth="1"/>
    <col min="20" max="20" width="8.140625" bestFit="1" customWidth="1"/>
    <col min="21" max="21" width="11.7109375" bestFit="1" customWidth="1"/>
    <col min="22" max="22" width="8.140625" bestFit="1" customWidth="1"/>
    <col min="23" max="23" width="11.7109375" bestFit="1" customWidth="1"/>
    <col min="24" max="24" width="8.140625" bestFit="1" customWidth="1"/>
    <col min="25" max="25" width="12.42578125" customWidth="1"/>
    <col min="26" max="26" width="8.140625" bestFit="1" customWidth="1"/>
    <col min="27" max="27" width="11.7109375" bestFit="1" customWidth="1"/>
    <col min="28" max="28" width="8.140625" bestFit="1" customWidth="1"/>
  </cols>
  <sheetData>
    <row r="1" spans="1:29">
      <c r="A1" s="109"/>
      <c r="B1" s="109"/>
      <c r="C1" s="109"/>
      <c r="D1" s="109"/>
      <c r="E1" s="109"/>
      <c r="F1" s="109"/>
      <c r="G1" s="109"/>
      <c r="H1" s="109"/>
      <c r="I1" s="109"/>
    </row>
    <row r="2" spans="1:29" ht="23.25">
      <c r="A2" s="110"/>
      <c r="B2" s="109"/>
      <c r="C2" s="111" t="s">
        <v>675</v>
      </c>
      <c r="D2" s="109"/>
      <c r="E2" s="109"/>
      <c r="F2" s="109"/>
      <c r="G2" s="109"/>
      <c r="H2" s="109"/>
      <c r="I2" s="109"/>
    </row>
    <row r="3" spans="1:29" ht="23.25">
      <c r="A3" s="110"/>
      <c r="B3" s="109"/>
      <c r="C3" s="111" t="s">
        <v>679</v>
      </c>
      <c r="D3" s="109"/>
      <c r="E3" s="109"/>
      <c r="F3" s="109"/>
      <c r="G3" s="109"/>
      <c r="H3" s="109"/>
      <c r="I3" s="109"/>
    </row>
    <row r="4" spans="1:29" ht="23.25">
      <c r="A4" s="110"/>
      <c r="B4" s="109"/>
      <c r="C4" s="112" t="s">
        <v>880</v>
      </c>
      <c r="D4" s="109"/>
      <c r="E4" s="109"/>
      <c r="F4" s="109"/>
      <c r="G4" s="109"/>
      <c r="H4" s="109"/>
      <c r="I4" s="109"/>
    </row>
    <row r="5" spans="1:29" ht="23.25">
      <c r="A5" s="110" t="s">
        <v>680</v>
      </c>
      <c r="B5" s="110"/>
      <c r="C5" s="110"/>
      <c r="D5" s="110"/>
      <c r="E5" s="110"/>
      <c r="F5" s="110"/>
      <c r="G5" s="110"/>
      <c r="I5" s="189"/>
    </row>
    <row r="6" spans="1:29" ht="18">
      <c r="A6" s="26" t="str">
        <f>CONSOLIDADA!A5</f>
        <v>POLICLINICA JARDIM GLÓRIA II</v>
      </c>
      <c r="B6" s="113"/>
      <c r="C6" s="113"/>
      <c r="D6" s="113"/>
      <c r="E6" s="109"/>
      <c r="F6" s="109"/>
    </row>
    <row r="7" spans="1:29" ht="18">
      <c r="A7" s="26" t="str">
        <f>CONSOLIDADA!A6</f>
        <v>ENDEREÇO: RUA HARMONIA ESQUINA COM RUA DO AMOR, BAIRRO JARDIM GLORIA II, VARZEA GRANDE-MT</v>
      </c>
      <c r="B7" s="113"/>
      <c r="C7" s="113"/>
      <c r="D7" s="113"/>
      <c r="E7" s="109"/>
      <c r="F7" s="109"/>
      <c r="G7" s="189" t="s">
        <v>811</v>
      </c>
      <c r="H7" s="321">
        <f>CRONOGRAMA!H2</f>
        <v>0</v>
      </c>
      <c r="I7" s="188" t="s">
        <v>810</v>
      </c>
    </row>
    <row r="8" spans="1:29" ht="18">
      <c r="A8" s="26" t="str">
        <f>CONSOLIDADA!A7</f>
        <v>MUNICÍPIO:  VARZEA GRANDE- MT</v>
      </c>
      <c r="B8" s="114"/>
      <c r="C8" s="114"/>
      <c r="D8" s="115"/>
      <c r="E8" s="109"/>
      <c r="F8" s="109"/>
      <c r="G8" s="109"/>
      <c r="H8" s="109"/>
      <c r="I8" s="109"/>
    </row>
    <row r="9" spans="1:29" ht="18">
      <c r="A9" s="26" t="s">
        <v>662</v>
      </c>
      <c r="B9" s="114"/>
      <c r="C9" s="114"/>
      <c r="D9" s="115"/>
      <c r="E9" s="109"/>
      <c r="F9" s="109"/>
      <c r="G9" s="109"/>
      <c r="H9" s="109"/>
      <c r="I9" s="109"/>
    </row>
    <row r="10" spans="1:29" ht="18">
      <c r="A10" s="231" t="str">
        <f>CONSOLIDADA!B15</f>
        <v>ALVENARIA E FECHAMENTO</v>
      </c>
      <c r="B10" s="116"/>
      <c r="C10" s="114"/>
      <c r="D10" s="115"/>
      <c r="E10" s="109"/>
      <c r="F10" s="109"/>
      <c r="G10" s="109"/>
      <c r="H10" s="109"/>
      <c r="I10" s="109"/>
    </row>
    <row r="11" spans="1:29" ht="15.75">
      <c r="A11" s="12"/>
      <c r="B11" s="116"/>
      <c r="C11" s="114"/>
      <c r="D11" s="115"/>
      <c r="E11" s="109"/>
      <c r="F11" s="109"/>
      <c r="G11" s="109"/>
      <c r="H11" s="109"/>
      <c r="I11" s="109"/>
    </row>
    <row r="12" spans="1:29" ht="13.5" thickBot="1">
      <c r="A12" s="1192" t="s">
        <v>680</v>
      </c>
      <c r="B12" s="1199"/>
      <c r="C12" s="1199"/>
      <c r="D12" s="1199"/>
      <c r="E12" s="1200"/>
      <c r="F12" s="1200"/>
      <c r="G12" s="1200"/>
      <c r="H12" s="1200"/>
      <c r="I12" s="1200"/>
      <c r="J12" s="1200"/>
      <c r="K12" s="1200"/>
      <c r="L12" s="1200"/>
      <c r="M12" s="1200"/>
      <c r="N12" s="1200"/>
      <c r="O12" s="1200"/>
      <c r="P12" s="1200"/>
      <c r="Q12" s="1200"/>
      <c r="R12" s="1200"/>
      <c r="S12" s="1200"/>
      <c r="T12" s="1200"/>
      <c r="U12" s="1200"/>
      <c r="V12" s="1200"/>
    </row>
    <row r="13" spans="1:29" s="117" customFormat="1" ht="16.5" thickBot="1">
      <c r="A13" s="1085" t="s">
        <v>659</v>
      </c>
      <c r="B13" s="1088" t="s">
        <v>681</v>
      </c>
      <c r="C13" s="1091" t="s">
        <v>682</v>
      </c>
      <c r="D13" s="1091"/>
      <c r="E13" s="1096" t="s">
        <v>683</v>
      </c>
      <c r="F13" s="1097"/>
      <c r="G13" s="1097"/>
      <c r="H13" s="1097"/>
      <c r="I13" s="1097"/>
      <c r="J13" s="1097"/>
      <c r="K13" s="1097"/>
      <c r="L13" s="1097"/>
      <c r="M13" s="1097"/>
      <c r="N13" s="1097"/>
      <c r="O13" s="1097"/>
      <c r="P13" s="1097"/>
      <c r="Q13" s="1097"/>
      <c r="R13" s="1097"/>
      <c r="S13" s="1097"/>
      <c r="T13" s="1097"/>
      <c r="U13" s="1097"/>
      <c r="V13" s="1097"/>
      <c r="W13" s="1097"/>
      <c r="X13" s="1097"/>
      <c r="Y13" s="1097"/>
      <c r="Z13" s="1097"/>
      <c r="AA13" s="1097"/>
      <c r="AB13" s="1098"/>
    </row>
    <row r="14" spans="1:29" s="117" customFormat="1" ht="16.5" thickBot="1">
      <c r="A14" s="1086"/>
      <c r="B14" s="1089"/>
      <c r="C14" s="1091"/>
      <c r="D14" s="1091"/>
      <c r="E14" s="1095" t="s">
        <v>684</v>
      </c>
      <c r="F14" s="1095"/>
      <c r="G14" s="1095" t="s">
        <v>685</v>
      </c>
      <c r="H14" s="1095"/>
      <c r="I14" s="1095" t="s">
        <v>686</v>
      </c>
      <c r="J14" s="1095"/>
      <c r="K14" s="1095" t="s">
        <v>730</v>
      </c>
      <c r="L14" s="1095"/>
      <c r="M14" s="1095" t="s">
        <v>677</v>
      </c>
      <c r="N14" s="1095"/>
      <c r="O14" s="1095" t="s">
        <v>678</v>
      </c>
      <c r="P14" s="1095"/>
      <c r="Q14" s="1095" t="s">
        <v>825</v>
      </c>
      <c r="R14" s="1095"/>
      <c r="S14" s="1095" t="s">
        <v>826</v>
      </c>
      <c r="T14" s="1095"/>
      <c r="U14" s="1095" t="s">
        <v>827</v>
      </c>
      <c r="V14" s="1095"/>
      <c r="W14" s="1095" t="s">
        <v>828</v>
      </c>
      <c r="X14" s="1095"/>
      <c r="Y14" s="1095" t="s">
        <v>829</v>
      </c>
      <c r="Z14" s="1095"/>
      <c r="AA14" s="1095" t="s">
        <v>830</v>
      </c>
      <c r="AB14" s="1095"/>
    </row>
    <row r="15" spans="1:29" s="117" customFormat="1" ht="15.75" thickBot="1">
      <c r="A15" s="1201"/>
      <c r="B15" s="1202"/>
      <c r="C15" s="118" t="s">
        <v>687</v>
      </c>
      <c r="D15" s="119" t="s">
        <v>688</v>
      </c>
      <c r="E15" s="118" t="s">
        <v>687</v>
      </c>
      <c r="F15" s="119" t="s">
        <v>688</v>
      </c>
      <c r="G15" s="120" t="s">
        <v>689</v>
      </c>
      <c r="H15" s="121" t="s">
        <v>688</v>
      </c>
      <c r="I15" s="120" t="s">
        <v>689</v>
      </c>
      <c r="J15" s="121" t="s">
        <v>688</v>
      </c>
      <c r="K15" s="120" t="s">
        <v>689</v>
      </c>
      <c r="L15" s="121" t="s">
        <v>688</v>
      </c>
      <c r="M15" s="120" t="s">
        <v>689</v>
      </c>
      <c r="N15" s="121" t="s">
        <v>688</v>
      </c>
      <c r="O15" s="120" t="s">
        <v>689</v>
      </c>
      <c r="P15" s="121" t="s">
        <v>688</v>
      </c>
      <c r="Q15" s="120" t="s">
        <v>689</v>
      </c>
      <c r="R15" s="121" t="s">
        <v>688</v>
      </c>
      <c r="S15" s="120" t="s">
        <v>689</v>
      </c>
      <c r="T15" s="121" t="s">
        <v>688</v>
      </c>
      <c r="U15" s="120" t="s">
        <v>689</v>
      </c>
      <c r="V15" s="121" t="s">
        <v>688</v>
      </c>
      <c r="W15" s="120" t="s">
        <v>689</v>
      </c>
      <c r="X15" s="121" t="s">
        <v>688</v>
      </c>
      <c r="Y15" s="120" t="s">
        <v>689</v>
      </c>
      <c r="Z15" s="121" t="s">
        <v>688</v>
      </c>
      <c r="AA15" s="120" t="s">
        <v>689</v>
      </c>
      <c r="AB15" s="121" t="s">
        <v>688</v>
      </c>
    </row>
    <row r="16" spans="1:29" s="117" customFormat="1" ht="15">
      <c r="A16" s="36" t="s">
        <v>719</v>
      </c>
      <c r="B16" s="37" t="e">
        <f>#REF!</f>
        <v>#REF!</v>
      </c>
      <c r="C16" s="24" t="e">
        <f>#REF!</f>
        <v>#REF!</v>
      </c>
      <c r="D16" s="77" t="e">
        <f t="shared" ref="D16:D24" si="0">(C16/$C$26)</f>
        <v>#REF!</v>
      </c>
      <c r="E16" s="122" t="e">
        <f t="shared" ref="E16:E24" si="1">C16*F16/100</f>
        <v>#REF!</v>
      </c>
      <c r="F16" s="123">
        <v>100</v>
      </c>
      <c r="G16" s="122" t="e">
        <f t="shared" ref="G16:G24" si="2">C16*H16/100</f>
        <v>#REF!</v>
      </c>
      <c r="H16" s="97">
        <v>0</v>
      </c>
      <c r="I16" s="122" t="e">
        <f t="shared" ref="I16:I24" si="3">C16*J16/100</f>
        <v>#REF!</v>
      </c>
      <c r="J16" s="124">
        <v>0</v>
      </c>
      <c r="K16" s="99" t="e">
        <f t="shared" ref="K16:K24" si="4">C16*L16/100</f>
        <v>#REF!</v>
      </c>
      <c r="L16" s="124">
        <v>0</v>
      </c>
      <c r="M16" s="122" t="e">
        <f t="shared" ref="M16:M24" si="5">C16*N16/100</f>
        <v>#REF!</v>
      </c>
      <c r="N16" s="124">
        <v>0</v>
      </c>
      <c r="O16" s="99" t="e">
        <f t="shared" ref="O16:O24" si="6">C16*P16/100</f>
        <v>#REF!</v>
      </c>
      <c r="P16" s="124">
        <v>0</v>
      </c>
      <c r="Q16" s="122" t="e">
        <f t="shared" ref="Q16:Q24" si="7">C16*R16/100</f>
        <v>#REF!</v>
      </c>
      <c r="R16" s="124">
        <v>0</v>
      </c>
      <c r="S16" s="99" t="e">
        <f t="shared" ref="S16:S24" si="8">C16*T16/100</f>
        <v>#REF!</v>
      </c>
      <c r="T16" s="124">
        <v>0</v>
      </c>
      <c r="U16" s="122" t="e">
        <f t="shared" ref="U16:U24" si="9">(C16*V16)/100</f>
        <v>#REF!</v>
      </c>
      <c r="V16" s="124">
        <v>0</v>
      </c>
      <c r="W16" s="99" t="e">
        <f t="shared" ref="W16:W24" si="10">(X16*C16)/100</f>
        <v>#REF!</v>
      </c>
      <c r="X16" s="124">
        <v>0</v>
      </c>
      <c r="Y16" s="122" t="e">
        <f t="shared" ref="Y16:Y24" si="11">(Z16*C16)/100</f>
        <v>#REF!</v>
      </c>
      <c r="Z16" s="124">
        <v>0</v>
      </c>
      <c r="AA16" s="122" t="e">
        <f t="shared" ref="AA16:AA24" si="12">(AB16*C16)/100</f>
        <v>#REF!</v>
      </c>
      <c r="AB16" s="124">
        <v>0</v>
      </c>
      <c r="AC16" s="125">
        <f t="shared" ref="AC16:AC24" si="13">F16+H16+J16+L16+N16+P16+R16+T16+V16+X16+Z16+AB16</f>
        <v>100</v>
      </c>
    </row>
    <row r="17" spans="1:29" s="117" customFormat="1" ht="15">
      <c r="A17" s="73" t="s">
        <v>821</v>
      </c>
      <c r="B17" s="32" t="e">
        <f>#REF!</f>
        <v>#REF!</v>
      </c>
      <c r="C17" s="94" t="e">
        <f>#REF!</f>
        <v>#REF!</v>
      </c>
      <c r="D17" s="77" t="e">
        <f t="shared" si="0"/>
        <v>#REF!</v>
      </c>
      <c r="E17" s="95" t="e">
        <f t="shared" si="1"/>
        <v>#REF!</v>
      </c>
      <c r="F17" s="96">
        <v>100</v>
      </c>
      <c r="G17" s="95" t="e">
        <f t="shared" si="2"/>
        <v>#REF!</v>
      </c>
      <c r="H17" s="97">
        <v>0</v>
      </c>
      <c r="I17" s="95" t="e">
        <f t="shared" si="3"/>
        <v>#REF!</v>
      </c>
      <c r="J17" s="98">
        <v>0</v>
      </c>
      <c r="K17" s="99" t="e">
        <f t="shared" si="4"/>
        <v>#REF!</v>
      </c>
      <c r="L17" s="98">
        <v>0</v>
      </c>
      <c r="M17" s="95" t="e">
        <f t="shared" si="5"/>
        <v>#REF!</v>
      </c>
      <c r="N17" s="98">
        <v>0</v>
      </c>
      <c r="O17" s="99" t="e">
        <f t="shared" si="6"/>
        <v>#REF!</v>
      </c>
      <c r="P17" s="98">
        <v>0</v>
      </c>
      <c r="Q17" s="95" t="e">
        <f t="shared" si="7"/>
        <v>#REF!</v>
      </c>
      <c r="R17" s="98">
        <v>0</v>
      </c>
      <c r="S17" s="99" t="e">
        <f t="shared" si="8"/>
        <v>#REF!</v>
      </c>
      <c r="T17" s="98">
        <v>0</v>
      </c>
      <c r="U17" s="95" t="e">
        <f t="shared" si="9"/>
        <v>#REF!</v>
      </c>
      <c r="V17" s="98">
        <v>0</v>
      </c>
      <c r="W17" s="99" t="e">
        <f t="shared" si="10"/>
        <v>#REF!</v>
      </c>
      <c r="X17" s="98">
        <v>0</v>
      </c>
      <c r="Y17" s="95" t="e">
        <f t="shared" si="11"/>
        <v>#REF!</v>
      </c>
      <c r="Z17" s="98">
        <v>0</v>
      </c>
      <c r="AA17" s="95" t="e">
        <f t="shared" si="12"/>
        <v>#REF!</v>
      </c>
      <c r="AB17" s="98">
        <v>0</v>
      </c>
      <c r="AC17" s="125">
        <f t="shared" si="13"/>
        <v>100</v>
      </c>
    </row>
    <row r="18" spans="1:29" s="117" customFormat="1" ht="15">
      <c r="A18" s="36" t="s">
        <v>780</v>
      </c>
      <c r="B18" s="32" t="e">
        <f>#REF!</f>
        <v>#REF!</v>
      </c>
      <c r="C18" s="24" t="e">
        <f>#REF!</f>
        <v>#REF!</v>
      </c>
      <c r="D18" s="77" t="e">
        <f t="shared" si="0"/>
        <v>#REF!</v>
      </c>
      <c r="E18" s="95" t="e">
        <f t="shared" si="1"/>
        <v>#REF!</v>
      </c>
      <c r="F18" s="96">
        <v>100</v>
      </c>
      <c r="G18" s="95" t="e">
        <f t="shared" si="2"/>
        <v>#REF!</v>
      </c>
      <c r="H18" s="97">
        <v>0</v>
      </c>
      <c r="I18" s="95" t="e">
        <f t="shared" si="3"/>
        <v>#REF!</v>
      </c>
      <c r="J18" s="98">
        <v>0</v>
      </c>
      <c r="K18" s="99" t="e">
        <f t="shared" si="4"/>
        <v>#REF!</v>
      </c>
      <c r="L18" s="98">
        <v>0</v>
      </c>
      <c r="M18" s="95" t="e">
        <f t="shared" si="5"/>
        <v>#REF!</v>
      </c>
      <c r="N18" s="98">
        <v>0</v>
      </c>
      <c r="O18" s="99" t="e">
        <f t="shared" si="6"/>
        <v>#REF!</v>
      </c>
      <c r="P18" s="98">
        <v>0</v>
      </c>
      <c r="Q18" s="95" t="e">
        <f t="shared" si="7"/>
        <v>#REF!</v>
      </c>
      <c r="R18" s="98">
        <v>0</v>
      </c>
      <c r="S18" s="99" t="e">
        <f t="shared" si="8"/>
        <v>#REF!</v>
      </c>
      <c r="T18" s="98">
        <v>0</v>
      </c>
      <c r="U18" s="95" t="e">
        <f t="shared" si="9"/>
        <v>#REF!</v>
      </c>
      <c r="V18" s="98">
        <v>0</v>
      </c>
      <c r="W18" s="99" t="e">
        <f t="shared" si="10"/>
        <v>#REF!</v>
      </c>
      <c r="X18" s="98">
        <v>0</v>
      </c>
      <c r="Y18" s="95" t="e">
        <f t="shared" si="11"/>
        <v>#REF!</v>
      </c>
      <c r="Z18" s="98">
        <v>0</v>
      </c>
      <c r="AA18" s="95" t="e">
        <f t="shared" si="12"/>
        <v>#REF!</v>
      </c>
      <c r="AB18" s="98">
        <v>0</v>
      </c>
      <c r="AC18" s="125">
        <f t="shared" si="13"/>
        <v>100</v>
      </c>
    </row>
    <row r="19" spans="1:29" s="117" customFormat="1" ht="15">
      <c r="A19" s="73" t="s">
        <v>672</v>
      </c>
      <c r="B19" s="32" t="e">
        <f>#REF!</f>
        <v>#REF!</v>
      </c>
      <c r="C19" s="24" t="e">
        <f>#REF!</f>
        <v>#REF!</v>
      </c>
      <c r="D19" s="77" t="e">
        <f t="shared" si="0"/>
        <v>#REF!</v>
      </c>
      <c r="E19" s="95" t="e">
        <f t="shared" si="1"/>
        <v>#REF!</v>
      </c>
      <c r="F19" s="96">
        <v>100</v>
      </c>
      <c r="G19" s="95" t="e">
        <f t="shared" si="2"/>
        <v>#REF!</v>
      </c>
      <c r="H19" s="97">
        <v>0</v>
      </c>
      <c r="I19" s="95" t="e">
        <f t="shared" si="3"/>
        <v>#REF!</v>
      </c>
      <c r="J19" s="98">
        <v>0</v>
      </c>
      <c r="K19" s="99" t="e">
        <f t="shared" si="4"/>
        <v>#REF!</v>
      </c>
      <c r="L19" s="98">
        <v>0</v>
      </c>
      <c r="M19" s="95" t="e">
        <f t="shared" si="5"/>
        <v>#REF!</v>
      </c>
      <c r="N19" s="98">
        <v>0</v>
      </c>
      <c r="O19" s="99" t="e">
        <f t="shared" si="6"/>
        <v>#REF!</v>
      </c>
      <c r="P19" s="98">
        <v>0</v>
      </c>
      <c r="Q19" s="95" t="e">
        <f t="shared" si="7"/>
        <v>#REF!</v>
      </c>
      <c r="R19" s="98">
        <v>0</v>
      </c>
      <c r="S19" s="99" t="e">
        <f t="shared" si="8"/>
        <v>#REF!</v>
      </c>
      <c r="T19" s="98">
        <v>0</v>
      </c>
      <c r="U19" s="95" t="e">
        <f t="shared" si="9"/>
        <v>#REF!</v>
      </c>
      <c r="V19" s="98">
        <v>0</v>
      </c>
      <c r="W19" s="99" t="e">
        <f t="shared" si="10"/>
        <v>#REF!</v>
      </c>
      <c r="X19" s="98">
        <v>0</v>
      </c>
      <c r="Y19" s="95" t="e">
        <f t="shared" si="11"/>
        <v>#REF!</v>
      </c>
      <c r="Z19" s="98">
        <v>0</v>
      </c>
      <c r="AA19" s="95" t="e">
        <f t="shared" si="12"/>
        <v>#REF!</v>
      </c>
      <c r="AB19" s="98">
        <v>0</v>
      </c>
      <c r="AC19" s="125">
        <f t="shared" si="13"/>
        <v>100</v>
      </c>
    </row>
    <row r="20" spans="1:29" s="117" customFormat="1" ht="15">
      <c r="A20" s="73" t="s">
        <v>787</v>
      </c>
      <c r="B20" s="32" t="e">
        <f>#REF!</f>
        <v>#REF!</v>
      </c>
      <c r="C20" s="24" t="e">
        <f>#REF!</f>
        <v>#REF!</v>
      </c>
      <c r="D20" s="77" t="e">
        <f t="shared" si="0"/>
        <v>#REF!</v>
      </c>
      <c r="E20" s="95" t="e">
        <f t="shared" si="1"/>
        <v>#REF!</v>
      </c>
      <c r="F20" s="96">
        <v>100</v>
      </c>
      <c r="G20" s="95" t="e">
        <f t="shared" si="2"/>
        <v>#REF!</v>
      </c>
      <c r="H20" s="97">
        <v>0</v>
      </c>
      <c r="I20" s="95" t="e">
        <f t="shared" si="3"/>
        <v>#REF!</v>
      </c>
      <c r="J20" s="98">
        <v>0</v>
      </c>
      <c r="K20" s="99" t="e">
        <f t="shared" si="4"/>
        <v>#REF!</v>
      </c>
      <c r="L20" s="98">
        <v>0</v>
      </c>
      <c r="M20" s="95" t="e">
        <f t="shared" si="5"/>
        <v>#REF!</v>
      </c>
      <c r="N20" s="98">
        <v>0</v>
      </c>
      <c r="O20" s="99" t="e">
        <f t="shared" si="6"/>
        <v>#REF!</v>
      </c>
      <c r="P20" s="98">
        <v>0</v>
      </c>
      <c r="Q20" s="95" t="e">
        <f t="shared" si="7"/>
        <v>#REF!</v>
      </c>
      <c r="R20" s="98">
        <v>0</v>
      </c>
      <c r="S20" s="99" t="e">
        <f t="shared" si="8"/>
        <v>#REF!</v>
      </c>
      <c r="T20" s="98">
        <v>0</v>
      </c>
      <c r="U20" s="95" t="e">
        <f t="shared" si="9"/>
        <v>#REF!</v>
      </c>
      <c r="V20" s="98">
        <v>0</v>
      </c>
      <c r="W20" s="99" t="e">
        <f t="shared" si="10"/>
        <v>#REF!</v>
      </c>
      <c r="X20" s="98">
        <v>0</v>
      </c>
      <c r="Y20" s="95" t="e">
        <f t="shared" si="11"/>
        <v>#REF!</v>
      </c>
      <c r="Z20" s="98">
        <v>0</v>
      </c>
      <c r="AA20" s="95" t="e">
        <f t="shared" si="12"/>
        <v>#REF!</v>
      </c>
      <c r="AB20" s="98">
        <v>0</v>
      </c>
      <c r="AC20" s="125">
        <f t="shared" si="13"/>
        <v>100</v>
      </c>
    </row>
    <row r="21" spans="1:29" s="117" customFormat="1" ht="15">
      <c r="A21" s="73" t="s">
        <v>789</v>
      </c>
      <c r="B21" s="32" t="e">
        <f>#REF!</f>
        <v>#REF!</v>
      </c>
      <c r="C21" s="24" t="e">
        <f>#REF!</f>
        <v>#REF!</v>
      </c>
      <c r="D21" s="77" t="e">
        <f t="shared" si="0"/>
        <v>#REF!</v>
      </c>
      <c r="E21" s="95" t="e">
        <f t="shared" si="1"/>
        <v>#REF!</v>
      </c>
      <c r="F21" s="96">
        <v>0</v>
      </c>
      <c r="G21" s="95" t="e">
        <f t="shared" si="2"/>
        <v>#REF!</v>
      </c>
      <c r="H21" s="97">
        <v>100</v>
      </c>
      <c r="I21" s="95" t="e">
        <f t="shared" si="3"/>
        <v>#REF!</v>
      </c>
      <c r="J21" s="98">
        <v>0</v>
      </c>
      <c r="K21" s="99" t="e">
        <f t="shared" si="4"/>
        <v>#REF!</v>
      </c>
      <c r="L21" s="98">
        <v>0</v>
      </c>
      <c r="M21" s="95" t="e">
        <f t="shared" si="5"/>
        <v>#REF!</v>
      </c>
      <c r="N21" s="98">
        <v>0</v>
      </c>
      <c r="O21" s="99" t="e">
        <f t="shared" si="6"/>
        <v>#REF!</v>
      </c>
      <c r="P21" s="98">
        <v>0</v>
      </c>
      <c r="Q21" s="95" t="e">
        <f t="shared" si="7"/>
        <v>#REF!</v>
      </c>
      <c r="R21" s="98">
        <v>0</v>
      </c>
      <c r="S21" s="99" t="e">
        <f t="shared" si="8"/>
        <v>#REF!</v>
      </c>
      <c r="T21" s="98">
        <v>0</v>
      </c>
      <c r="U21" s="95" t="e">
        <f t="shared" si="9"/>
        <v>#REF!</v>
      </c>
      <c r="V21" s="98">
        <v>0</v>
      </c>
      <c r="W21" s="99" t="e">
        <f t="shared" si="10"/>
        <v>#REF!</v>
      </c>
      <c r="X21" s="98">
        <v>0</v>
      </c>
      <c r="Y21" s="95" t="e">
        <f t="shared" si="11"/>
        <v>#REF!</v>
      </c>
      <c r="Z21" s="98">
        <v>0</v>
      </c>
      <c r="AA21" s="95" t="e">
        <f t="shared" si="12"/>
        <v>#REF!</v>
      </c>
      <c r="AB21" s="98">
        <v>0</v>
      </c>
      <c r="AC21" s="125">
        <f t="shared" si="13"/>
        <v>100</v>
      </c>
    </row>
    <row r="22" spans="1:29" s="117" customFormat="1" ht="15">
      <c r="A22" s="73" t="s">
        <v>791</v>
      </c>
      <c r="B22" s="47" t="e">
        <f>#REF!</f>
        <v>#REF!</v>
      </c>
      <c r="C22" s="24" t="e">
        <f>#REF!</f>
        <v>#REF!</v>
      </c>
      <c r="D22" s="77" t="e">
        <f t="shared" si="0"/>
        <v>#REF!</v>
      </c>
      <c r="E22" s="95" t="e">
        <f t="shared" si="1"/>
        <v>#REF!</v>
      </c>
      <c r="F22" s="96">
        <v>0</v>
      </c>
      <c r="G22" s="95" t="e">
        <f t="shared" si="2"/>
        <v>#REF!</v>
      </c>
      <c r="H22" s="97">
        <v>100</v>
      </c>
      <c r="I22" s="95" t="e">
        <f t="shared" si="3"/>
        <v>#REF!</v>
      </c>
      <c r="J22" s="98">
        <v>0</v>
      </c>
      <c r="K22" s="99" t="e">
        <f t="shared" si="4"/>
        <v>#REF!</v>
      </c>
      <c r="L22" s="98">
        <v>0</v>
      </c>
      <c r="M22" s="95" t="e">
        <f t="shared" si="5"/>
        <v>#REF!</v>
      </c>
      <c r="N22" s="98">
        <v>0</v>
      </c>
      <c r="O22" s="99" t="e">
        <f t="shared" si="6"/>
        <v>#REF!</v>
      </c>
      <c r="P22" s="98">
        <v>0</v>
      </c>
      <c r="Q22" s="95" t="e">
        <f t="shared" si="7"/>
        <v>#REF!</v>
      </c>
      <c r="R22" s="98">
        <v>0</v>
      </c>
      <c r="S22" s="99" t="e">
        <f t="shared" si="8"/>
        <v>#REF!</v>
      </c>
      <c r="T22" s="98">
        <v>0</v>
      </c>
      <c r="U22" s="95" t="e">
        <f t="shared" si="9"/>
        <v>#REF!</v>
      </c>
      <c r="V22" s="98">
        <v>0</v>
      </c>
      <c r="W22" s="99" t="e">
        <f t="shared" si="10"/>
        <v>#REF!</v>
      </c>
      <c r="X22" s="98">
        <v>0</v>
      </c>
      <c r="Y22" s="95" t="e">
        <f t="shared" si="11"/>
        <v>#REF!</v>
      </c>
      <c r="Z22" s="98">
        <v>0</v>
      </c>
      <c r="AA22" s="95" t="e">
        <f t="shared" si="12"/>
        <v>#REF!</v>
      </c>
      <c r="AB22" s="98">
        <v>0</v>
      </c>
      <c r="AC22" s="125">
        <f t="shared" si="13"/>
        <v>100</v>
      </c>
    </row>
    <row r="23" spans="1:29" s="117" customFormat="1" ht="15">
      <c r="A23" s="73" t="s">
        <v>793</v>
      </c>
      <c r="B23" s="47" t="e">
        <f>#REF!</f>
        <v>#REF!</v>
      </c>
      <c r="C23" s="24" t="e">
        <f>#REF!</f>
        <v>#REF!</v>
      </c>
      <c r="D23" s="77" t="e">
        <f t="shared" si="0"/>
        <v>#REF!</v>
      </c>
      <c r="E23" s="95" t="e">
        <f t="shared" si="1"/>
        <v>#REF!</v>
      </c>
      <c r="F23" s="96">
        <v>0</v>
      </c>
      <c r="G23" s="95" t="e">
        <f t="shared" si="2"/>
        <v>#REF!</v>
      </c>
      <c r="H23" s="97">
        <v>100</v>
      </c>
      <c r="I23" s="95" t="e">
        <f t="shared" si="3"/>
        <v>#REF!</v>
      </c>
      <c r="J23" s="98">
        <v>0</v>
      </c>
      <c r="K23" s="99" t="e">
        <f t="shared" si="4"/>
        <v>#REF!</v>
      </c>
      <c r="L23" s="98">
        <v>0</v>
      </c>
      <c r="M23" s="95" t="e">
        <f t="shared" si="5"/>
        <v>#REF!</v>
      </c>
      <c r="N23" s="98">
        <v>0</v>
      </c>
      <c r="O23" s="99" t="e">
        <f t="shared" si="6"/>
        <v>#REF!</v>
      </c>
      <c r="P23" s="98">
        <v>0</v>
      </c>
      <c r="Q23" s="95" t="e">
        <f t="shared" si="7"/>
        <v>#REF!</v>
      </c>
      <c r="R23" s="98">
        <v>0</v>
      </c>
      <c r="S23" s="99" t="e">
        <f t="shared" si="8"/>
        <v>#REF!</v>
      </c>
      <c r="T23" s="98">
        <v>0</v>
      </c>
      <c r="U23" s="95" t="e">
        <f t="shared" si="9"/>
        <v>#REF!</v>
      </c>
      <c r="V23" s="98">
        <v>0</v>
      </c>
      <c r="W23" s="99" t="e">
        <f t="shared" si="10"/>
        <v>#REF!</v>
      </c>
      <c r="X23" s="98">
        <v>0</v>
      </c>
      <c r="Y23" s="95" t="e">
        <f t="shared" si="11"/>
        <v>#REF!</v>
      </c>
      <c r="Z23" s="98">
        <v>0</v>
      </c>
      <c r="AA23" s="95" t="e">
        <f t="shared" si="12"/>
        <v>#REF!</v>
      </c>
      <c r="AB23" s="98">
        <v>0</v>
      </c>
      <c r="AC23" s="125">
        <f t="shared" si="13"/>
        <v>100</v>
      </c>
    </row>
    <row r="24" spans="1:29" s="117" customFormat="1" ht="15">
      <c r="A24" s="126" t="s">
        <v>797</v>
      </c>
      <c r="B24" s="47" t="e">
        <f>#REF!</f>
        <v>#REF!</v>
      </c>
      <c r="C24" s="24" t="e">
        <f>#REF!</f>
        <v>#REF!</v>
      </c>
      <c r="D24" s="77" t="e">
        <f t="shared" si="0"/>
        <v>#REF!</v>
      </c>
      <c r="E24" s="95" t="e">
        <f t="shared" si="1"/>
        <v>#REF!</v>
      </c>
      <c r="F24" s="96">
        <v>45</v>
      </c>
      <c r="G24" s="95" t="e">
        <f t="shared" si="2"/>
        <v>#REF!</v>
      </c>
      <c r="H24" s="97">
        <v>55</v>
      </c>
      <c r="I24" s="95" t="e">
        <f t="shared" si="3"/>
        <v>#REF!</v>
      </c>
      <c r="J24" s="98">
        <v>0</v>
      </c>
      <c r="K24" s="99" t="e">
        <f t="shared" si="4"/>
        <v>#REF!</v>
      </c>
      <c r="L24" s="98">
        <v>0</v>
      </c>
      <c r="M24" s="95" t="e">
        <f t="shared" si="5"/>
        <v>#REF!</v>
      </c>
      <c r="N24" s="98">
        <v>0</v>
      </c>
      <c r="O24" s="99" t="e">
        <f t="shared" si="6"/>
        <v>#REF!</v>
      </c>
      <c r="P24" s="98">
        <v>0</v>
      </c>
      <c r="Q24" s="95" t="e">
        <f t="shared" si="7"/>
        <v>#REF!</v>
      </c>
      <c r="R24" s="98">
        <v>0</v>
      </c>
      <c r="S24" s="99" t="e">
        <f t="shared" si="8"/>
        <v>#REF!</v>
      </c>
      <c r="T24" s="98">
        <v>0</v>
      </c>
      <c r="U24" s="95" t="e">
        <f t="shared" si="9"/>
        <v>#REF!</v>
      </c>
      <c r="V24" s="98">
        <v>0</v>
      </c>
      <c r="W24" s="99" t="e">
        <f t="shared" si="10"/>
        <v>#REF!</v>
      </c>
      <c r="X24" s="98">
        <v>0</v>
      </c>
      <c r="Y24" s="95" t="e">
        <f t="shared" si="11"/>
        <v>#REF!</v>
      </c>
      <c r="Z24" s="98">
        <v>0</v>
      </c>
      <c r="AA24" s="95" t="e">
        <f t="shared" si="12"/>
        <v>#REF!</v>
      </c>
      <c r="AB24" s="98">
        <v>0</v>
      </c>
      <c r="AC24" s="125">
        <f t="shared" si="13"/>
        <v>100</v>
      </c>
    </row>
    <row r="25" spans="1:29" s="117" customFormat="1" ht="15">
      <c r="A25" s="126"/>
      <c r="B25" s="47"/>
      <c r="C25" s="24"/>
      <c r="D25" s="77"/>
      <c r="E25" s="95"/>
      <c r="F25" s="96"/>
      <c r="G25" s="99"/>
      <c r="H25" s="97"/>
      <c r="I25" s="95"/>
      <c r="J25" s="98"/>
      <c r="K25" s="99"/>
      <c r="L25" s="97"/>
      <c r="M25" s="95"/>
      <c r="N25" s="98"/>
      <c r="O25" s="99"/>
      <c r="P25" s="97"/>
      <c r="Q25" s="95"/>
      <c r="R25" s="98"/>
      <c r="S25" s="99"/>
      <c r="T25" s="97"/>
      <c r="U25" s="95"/>
      <c r="V25" s="98"/>
      <c r="W25" s="99"/>
      <c r="X25" s="97"/>
      <c r="Y25" s="95"/>
      <c r="Z25" s="98"/>
      <c r="AA25" s="99"/>
      <c r="AB25" s="98"/>
      <c r="AC25" s="125"/>
    </row>
    <row r="26" spans="1:29" s="117" customFormat="1" ht="15">
      <c r="A26" s="1194" t="s">
        <v>690</v>
      </c>
      <c r="B26" s="1195"/>
      <c r="C26" s="29" t="e">
        <f>SUM(C16:C24)</f>
        <v>#REF!</v>
      </c>
      <c r="D26" s="78" t="e">
        <f>SUM(D16:D24)</f>
        <v>#REF!</v>
      </c>
      <c r="E26" s="128" t="e">
        <f>SUM(E16:E24)</f>
        <v>#REF!</v>
      </c>
      <c r="F26" s="129" t="e">
        <f>E26/$C$26</f>
        <v>#REF!</v>
      </c>
      <c r="G26" s="130" t="e">
        <f>SUM(G16:G24)</f>
        <v>#REF!</v>
      </c>
      <c r="H26" s="129" t="e">
        <f>G26/$C$26</f>
        <v>#REF!</v>
      </c>
      <c r="I26" s="128" t="e">
        <f>SUM(I16:I24)</f>
        <v>#REF!</v>
      </c>
      <c r="J26" s="129" t="e">
        <f>I26/$C$26</f>
        <v>#REF!</v>
      </c>
      <c r="K26" s="130" t="e">
        <f>SUM(K16:K24)</f>
        <v>#REF!</v>
      </c>
      <c r="L26" s="129" t="e">
        <f>K26/$C$26</f>
        <v>#REF!</v>
      </c>
      <c r="M26" s="128" t="e">
        <f>SUM(M16:M24)</f>
        <v>#REF!</v>
      </c>
      <c r="N26" s="129" t="e">
        <f>M26/$C$26</f>
        <v>#REF!</v>
      </c>
      <c r="O26" s="130" t="e">
        <f>SUM(O16:O24)</f>
        <v>#REF!</v>
      </c>
      <c r="P26" s="129" t="e">
        <f>O26/$C$26</f>
        <v>#REF!</v>
      </c>
      <c r="Q26" s="128" t="e">
        <f>SUM(Q16:Q24)</f>
        <v>#REF!</v>
      </c>
      <c r="R26" s="129" t="e">
        <f>Q26/$C$26</f>
        <v>#REF!</v>
      </c>
      <c r="S26" s="130" t="e">
        <f>SUM(S16:S24)</f>
        <v>#REF!</v>
      </c>
      <c r="T26" s="129" t="e">
        <f>S26/$C$26</f>
        <v>#REF!</v>
      </c>
      <c r="U26" s="128" t="e">
        <f>SUM(U16:U24)</f>
        <v>#REF!</v>
      </c>
      <c r="V26" s="129" t="e">
        <f>U26/$C$26</f>
        <v>#REF!</v>
      </c>
      <c r="W26" s="130" t="e">
        <f>SUM(W16:W24)</f>
        <v>#REF!</v>
      </c>
      <c r="X26" s="129" t="e">
        <f>W26/$C$26</f>
        <v>#REF!</v>
      </c>
      <c r="Y26" s="128" t="e">
        <f>SUM(Y16:Y24)</f>
        <v>#REF!</v>
      </c>
      <c r="Z26" s="129" t="e">
        <f>Y26/$C$26</f>
        <v>#REF!</v>
      </c>
      <c r="AA26" s="130" t="e">
        <f>SUM(AA16:AA24)</f>
        <v>#REF!</v>
      </c>
      <c r="AB26" s="129" t="e">
        <f>AA26/$C$26</f>
        <v>#REF!</v>
      </c>
    </row>
    <row r="27" spans="1:29" s="117" customFormat="1" ht="15">
      <c r="A27" s="1194" t="s">
        <v>691</v>
      </c>
      <c r="B27" s="1195"/>
      <c r="C27" s="25"/>
      <c r="D27" s="131"/>
      <c r="E27" s="128" t="e">
        <f>SUM(E26)</f>
        <v>#REF!</v>
      </c>
      <c r="F27" s="129" t="e">
        <f>E27/C26</f>
        <v>#REF!</v>
      </c>
      <c r="G27" s="130" t="e">
        <f t="shared" ref="G27:AB27" si="14">E27+G26</f>
        <v>#REF!</v>
      </c>
      <c r="H27" s="131" t="e">
        <f t="shared" si="14"/>
        <v>#REF!</v>
      </c>
      <c r="I27" s="128" t="e">
        <f t="shared" si="14"/>
        <v>#REF!</v>
      </c>
      <c r="J27" s="129" t="e">
        <f t="shared" si="14"/>
        <v>#REF!</v>
      </c>
      <c r="K27" s="130" t="e">
        <f t="shared" si="14"/>
        <v>#REF!</v>
      </c>
      <c r="L27" s="131" t="e">
        <f t="shared" si="14"/>
        <v>#REF!</v>
      </c>
      <c r="M27" s="128" t="e">
        <f t="shared" si="14"/>
        <v>#REF!</v>
      </c>
      <c r="N27" s="129" t="e">
        <f t="shared" si="14"/>
        <v>#REF!</v>
      </c>
      <c r="O27" s="130" t="e">
        <f t="shared" si="14"/>
        <v>#REF!</v>
      </c>
      <c r="P27" s="131" t="e">
        <f t="shared" si="14"/>
        <v>#REF!</v>
      </c>
      <c r="Q27" s="128" t="e">
        <f t="shared" si="14"/>
        <v>#REF!</v>
      </c>
      <c r="R27" s="129" t="e">
        <f t="shared" si="14"/>
        <v>#REF!</v>
      </c>
      <c r="S27" s="130" t="e">
        <f t="shared" si="14"/>
        <v>#REF!</v>
      </c>
      <c r="T27" s="131" t="e">
        <f t="shared" si="14"/>
        <v>#REF!</v>
      </c>
      <c r="U27" s="128" t="e">
        <f t="shared" si="14"/>
        <v>#REF!</v>
      </c>
      <c r="V27" s="129" t="e">
        <f t="shared" si="14"/>
        <v>#REF!</v>
      </c>
      <c r="W27" s="130" t="e">
        <f t="shared" si="14"/>
        <v>#REF!</v>
      </c>
      <c r="X27" s="131" t="e">
        <f t="shared" si="14"/>
        <v>#REF!</v>
      </c>
      <c r="Y27" s="128" t="e">
        <f t="shared" si="14"/>
        <v>#REF!</v>
      </c>
      <c r="Z27" s="129" t="e">
        <f t="shared" si="14"/>
        <v>#REF!</v>
      </c>
      <c r="AA27" s="130" t="e">
        <f t="shared" si="14"/>
        <v>#REF!</v>
      </c>
      <c r="AB27" s="129" t="e">
        <f t="shared" si="14"/>
        <v>#REF!</v>
      </c>
    </row>
    <row r="28" spans="1:29" ht="15.75" thickBot="1">
      <c r="A28" s="1196">
        <f>CONSOLIDADA!$B$29</f>
        <v>0</v>
      </c>
      <c r="B28" s="1197"/>
      <c r="C28" s="1197"/>
      <c r="D28" s="1197"/>
      <c r="E28" s="1197"/>
      <c r="F28" s="1197"/>
      <c r="G28" s="1197"/>
      <c r="H28" s="1197"/>
      <c r="I28" s="1197"/>
      <c r="J28" s="1197"/>
      <c r="K28" s="1197"/>
      <c r="L28" s="1197"/>
      <c r="M28" s="1197"/>
      <c r="N28" s="1197"/>
      <c r="O28" s="1197"/>
      <c r="P28" s="1197"/>
      <c r="Q28" s="1197"/>
      <c r="R28" s="1197"/>
      <c r="S28" s="1197"/>
      <c r="T28" s="1197"/>
      <c r="U28" s="1197"/>
      <c r="V28" s="1197"/>
      <c r="W28" s="1197"/>
      <c r="X28" s="1197"/>
      <c r="Y28" s="1197"/>
      <c r="Z28" s="1197"/>
      <c r="AA28" s="1197"/>
      <c r="AB28" s="1198"/>
    </row>
  </sheetData>
  <mergeCells count="20">
    <mergeCell ref="A26:B26"/>
    <mergeCell ref="Q14:R14"/>
    <mergeCell ref="A28:AB28"/>
    <mergeCell ref="A27:B27"/>
    <mergeCell ref="A13:A15"/>
    <mergeCell ref="B13:B15"/>
    <mergeCell ref="C13:D14"/>
    <mergeCell ref="I14:J14"/>
    <mergeCell ref="K14:L14"/>
    <mergeCell ref="M14:N14"/>
    <mergeCell ref="A12:V12"/>
    <mergeCell ref="E13:AB13"/>
    <mergeCell ref="Y14:Z14"/>
    <mergeCell ref="AA14:AB14"/>
    <mergeCell ref="W14:X14"/>
    <mergeCell ref="E14:F14"/>
    <mergeCell ref="G14:H14"/>
    <mergeCell ref="S14:T14"/>
    <mergeCell ref="U14:V14"/>
    <mergeCell ref="O14:P14"/>
  </mergeCells>
  <phoneticPr fontId="14" type="noConversion"/>
  <printOptions horizontalCentered="1"/>
  <pageMargins left="0.19685039370078741" right="0.19685039370078741" top="0.59055118110236227" bottom="0.59055118110236227" header="0.51181102362204722" footer="0.51181102362204722"/>
  <pageSetup paperSize="9" scale="46" orientation="landscape" r:id="rId1"/>
  <headerFooter alignWithMargins="0">
    <oddHeader>Página &amp;P de &amp;N</oddHeader>
    <oddFooter>&amp;C&amp;F</oddFooter>
  </headerFooter>
  <drawing r:id="rId2"/>
</worksheet>
</file>

<file path=xl/worksheets/sheet19.xml><?xml version="1.0" encoding="utf-8"?>
<worksheet xmlns="http://schemas.openxmlformats.org/spreadsheetml/2006/main" xmlns:r="http://schemas.openxmlformats.org/officeDocument/2006/relationships">
  <sheetPr codeName="Plan40">
    <tabColor rgb="FFFF9900"/>
  </sheetPr>
  <dimension ref="A1:AC29"/>
  <sheetViews>
    <sheetView workbookViewId="0"/>
  </sheetViews>
  <sheetFormatPr defaultRowHeight="12.75"/>
  <cols>
    <col min="1" max="1" width="6.7109375" customWidth="1"/>
    <col min="2" max="2" width="33.7109375" customWidth="1"/>
    <col min="3" max="3" width="15.42578125" customWidth="1"/>
    <col min="4" max="4" width="8.85546875" customWidth="1"/>
    <col min="5" max="5" width="11.5703125" customWidth="1"/>
    <col min="6" max="6" width="6.85546875" customWidth="1"/>
    <col min="7" max="7" width="11.85546875" bestFit="1" customWidth="1"/>
    <col min="8" max="8" width="6.85546875" customWidth="1"/>
    <col min="9" max="9" width="11.85546875" bestFit="1" customWidth="1"/>
    <col min="10" max="10" width="6.85546875" customWidth="1"/>
    <col min="11" max="11" width="11.7109375" customWidth="1"/>
    <col min="12" max="12" width="6.85546875" customWidth="1"/>
    <col min="13" max="13" width="13.42578125" bestFit="1" customWidth="1"/>
    <col min="14" max="14" width="6.85546875" customWidth="1"/>
    <col min="15" max="15" width="13.42578125" bestFit="1" customWidth="1"/>
    <col min="16" max="16" width="6.85546875" customWidth="1"/>
    <col min="17" max="17" width="13.42578125" bestFit="1" customWidth="1"/>
    <col min="18" max="18" width="6.85546875" customWidth="1"/>
    <col min="19" max="19" width="13.42578125" bestFit="1" customWidth="1"/>
    <col min="20" max="20" width="6.85546875" customWidth="1"/>
    <col min="21" max="21" width="13.42578125" bestFit="1" customWidth="1"/>
    <col min="22" max="22" width="6.85546875" customWidth="1"/>
    <col min="23" max="23" width="13.42578125" bestFit="1" customWidth="1"/>
    <col min="24" max="24" width="6.85546875" customWidth="1"/>
    <col min="25" max="25" width="13.42578125" bestFit="1" customWidth="1"/>
    <col min="26" max="26" width="6.85546875" customWidth="1"/>
    <col min="27" max="27" width="13.140625" customWidth="1"/>
    <col min="28" max="28" width="7.85546875" customWidth="1"/>
    <col min="29" max="29" width="9.28515625" bestFit="1" customWidth="1"/>
  </cols>
  <sheetData>
    <row r="1" spans="1:29">
      <c r="A1" s="109"/>
      <c r="B1" s="109"/>
      <c r="C1" s="109"/>
      <c r="D1" s="109"/>
      <c r="E1" s="109"/>
      <c r="F1" s="109"/>
      <c r="G1" s="109"/>
      <c r="H1" s="109"/>
      <c r="I1" s="109"/>
    </row>
    <row r="2" spans="1:29" ht="23.25">
      <c r="A2" s="110"/>
      <c r="B2" s="109"/>
      <c r="C2" s="111" t="s">
        <v>675</v>
      </c>
      <c r="D2" s="109"/>
      <c r="E2" s="109"/>
      <c r="F2" s="109"/>
      <c r="G2" s="109"/>
      <c r="H2" s="109"/>
      <c r="I2" s="109"/>
    </row>
    <row r="3" spans="1:29" ht="23.25">
      <c r="A3" s="110"/>
      <c r="B3" s="109"/>
      <c r="C3" s="111" t="s">
        <v>679</v>
      </c>
      <c r="D3" s="109"/>
      <c r="E3" s="109"/>
      <c r="F3" s="109"/>
      <c r="G3" s="109"/>
      <c r="H3" s="109"/>
      <c r="I3" s="109"/>
    </row>
    <row r="4" spans="1:29" ht="23.25">
      <c r="A4" s="110"/>
      <c r="B4" s="109"/>
      <c r="C4" s="112" t="s">
        <v>880</v>
      </c>
      <c r="D4" s="109"/>
      <c r="E4" s="109"/>
      <c r="F4" s="109"/>
      <c r="G4" s="109"/>
      <c r="H4" s="109"/>
      <c r="I4" s="109"/>
    </row>
    <row r="5" spans="1:29" ht="23.25">
      <c r="A5" s="110" t="s">
        <v>680</v>
      </c>
      <c r="B5" s="110"/>
      <c r="C5" s="110"/>
      <c r="D5" s="110"/>
      <c r="E5" s="110"/>
      <c r="F5" s="110"/>
      <c r="G5" s="110"/>
      <c r="I5" s="189"/>
    </row>
    <row r="6" spans="1:29" ht="18">
      <c r="A6" s="26" t="str">
        <f>CONSOLIDADA!A5</f>
        <v>POLICLINICA JARDIM GLÓRIA II</v>
      </c>
      <c r="B6" s="113"/>
      <c r="C6" s="113"/>
      <c r="D6" s="113"/>
      <c r="E6" s="109"/>
      <c r="F6" s="109"/>
    </row>
    <row r="7" spans="1:29" ht="18">
      <c r="A7" s="26" t="str">
        <f>CONSOLIDADA!A6</f>
        <v>ENDEREÇO: RUA HARMONIA ESQUINA COM RUA DO AMOR, BAIRRO JARDIM GLORIA II, VARZEA GRANDE-MT</v>
      </c>
      <c r="B7" s="113"/>
      <c r="C7" s="113"/>
      <c r="D7" s="113"/>
      <c r="E7" s="109"/>
      <c r="F7" s="109"/>
      <c r="G7" s="189" t="s">
        <v>811</v>
      </c>
      <c r="H7" s="233">
        <v>365</v>
      </c>
      <c r="I7" s="188" t="s">
        <v>810</v>
      </c>
    </row>
    <row r="8" spans="1:29" ht="18">
      <c r="A8" s="26" t="str">
        <f>CONSOLIDADA!A7</f>
        <v>MUNICÍPIO:  VARZEA GRANDE- MT</v>
      </c>
      <c r="B8" s="114"/>
      <c r="C8" s="114"/>
      <c r="D8" s="115"/>
      <c r="E8" s="109"/>
      <c r="F8" s="109"/>
      <c r="G8" s="109"/>
      <c r="H8" s="109"/>
      <c r="I8" s="109"/>
    </row>
    <row r="9" spans="1:29" ht="18">
      <c r="A9" s="26" t="s">
        <v>662</v>
      </c>
      <c r="B9" s="114"/>
      <c r="C9" s="114"/>
      <c r="D9" s="115"/>
      <c r="E9" s="109"/>
      <c r="F9" s="109"/>
      <c r="G9" s="109"/>
      <c r="H9" s="109"/>
      <c r="I9" s="109"/>
    </row>
    <row r="10" spans="1:29" ht="18">
      <c r="A10" s="231" t="str">
        <f>CONSOLIDADA!B18</f>
        <v>REVESTIMENTOS EM PAREDES</v>
      </c>
      <c r="B10" s="116"/>
      <c r="C10" s="114"/>
      <c r="D10" s="115"/>
      <c r="E10" s="109"/>
      <c r="F10" s="109"/>
      <c r="G10" s="109"/>
      <c r="H10" s="109"/>
      <c r="I10" s="109"/>
    </row>
    <row r="11" spans="1:29" ht="15.75">
      <c r="A11" s="12"/>
      <c r="B11" s="116"/>
      <c r="C11" s="114"/>
      <c r="D11" s="115"/>
      <c r="E11" s="109"/>
      <c r="F11" s="109"/>
      <c r="G11" s="109"/>
      <c r="H11" s="109"/>
      <c r="I11" s="109"/>
    </row>
    <row r="12" spans="1:29" ht="13.5" thickBot="1">
      <c r="A12" s="1192" t="s">
        <v>680</v>
      </c>
      <c r="B12" s="1199"/>
      <c r="C12" s="1199"/>
      <c r="D12" s="1199"/>
      <c r="E12" s="1200"/>
      <c r="F12" s="1200"/>
      <c r="G12" s="1200"/>
      <c r="H12" s="1200"/>
      <c r="I12" s="1200"/>
      <c r="J12" s="1200"/>
      <c r="K12" s="1200"/>
      <c r="L12" s="1200"/>
      <c r="M12" s="1200"/>
      <c r="N12" s="1200"/>
      <c r="O12" s="1200"/>
      <c r="P12" s="1200"/>
      <c r="Q12" s="1200"/>
      <c r="R12" s="1200"/>
      <c r="S12" s="1200"/>
      <c r="T12" s="1200"/>
      <c r="U12" s="1200"/>
      <c r="V12" s="1200"/>
    </row>
    <row r="13" spans="1:29" s="117" customFormat="1" ht="16.5" thickBot="1">
      <c r="A13" s="1085" t="s">
        <v>659</v>
      </c>
      <c r="B13" s="1088" t="s">
        <v>681</v>
      </c>
      <c r="C13" s="1091" t="s">
        <v>682</v>
      </c>
      <c r="D13" s="1091"/>
      <c r="E13" s="1096" t="s">
        <v>683</v>
      </c>
      <c r="F13" s="1097"/>
      <c r="G13" s="1097"/>
      <c r="H13" s="1097"/>
      <c r="I13" s="1097"/>
      <c r="J13" s="1097"/>
      <c r="K13" s="1097"/>
      <c r="L13" s="1097"/>
      <c r="M13" s="1097"/>
      <c r="N13" s="1097"/>
      <c r="O13" s="1097"/>
      <c r="P13" s="1097"/>
      <c r="Q13" s="1097"/>
      <c r="R13" s="1097"/>
      <c r="S13" s="1097"/>
      <c r="T13" s="1097"/>
      <c r="U13" s="1097"/>
      <c r="V13" s="1097"/>
      <c r="W13" s="1097"/>
      <c r="X13" s="1097"/>
      <c r="Y13" s="1097"/>
      <c r="Z13" s="1097"/>
      <c r="AA13" s="1097"/>
      <c r="AB13" s="1098"/>
    </row>
    <row r="14" spans="1:29" s="117" customFormat="1" ht="16.5" thickBot="1">
      <c r="A14" s="1086"/>
      <c r="B14" s="1089"/>
      <c r="C14" s="1091"/>
      <c r="D14" s="1091"/>
      <c r="E14" s="1095" t="s">
        <v>684</v>
      </c>
      <c r="F14" s="1095"/>
      <c r="G14" s="1095" t="s">
        <v>685</v>
      </c>
      <c r="H14" s="1095"/>
      <c r="I14" s="1095" t="s">
        <v>686</v>
      </c>
      <c r="J14" s="1095"/>
      <c r="K14" s="1095" t="s">
        <v>730</v>
      </c>
      <c r="L14" s="1095"/>
      <c r="M14" s="1095" t="s">
        <v>677</v>
      </c>
      <c r="N14" s="1095"/>
      <c r="O14" s="1095" t="s">
        <v>678</v>
      </c>
      <c r="P14" s="1095"/>
      <c r="Q14" s="1095" t="s">
        <v>825</v>
      </c>
      <c r="R14" s="1095"/>
      <c r="S14" s="1095" t="s">
        <v>826</v>
      </c>
      <c r="T14" s="1095"/>
      <c r="U14" s="1095" t="s">
        <v>827</v>
      </c>
      <c r="V14" s="1095"/>
      <c r="W14" s="1095" t="s">
        <v>828</v>
      </c>
      <c r="X14" s="1095"/>
      <c r="Y14" s="1095" t="s">
        <v>829</v>
      </c>
      <c r="Z14" s="1095"/>
      <c r="AA14" s="1095" t="s">
        <v>830</v>
      </c>
      <c r="AB14" s="1095"/>
    </row>
    <row r="15" spans="1:29" s="117" customFormat="1" ht="15.75" thickBot="1">
      <c r="A15" s="1201"/>
      <c r="B15" s="1202"/>
      <c r="C15" s="118" t="s">
        <v>687</v>
      </c>
      <c r="D15" s="119" t="s">
        <v>688</v>
      </c>
      <c r="E15" s="118" t="s">
        <v>687</v>
      </c>
      <c r="F15" s="119" t="s">
        <v>688</v>
      </c>
      <c r="G15" s="120" t="s">
        <v>689</v>
      </c>
      <c r="H15" s="121" t="s">
        <v>688</v>
      </c>
      <c r="I15" s="120" t="s">
        <v>689</v>
      </c>
      <c r="J15" s="121" t="s">
        <v>688</v>
      </c>
      <c r="K15" s="120" t="s">
        <v>689</v>
      </c>
      <c r="L15" s="121" t="s">
        <v>688</v>
      </c>
      <c r="M15" s="120" t="s">
        <v>689</v>
      </c>
      <c r="N15" s="121" t="s">
        <v>688</v>
      </c>
      <c r="O15" s="120" t="s">
        <v>689</v>
      </c>
      <c r="P15" s="121" t="s">
        <v>688</v>
      </c>
      <c r="Q15" s="120" t="s">
        <v>689</v>
      </c>
      <c r="R15" s="121" t="s">
        <v>688</v>
      </c>
      <c r="S15" s="120" t="s">
        <v>689</v>
      </c>
      <c r="T15" s="121" t="s">
        <v>688</v>
      </c>
      <c r="U15" s="120" t="s">
        <v>689</v>
      </c>
      <c r="V15" s="121" t="s">
        <v>688</v>
      </c>
      <c r="W15" s="120" t="s">
        <v>689</v>
      </c>
      <c r="X15" s="121" t="s">
        <v>688</v>
      </c>
      <c r="Y15" s="120" t="s">
        <v>689</v>
      </c>
      <c r="Z15" s="121" t="s">
        <v>688</v>
      </c>
      <c r="AA15" s="120" t="s">
        <v>689</v>
      </c>
      <c r="AB15" s="121" t="s">
        <v>688</v>
      </c>
    </row>
    <row r="16" spans="1:29" s="117" customFormat="1" ht="15">
      <c r="A16" s="36" t="s">
        <v>719</v>
      </c>
      <c r="B16" s="37" t="e">
        <f>#REF!</f>
        <v>#REF!</v>
      </c>
      <c r="C16" s="24" t="e">
        <f>#REF!</f>
        <v>#REF!</v>
      </c>
      <c r="D16" s="77" t="e">
        <f t="shared" ref="D16:D26" si="0">(C16/$C$27)</f>
        <v>#REF!</v>
      </c>
      <c r="E16" s="122" t="e">
        <f>C16*F16/100</f>
        <v>#REF!</v>
      </c>
      <c r="F16" s="123">
        <v>34</v>
      </c>
      <c r="G16" s="122" t="e">
        <f>C16*H16/100</f>
        <v>#REF!</v>
      </c>
      <c r="H16" s="250">
        <v>6</v>
      </c>
      <c r="I16" s="122" t="e">
        <f>C16*J16/100</f>
        <v>#REF!</v>
      </c>
      <c r="J16" s="124">
        <v>6</v>
      </c>
      <c r="K16" s="251" t="e">
        <f>C16*L16/100</f>
        <v>#REF!</v>
      </c>
      <c r="L16" s="250">
        <v>6</v>
      </c>
      <c r="M16" s="122" t="e">
        <f>C16*N16/100</f>
        <v>#REF!</v>
      </c>
      <c r="N16" s="124">
        <v>6</v>
      </c>
      <c r="O16" s="251" t="e">
        <f>C16*P16/100</f>
        <v>#REF!</v>
      </c>
      <c r="P16" s="250">
        <v>6</v>
      </c>
      <c r="Q16" s="122" t="e">
        <f>C16*R16/100</f>
        <v>#REF!</v>
      </c>
      <c r="R16" s="124">
        <v>6</v>
      </c>
      <c r="S16" s="251" t="e">
        <f>C16*T16/100</f>
        <v>#REF!</v>
      </c>
      <c r="T16" s="250">
        <v>6</v>
      </c>
      <c r="U16" s="122" t="e">
        <f>(C16*V16)/100</f>
        <v>#REF!</v>
      </c>
      <c r="V16" s="124">
        <v>6</v>
      </c>
      <c r="W16" s="251" t="e">
        <f>(X16*C16)/100</f>
        <v>#REF!</v>
      </c>
      <c r="X16" s="250">
        <v>6</v>
      </c>
      <c r="Y16" s="122" t="e">
        <f>(Z16*C16)/100</f>
        <v>#REF!</v>
      </c>
      <c r="Z16" s="124">
        <v>6</v>
      </c>
      <c r="AA16" s="122" t="e">
        <f>(AB16*C16)/100</f>
        <v>#REF!</v>
      </c>
      <c r="AB16" s="124">
        <v>6</v>
      </c>
      <c r="AC16" s="125">
        <f>F16+H16+J16+L16+N16+P16+R16+T16+V16+X16+Z16+AB16</f>
        <v>100</v>
      </c>
    </row>
    <row r="17" spans="1:29" s="117" customFormat="1" ht="15">
      <c r="A17" s="36" t="s">
        <v>821</v>
      </c>
      <c r="B17" s="32" t="e">
        <f>#REF!</f>
        <v>#REF!</v>
      </c>
      <c r="C17" s="94" t="e">
        <f>#REF!</f>
        <v>#REF!</v>
      </c>
      <c r="D17" s="77" t="e">
        <f t="shared" si="0"/>
        <v>#REF!</v>
      </c>
      <c r="E17" s="95" t="e">
        <f t="shared" ref="E17:E26" si="1">C17*F17/100</f>
        <v>#REF!</v>
      </c>
      <c r="F17" s="96">
        <v>100</v>
      </c>
      <c r="G17" s="95" t="e">
        <f t="shared" ref="G17:G26" si="2">C17*H17/100</f>
        <v>#REF!</v>
      </c>
      <c r="H17" s="97">
        <v>0</v>
      </c>
      <c r="I17" s="95" t="e">
        <f t="shared" ref="I17:I26" si="3">C17*J17/100</f>
        <v>#REF!</v>
      </c>
      <c r="J17" s="98">
        <v>0</v>
      </c>
      <c r="K17" s="99" t="e">
        <f t="shared" ref="K17:K26" si="4">C17*L17/100</f>
        <v>#REF!</v>
      </c>
      <c r="L17" s="97">
        <v>0</v>
      </c>
      <c r="M17" s="95" t="e">
        <f t="shared" ref="M17:M26" si="5">C17*N17/100</f>
        <v>#REF!</v>
      </c>
      <c r="N17" s="98">
        <v>0</v>
      </c>
      <c r="O17" s="99" t="e">
        <f t="shared" ref="O17:O26" si="6">C17*P17/100</f>
        <v>#REF!</v>
      </c>
      <c r="P17" s="97">
        <v>0</v>
      </c>
      <c r="Q17" s="95" t="e">
        <f t="shared" ref="Q17:Q26" si="7">C17*R17/100</f>
        <v>#REF!</v>
      </c>
      <c r="R17" s="98">
        <v>0</v>
      </c>
      <c r="S17" s="99" t="e">
        <f t="shared" ref="S17:S26" si="8">C17*T17/100</f>
        <v>#REF!</v>
      </c>
      <c r="T17" s="97">
        <v>0</v>
      </c>
      <c r="U17" s="95" t="e">
        <f t="shared" ref="U17:U26" si="9">(C17*V17)/100</f>
        <v>#REF!</v>
      </c>
      <c r="V17" s="98">
        <v>0</v>
      </c>
      <c r="W17" s="99" t="e">
        <f t="shared" ref="W17:W26" si="10">(X17*C17)/100</f>
        <v>#REF!</v>
      </c>
      <c r="X17" s="97">
        <v>0</v>
      </c>
      <c r="Y17" s="95" t="e">
        <f t="shared" ref="Y17:Y26" si="11">(Z17*C17)/100</f>
        <v>#REF!</v>
      </c>
      <c r="Z17" s="98">
        <v>0</v>
      </c>
      <c r="AA17" s="95" t="e">
        <f t="shared" ref="AA17:AA26" si="12">(AB17*C17)/100</f>
        <v>#REF!</v>
      </c>
      <c r="AB17" s="98">
        <v>0</v>
      </c>
      <c r="AC17" s="125">
        <f t="shared" ref="AC17:AC26" si="13">F17+H17+J17+L17+N17+P17+R17+T17+V17+X17+Z17+AB17</f>
        <v>100</v>
      </c>
    </row>
    <row r="18" spans="1:29" s="117" customFormat="1" ht="15">
      <c r="A18" s="73" t="s">
        <v>780</v>
      </c>
      <c r="B18" s="32" t="e">
        <f>#REF!</f>
        <v>#REF!</v>
      </c>
      <c r="C18" s="24" t="e">
        <f>#REF!</f>
        <v>#REF!</v>
      </c>
      <c r="D18" s="77" t="e">
        <f t="shared" si="0"/>
        <v>#REF!</v>
      </c>
      <c r="E18" s="95" t="e">
        <f t="shared" si="1"/>
        <v>#REF!</v>
      </c>
      <c r="F18" s="96">
        <v>50</v>
      </c>
      <c r="G18" s="95" t="e">
        <f t="shared" si="2"/>
        <v>#REF!</v>
      </c>
      <c r="H18" s="97">
        <v>50</v>
      </c>
      <c r="I18" s="95" t="e">
        <f t="shared" si="3"/>
        <v>#REF!</v>
      </c>
      <c r="J18" s="98">
        <v>0</v>
      </c>
      <c r="K18" s="99" t="e">
        <f t="shared" si="4"/>
        <v>#REF!</v>
      </c>
      <c r="L18" s="97">
        <v>0</v>
      </c>
      <c r="M18" s="95" t="e">
        <f t="shared" si="5"/>
        <v>#REF!</v>
      </c>
      <c r="N18" s="98">
        <v>0</v>
      </c>
      <c r="O18" s="99" t="e">
        <f t="shared" si="6"/>
        <v>#REF!</v>
      </c>
      <c r="P18" s="97">
        <v>0</v>
      </c>
      <c r="Q18" s="95" t="e">
        <f t="shared" si="7"/>
        <v>#REF!</v>
      </c>
      <c r="R18" s="98">
        <v>0</v>
      </c>
      <c r="S18" s="99" t="e">
        <f t="shared" si="8"/>
        <v>#REF!</v>
      </c>
      <c r="T18" s="97">
        <v>0</v>
      </c>
      <c r="U18" s="95" t="e">
        <f t="shared" si="9"/>
        <v>#REF!</v>
      </c>
      <c r="V18" s="98">
        <v>0</v>
      </c>
      <c r="W18" s="99" t="e">
        <f t="shared" si="10"/>
        <v>#REF!</v>
      </c>
      <c r="X18" s="97">
        <v>0</v>
      </c>
      <c r="Y18" s="95" t="e">
        <f t="shared" si="11"/>
        <v>#REF!</v>
      </c>
      <c r="Z18" s="98">
        <v>0</v>
      </c>
      <c r="AA18" s="95" t="e">
        <f t="shared" si="12"/>
        <v>#REF!</v>
      </c>
      <c r="AB18" s="98">
        <v>0</v>
      </c>
      <c r="AC18" s="125">
        <f t="shared" si="13"/>
        <v>100</v>
      </c>
    </row>
    <row r="19" spans="1:29" s="117" customFormat="1" ht="15">
      <c r="A19" s="73" t="s">
        <v>672</v>
      </c>
      <c r="B19" s="32" t="e">
        <f>#REF!</f>
        <v>#REF!</v>
      </c>
      <c r="C19" s="24" t="e">
        <f>#REF!</f>
        <v>#REF!</v>
      </c>
      <c r="D19" s="77" t="e">
        <f t="shared" si="0"/>
        <v>#REF!</v>
      </c>
      <c r="E19" s="95" t="e">
        <f t="shared" si="1"/>
        <v>#REF!</v>
      </c>
      <c r="F19" s="96">
        <v>0</v>
      </c>
      <c r="G19" s="95" t="e">
        <f t="shared" si="2"/>
        <v>#REF!</v>
      </c>
      <c r="H19" s="97">
        <v>30</v>
      </c>
      <c r="I19" s="95" t="e">
        <f t="shared" si="3"/>
        <v>#REF!</v>
      </c>
      <c r="J19" s="98">
        <v>70</v>
      </c>
      <c r="K19" s="99" t="e">
        <f t="shared" si="4"/>
        <v>#REF!</v>
      </c>
      <c r="L19" s="97">
        <v>0</v>
      </c>
      <c r="M19" s="95" t="e">
        <f t="shared" si="5"/>
        <v>#REF!</v>
      </c>
      <c r="N19" s="98">
        <v>0</v>
      </c>
      <c r="O19" s="99" t="e">
        <f t="shared" si="6"/>
        <v>#REF!</v>
      </c>
      <c r="P19" s="97">
        <v>0</v>
      </c>
      <c r="Q19" s="95" t="e">
        <f t="shared" si="7"/>
        <v>#REF!</v>
      </c>
      <c r="R19" s="98">
        <v>0</v>
      </c>
      <c r="S19" s="99" t="e">
        <f t="shared" si="8"/>
        <v>#REF!</v>
      </c>
      <c r="T19" s="97">
        <v>0</v>
      </c>
      <c r="U19" s="95" t="e">
        <f t="shared" si="9"/>
        <v>#REF!</v>
      </c>
      <c r="V19" s="98">
        <v>0</v>
      </c>
      <c r="W19" s="99" t="e">
        <f t="shared" si="10"/>
        <v>#REF!</v>
      </c>
      <c r="X19" s="97">
        <v>0</v>
      </c>
      <c r="Y19" s="95" t="e">
        <f t="shared" si="11"/>
        <v>#REF!</v>
      </c>
      <c r="Z19" s="98">
        <v>0</v>
      </c>
      <c r="AA19" s="95" t="e">
        <f t="shared" si="12"/>
        <v>#REF!</v>
      </c>
      <c r="AB19" s="98">
        <v>0</v>
      </c>
      <c r="AC19" s="125">
        <f t="shared" si="13"/>
        <v>100</v>
      </c>
    </row>
    <row r="20" spans="1:29" s="117" customFormat="1" ht="15">
      <c r="A20" s="73" t="s">
        <v>787</v>
      </c>
      <c r="B20" s="47" t="e">
        <f>#REF!</f>
        <v>#REF!</v>
      </c>
      <c r="C20" s="24" t="e">
        <f>#REF!</f>
        <v>#REF!</v>
      </c>
      <c r="D20" s="77" t="e">
        <f t="shared" si="0"/>
        <v>#REF!</v>
      </c>
      <c r="E20" s="95" t="e">
        <f t="shared" si="1"/>
        <v>#REF!</v>
      </c>
      <c r="F20" s="96">
        <v>0</v>
      </c>
      <c r="G20" s="95" t="e">
        <f t="shared" si="2"/>
        <v>#REF!</v>
      </c>
      <c r="H20" s="97">
        <v>0</v>
      </c>
      <c r="I20" s="95" t="e">
        <f t="shared" si="3"/>
        <v>#REF!</v>
      </c>
      <c r="J20" s="98">
        <v>0</v>
      </c>
      <c r="K20" s="99" t="e">
        <f t="shared" si="4"/>
        <v>#REF!</v>
      </c>
      <c r="L20" s="97">
        <v>20</v>
      </c>
      <c r="M20" s="95" t="e">
        <f t="shared" si="5"/>
        <v>#REF!</v>
      </c>
      <c r="N20" s="98">
        <v>20</v>
      </c>
      <c r="O20" s="99" t="e">
        <f t="shared" si="6"/>
        <v>#REF!</v>
      </c>
      <c r="P20" s="97">
        <v>20</v>
      </c>
      <c r="Q20" s="95" t="e">
        <f t="shared" si="7"/>
        <v>#REF!</v>
      </c>
      <c r="R20" s="98">
        <v>20</v>
      </c>
      <c r="S20" s="99" t="e">
        <f t="shared" si="8"/>
        <v>#REF!</v>
      </c>
      <c r="T20" s="97">
        <v>20</v>
      </c>
      <c r="U20" s="95" t="e">
        <f t="shared" si="9"/>
        <v>#REF!</v>
      </c>
      <c r="V20" s="98">
        <v>0</v>
      </c>
      <c r="W20" s="99" t="e">
        <f t="shared" si="10"/>
        <v>#REF!</v>
      </c>
      <c r="X20" s="97">
        <v>0</v>
      </c>
      <c r="Y20" s="95" t="e">
        <f t="shared" si="11"/>
        <v>#REF!</v>
      </c>
      <c r="Z20" s="98">
        <v>0</v>
      </c>
      <c r="AA20" s="95" t="e">
        <f t="shared" si="12"/>
        <v>#REF!</v>
      </c>
      <c r="AB20" s="98">
        <v>0</v>
      </c>
      <c r="AC20" s="125">
        <f t="shared" si="13"/>
        <v>100</v>
      </c>
    </row>
    <row r="21" spans="1:29" s="117" customFormat="1" ht="15">
      <c r="A21" s="126" t="s">
        <v>789</v>
      </c>
      <c r="B21" s="47" t="e">
        <f>#REF!</f>
        <v>#REF!</v>
      </c>
      <c r="C21" s="24" t="e">
        <f>#REF!</f>
        <v>#REF!</v>
      </c>
      <c r="D21" s="77" t="e">
        <f t="shared" si="0"/>
        <v>#REF!</v>
      </c>
      <c r="E21" s="95" t="e">
        <f t="shared" si="1"/>
        <v>#REF!</v>
      </c>
      <c r="F21" s="96">
        <v>0</v>
      </c>
      <c r="G21" s="95" t="e">
        <f t="shared" si="2"/>
        <v>#REF!</v>
      </c>
      <c r="H21" s="97">
        <v>0</v>
      </c>
      <c r="I21" s="95" t="e">
        <f t="shared" si="3"/>
        <v>#REF!</v>
      </c>
      <c r="J21" s="98">
        <v>0</v>
      </c>
      <c r="K21" s="99" t="e">
        <f t="shared" si="4"/>
        <v>#REF!</v>
      </c>
      <c r="L21" s="97">
        <v>20</v>
      </c>
      <c r="M21" s="95" t="e">
        <f t="shared" si="5"/>
        <v>#REF!</v>
      </c>
      <c r="N21" s="98">
        <v>40</v>
      </c>
      <c r="O21" s="99" t="e">
        <f t="shared" si="6"/>
        <v>#REF!</v>
      </c>
      <c r="P21" s="97">
        <v>40</v>
      </c>
      <c r="Q21" s="95" t="e">
        <f t="shared" si="7"/>
        <v>#REF!</v>
      </c>
      <c r="R21" s="98">
        <v>0</v>
      </c>
      <c r="S21" s="99" t="e">
        <f t="shared" si="8"/>
        <v>#REF!</v>
      </c>
      <c r="T21" s="97">
        <v>0</v>
      </c>
      <c r="U21" s="95" t="e">
        <f t="shared" si="9"/>
        <v>#REF!</v>
      </c>
      <c r="V21" s="98">
        <v>0</v>
      </c>
      <c r="W21" s="99" t="e">
        <f t="shared" si="10"/>
        <v>#REF!</v>
      </c>
      <c r="X21" s="97">
        <v>0</v>
      </c>
      <c r="Y21" s="95" t="e">
        <f t="shared" si="11"/>
        <v>#REF!</v>
      </c>
      <c r="Z21" s="98">
        <v>0</v>
      </c>
      <c r="AA21" s="95" t="e">
        <f t="shared" si="12"/>
        <v>#REF!</v>
      </c>
      <c r="AB21" s="98">
        <v>0</v>
      </c>
      <c r="AC21" s="125">
        <f t="shared" si="13"/>
        <v>100</v>
      </c>
    </row>
    <row r="22" spans="1:29" s="117" customFormat="1" ht="15">
      <c r="A22" s="126" t="s">
        <v>791</v>
      </c>
      <c r="B22" s="47" t="e">
        <f>#REF!</f>
        <v>#REF!</v>
      </c>
      <c r="C22" s="24" t="e">
        <f>#REF!</f>
        <v>#REF!</v>
      </c>
      <c r="D22" s="77" t="e">
        <f t="shared" si="0"/>
        <v>#REF!</v>
      </c>
      <c r="E22" s="95" t="e">
        <f t="shared" si="1"/>
        <v>#REF!</v>
      </c>
      <c r="F22" s="96">
        <v>0</v>
      </c>
      <c r="G22" s="95" t="e">
        <f t="shared" si="2"/>
        <v>#REF!</v>
      </c>
      <c r="H22" s="97">
        <v>0</v>
      </c>
      <c r="I22" s="95" t="e">
        <f t="shared" si="3"/>
        <v>#REF!</v>
      </c>
      <c r="J22" s="98">
        <v>0</v>
      </c>
      <c r="K22" s="99" t="e">
        <f t="shared" si="4"/>
        <v>#REF!</v>
      </c>
      <c r="L22" s="97">
        <v>0</v>
      </c>
      <c r="M22" s="95" t="e">
        <f t="shared" si="5"/>
        <v>#REF!</v>
      </c>
      <c r="N22" s="98">
        <v>0</v>
      </c>
      <c r="O22" s="99" t="e">
        <f t="shared" si="6"/>
        <v>#REF!</v>
      </c>
      <c r="P22" s="97">
        <v>30</v>
      </c>
      <c r="Q22" s="95" t="e">
        <f t="shared" si="7"/>
        <v>#REF!</v>
      </c>
      <c r="R22" s="98">
        <v>30</v>
      </c>
      <c r="S22" s="99" t="e">
        <f t="shared" si="8"/>
        <v>#REF!</v>
      </c>
      <c r="T22" s="97">
        <v>40</v>
      </c>
      <c r="U22" s="95" t="e">
        <f t="shared" si="9"/>
        <v>#REF!</v>
      </c>
      <c r="V22" s="98">
        <v>0</v>
      </c>
      <c r="W22" s="99" t="e">
        <f t="shared" si="10"/>
        <v>#REF!</v>
      </c>
      <c r="X22" s="97">
        <v>0</v>
      </c>
      <c r="Y22" s="95" t="e">
        <f t="shared" si="11"/>
        <v>#REF!</v>
      </c>
      <c r="Z22" s="98">
        <v>0</v>
      </c>
      <c r="AA22" s="95" t="e">
        <f t="shared" si="12"/>
        <v>#REF!</v>
      </c>
      <c r="AB22" s="98">
        <v>0</v>
      </c>
      <c r="AC22" s="125">
        <f t="shared" si="13"/>
        <v>100</v>
      </c>
    </row>
    <row r="23" spans="1:29" s="117" customFormat="1" ht="15">
      <c r="A23" s="126" t="s">
        <v>793</v>
      </c>
      <c r="B23" s="47" t="e">
        <f>#REF!</f>
        <v>#REF!</v>
      </c>
      <c r="C23" s="24" t="e">
        <f>#REF!</f>
        <v>#REF!</v>
      </c>
      <c r="D23" s="77" t="e">
        <f t="shared" si="0"/>
        <v>#REF!</v>
      </c>
      <c r="E23" s="95" t="e">
        <f t="shared" si="1"/>
        <v>#REF!</v>
      </c>
      <c r="F23" s="96">
        <v>0</v>
      </c>
      <c r="G23" s="95" t="e">
        <f t="shared" si="2"/>
        <v>#REF!</v>
      </c>
      <c r="H23" s="97">
        <v>0</v>
      </c>
      <c r="I23" s="95" t="e">
        <f t="shared" si="3"/>
        <v>#REF!</v>
      </c>
      <c r="J23" s="98">
        <v>0</v>
      </c>
      <c r="K23" s="99" t="e">
        <f t="shared" si="4"/>
        <v>#REF!</v>
      </c>
      <c r="L23" s="97">
        <v>0</v>
      </c>
      <c r="M23" s="95" t="e">
        <f t="shared" si="5"/>
        <v>#REF!</v>
      </c>
      <c r="N23" s="98">
        <v>0</v>
      </c>
      <c r="O23" s="99" t="e">
        <f t="shared" si="6"/>
        <v>#REF!</v>
      </c>
      <c r="P23" s="97">
        <v>0</v>
      </c>
      <c r="Q23" s="95" t="e">
        <f t="shared" si="7"/>
        <v>#REF!</v>
      </c>
      <c r="R23" s="98">
        <v>0</v>
      </c>
      <c r="S23" s="99" t="e">
        <f t="shared" si="8"/>
        <v>#REF!</v>
      </c>
      <c r="T23" s="97">
        <v>0</v>
      </c>
      <c r="U23" s="95" t="e">
        <f t="shared" si="9"/>
        <v>#REF!</v>
      </c>
      <c r="V23" s="98">
        <v>0</v>
      </c>
      <c r="W23" s="99" t="e">
        <f t="shared" si="10"/>
        <v>#REF!</v>
      </c>
      <c r="X23" s="97">
        <v>0</v>
      </c>
      <c r="Y23" s="95" t="e">
        <f t="shared" si="11"/>
        <v>#REF!</v>
      </c>
      <c r="Z23" s="98">
        <v>50</v>
      </c>
      <c r="AA23" s="95" t="e">
        <f t="shared" si="12"/>
        <v>#REF!</v>
      </c>
      <c r="AB23" s="98">
        <v>50</v>
      </c>
      <c r="AC23" s="125">
        <f t="shared" si="13"/>
        <v>100</v>
      </c>
    </row>
    <row r="24" spans="1:29" s="127" customFormat="1" ht="15">
      <c r="A24" s="126" t="s">
        <v>797</v>
      </c>
      <c r="B24" s="49" t="e">
        <f>#REF!</f>
        <v>#REF!</v>
      </c>
      <c r="C24" s="31" t="e">
        <f>#REF!</f>
        <v>#REF!</v>
      </c>
      <c r="D24" s="77" t="e">
        <f t="shared" si="0"/>
        <v>#REF!</v>
      </c>
      <c r="E24" s="95" t="e">
        <f t="shared" si="1"/>
        <v>#REF!</v>
      </c>
      <c r="F24" s="96">
        <v>0</v>
      </c>
      <c r="G24" s="95" t="e">
        <f t="shared" si="2"/>
        <v>#REF!</v>
      </c>
      <c r="H24" s="97">
        <v>0</v>
      </c>
      <c r="I24" s="95" t="e">
        <f t="shared" si="3"/>
        <v>#REF!</v>
      </c>
      <c r="J24" s="98">
        <v>0</v>
      </c>
      <c r="K24" s="99" t="e">
        <f t="shared" si="4"/>
        <v>#REF!</v>
      </c>
      <c r="L24" s="97">
        <v>0</v>
      </c>
      <c r="M24" s="95" t="e">
        <f t="shared" si="5"/>
        <v>#REF!</v>
      </c>
      <c r="N24" s="98">
        <v>0</v>
      </c>
      <c r="O24" s="99" t="e">
        <f t="shared" si="6"/>
        <v>#REF!</v>
      </c>
      <c r="P24" s="97">
        <v>0</v>
      </c>
      <c r="Q24" s="95" t="e">
        <f t="shared" si="7"/>
        <v>#REF!</v>
      </c>
      <c r="R24" s="98">
        <v>0</v>
      </c>
      <c r="S24" s="99" t="e">
        <f t="shared" si="8"/>
        <v>#REF!</v>
      </c>
      <c r="T24" s="97">
        <v>0</v>
      </c>
      <c r="U24" s="95" t="e">
        <f t="shared" si="9"/>
        <v>#REF!</v>
      </c>
      <c r="V24" s="98">
        <v>0</v>
      </c>
      <c r="W24" s="99" t="e">
        <f t="shared" si="10"/>
        <v>#REF!</v>
      </c>
      <c r="X24" s="97">
        <v>0</v>
      </c>
      <c r="Y24" s="95" t="e">
        <f t="shared" si="11"/>
        <v>#REF!</v>
      </c>
      <c r="Z24" s="98">
        <v>50</v>
      </c>
      <c r="AA24" s="95" t="e">
        <f t="shared" si="12"/>
        <v>#REF!</v>
      </c>
      <c r="AB24" s="98">
        <v>50</v>
      </c>
      <c r="AC24" s="125">
        <f t="shared" si="13"/>
        <v>100</v>
      </c>
    </row>
    <row r="25" spans="1:29" s="127" customFormat="1" ht="15">
      <c r="A25" s="126" t="s">
        <v>800</v>
      </c>
      <c r="B25" s="49" t="e">
        <f>#REF!</f>
        <v>#REF!</v>
      </c>
      <c r="C25" s="24" t="e">
        <f>#REF!</f>
        <v>#REF!</v>
      </c>
      <c r="D25" s="77" t="e">
        <f t="shared" si="0"/>
        <v>#REF!</v>
      </c>
      <c r="E25" s="95" t="e">
        <f t="shared" si="1"/>
        <v>#REF!</v>
      </c>
      <c r="F25" s="96">
        <v>0</v>
      </c>
      <c r="G25" s="95" t="e">
        <f t="shared" si="2"/>
        <v>#REF!</v>
      </c>
      <c r="H25" s="97">
        <v>0</v>
      </c>
      <c r="I25" s="95" t="e">
        <f t="shared" si="3"/>
        <v>#REF!</v>
      </c>
      <c r="J25" s="98">
        <v>0</v>
      </c>
      <c r="K25" s="99" t="e">
        <f t="shared" si="4"/>
        <v>#REF!</v>
      </c>
      <c r="L25" s="97">
        <v>0</v>
      </c>
      <c r="M25" s="95" t="e">
        <f t="shared" si="5"/>
        <v>#REF!</v>
      </c>
      <c r="N25" s="98">
        <v>0</v>
      </c>
      <c r="O25" s="99" t="e">
        <f t="shared" si="6"/>
        <v>#REF!</v>
      </c>
      <c r="P25" s="97">
        <v>0</v>
      </c>
      <c r="Q25" s="95" t="e">
        <f t="shared" si="7"/>
        <v>#REF!</v>
      </c>
      <c r="R25" s="98">
        <v>0</v>
      </c>
      <c r="S25" s="99" t="e">
        <f t="shared" si="8"/>
        <v>#REF!</v>
      </c>
      <c r="T25" s="97">
        <v>0</v>
      </c>
      <c r="U25" s="95" t="e">
        <f t="shared" si="9"/>
        <v>#REF!</v>
      </c>
      <c r="V25" s="98">
        <v>0</v>
      </c>
      <c r="W25" s="99" t="e">
        <f t="shared" si="10"/>
        <v>#REF!</v>
      </c>
      <c r="X25" s="97">
        <v>0</v>
      </c>
      <c r="Y25" s="95" t="e">
        <f t="shared" si="11"/>
        <v>#REF!</v>
      </c>
      <c r="Z25" s="98">
        <v>50</v>
      </c>
      <c r="AA25" s="95" t="e">
        <f t="shared" si="12"/>
        <v>#REF!</v>
      </c>
      <c r="AB25" s="98">
        <v>50</v>
      </c>
      <c r="AC25" s="125">
        <f t="shared" si="13"/>
        <v>100</v>
      </c>
    </row>
    <row r="26" spans="1:29" s="127" customFormat="1" ht="15">
      <c r="A26" s="126" t="s">
        <v>802</v>
      </c>
      <c r="B26" s="50" t="e">
        <f>#REF!</f>
        <v>#REF!</v>
      </c>
      <c r="C26" s="24" t="e">
        <f>#REF!</f>
        <v>#REF!</v>
      </c>
      <c r="D26" s="77" t="e">
        <f t="shared" si="0"/>
        <v>#REF!</v>
      </c>
      <c r="E26" s="95" t="e">
        <f t="shared" si="1"/>
        <v>#REF!</v>
      </c>
      <c r="F26" s="96">
        <v>0</v>
      </c>
      <c r="G26" s="95" t="e">
        <f t="shared" si="2"/>
        <v>#REF!</v>
      </c>
      <c r="H26" s="97">
        <v>0</v>
      </c>
      <c r="I26" s="95" t="e">
        <f t="shared" si="3"/>
        <v>#REF!</v>
      </c>
      <c r="J26" s="98">
        <v>0</v>
      </c>
      <c r="K26" s="99" t="e">
        <f t="shared" si="4"/>
        <v>#REF!</v>
      </c>
      <c r="L26" s="97">
        <v>0</v>
      </c>
      <c r="M26" s="95" t="e">
        <f t="shared" si="5"/>
        <v>#REF!</v>
      </c>
      <c r="N26" s="98">
        <v>0</v>
      </c>
      <c r="O26" s="99" t="e">
        <f t="shared" si="6"/>
        <v>#REF!</v>
      </c>
      <c r="P26" s="97">
        <v>0</v>
      </c>
      <c r="Q26" s="95" t="e">
        <f t="shared" si="7"/>
        <v>#REF!</v>
      </c>
      <c r="R26" s="98">
        <v>0</v>
      </c>
      <c r="S26" s="99" t="e">
        <f t="shared" si="8"/>
        <v>#REF!</v>
      </c>
      <c r="T26" s="97">
        <v>0</v>
      </c>
      <c r="U26" s="95" t="e">
        <f t="shared" si="9"/>
        <v>#REF!</v>
      </c>
      <c r="V26" s="98">
        <v>0</v>
      </c>
      <c r="W26" s="99" t="e">
        <f t="shared" si="10"/>
        <v>#REF!</v>
      </c>
      <c r="X26" s="97">
        <v>0</v>
      </c>
      <c r="Y26" s="95" t="e">
        <f t="shared" si="11"/>
        <v>#REF!</v>
      </c>
      <c r="Z26" s="98">
        <v>0</v>
      </c>
      <c r="AA26" s="95" t="e">
        <f t="shared" si="12"/>
        <v>#REF!</v>
      </c>
      <c r="AB26" s="98">
        <v>100</v>
      </c>
      <c r="AC26" s="125">
        <f t="shared" si="13"/>
        <v>100</v>
      </c>
    </row>
    <row r="27" spans="1:29" s="117" customFormat="1" ht="15">
      <c r="A27" s="1194" t="s">
        <v>690</v>
      </c>
      <c r="B27" s="1195"/>
      <c r="C27" s="29" t="e">
        <f>SUM(C16:C26)</f>
        <v>#REF!</v>
      </c>
      <c r="D27" s="78" t="e">
        <f>SUM(D16:D26)</f>
        <v>#REF!</v>
      </c>
      <c r="E27" s="128" t="e">
        <f>SUM(E16:E26)</f>
        <v>#REF!</v>
      </c>
      <c r="F27" s="129" t="e">
        <f>E27/$C$27</f>
        <v>#REF!</v>
      </c>
      <c r="G27" s="130" t="e">
        <f>SUM(G16:G26)</f>
        <v>#REF!</v>
      </c>
      <c r="H27" s="129" t="e">
        <f>G27/$C$27</f>
        <v>#REF!</v>
      </c>
      <c r="I27" s="128" t="e">
        <f>SUM(I16:I26)</f>
        <v>#REF!</v>
      </c>
      <c r="J27" s="129" t="e">
        <f>I27/$C$27</f>
        <v>#REF!</v>
      </c>
      <c r="K27" s="130" t="e">
        <f>SUM(K16:K26)</f>
        <v>#REF!</v>
      </c>
      <c r="L27" s="129" t="e">
        <f>K27/$C$27</f>
        <v>#REF!</v>
      </c>
      <c r="M27" s="128" t="e">
        <f>SUM(M16:M26)</f>
        <v>#REF!</v>
      </c>
      <c r="N27" s="129" t="e">
        <f>M27/$C$27</f>
        <v>#REF!</v>
      </c>
      <c r="O27" s="130" t="e">
        <f>SUM(O16:O26)</f>
        <v>#REF!</v>
      </c>
      <c r="P27" s="129" t="e">
        <f>O27/$C$27</f>
        <v>#REF!</v>
      </c>
      <c r="Q27" s="128" t="e">
        <f>SUM(Q16:Q26)</f>
        <v>#REF!</v>
      </c>
      <c r="R27" s="129" t="e">
        <f>Q27/$C$27</f>
        <v>#REF!</v>
      </c>
      <c r="S27" s="130" t="e">
        <f>SUM(S16:S26)</f>
        <v>#REF!</v>
      </c>
      <c r="T27" s="129" t="e">
        <f>S27/$C$27</f>
        <v>#REF!</v>
      </c>
      <c r="U27" s="128" t="e">
        <f>SUM(U16:U26)</f>
        <v>#REF!</v>
      </c>
      <c r="V27" s="129" t="e">
        <f>U27/$C$27</f>
        <v>#REF!</v>
      </c>
      <c r="W27" s="130" t="e">
        <f>SUM(W16:W26)</f>
        <v>#REF!</v>
      </c>
      <c r="X27" s="129" t="e">
        <f>W27/$C$27</f>
        <v>#REF!</v>
      </c>
      <c r="Y27" s="128" t="e">
        <f>SUM(Y16:Y26)</f>
        <v>#REF!</v>
      </c>
      <c r="Z27" s="129" t="e">
        <f>Y27/$C$27</f>
        <v>#REF!</v>
      </c>
      <c r="AA27" s="130" t="e">
        <f>SUM(AA16:AA26)</f>
        <v>#REF!</v>
      </c>
      <c r="AB27" s="129" t="e">
        <f>AA27/$C$27</f>
        <v>#REF!</v>
      </c>
    </row>
    <row r="28" spans="1:29" s="117" customFormat="1" ht="15">
      <c r="A28" s="1194" t="s">
        <v>691</v>
      </c>
      <c r="B28" s="1195"/>
      <c r="C28" s="25"/>
      <c r="D28" s="131"/>
      <c r="E28" s="128" t="e">
        <f>SUM(E27)</f>
        <v>#REF!</v>
      </c>
      <c r="F28" s="129" t="e">
        <f>E28/C27</f>
        <v>#REF!</v>
      </c>
      <c r="G28" s="130" t="e">
        <f t="shared" ref="G28:AB28" si="14">E28+G27</f>
        <v>#REF!</v>
      </c>
      <c r="H28" s="131" t="e">
        <f t="shared" si="14"/>
        <v>#REF!</v>
      </c>
      <c r="I28" s="128" t="e">
        <f t="shared" si="14"/>
        <v>#REF!</v>
      </c>
      <c r="J28" s="129" t="e">
        <f t="shared" si="14"/>
        <v>#REF!</v>
      </c>
      <c r="K28" s="130" t="e">
        <f t="shared" si="14"/>
        <v>#REF!</v>
      </c>
      <c r="L28" s="131" t="e">
        <f t="shared" si="14"/>
        <v>#REF!</v>
      </c>
      <c r="M28" s="128" t="e">
        <f t="shared" si="14"/>
        <v>#REF!</v>
      </c>
      <c r="N28" s="129" t="e">
        <f t="shared" si="14"/>
        <v>#REF!</v>
      </c>
      <c r="O28" s="130" t="e">
        <f t="shared" si="14"/>
        <v>#REF!</v>
      </c>
      <c r="P28" s="131" t="e">
        <f t="shared" si="14"/>
        <v>#REF!</v>
      </c>
      <c r="Q28" s="128" t="e">
        <f t="shared" si="14"/>
        <v>#REF!</v>
      </c>
      <c r="R28" s="129" t="e">
        <f t="shared" si="14"/>
        <v>#REF!</v>
      </c>
      <c r="S28" s="130" t="e">
        <f t="shared" si="14"/>
        <v>#REF!</v>
      </c>
      <c r="T28" s="131" t="e">
        <f t="shared" si="14"/>
        <v>#REF!</v>
      </c>
      <c r="U28" s="128" t="e">
        <f t="shared" si="14"/>
        <v>#REF!</v>
      </c>
      <c r="V28" s="129" t="e">
        <f t="shared" si="14"/>
        <v>#REF!</v>
      </c>
      <c r="W28" s="130" t="e">
        <f t="shared" si="14"/>
        <v>#REF!</v>
      </c>
      <c r="X28" s="131" t="e">
        <f t="shared" si="14"/>
        <v>#REF!</v>
      </c>
      <c r="Y28" s="128" t="e">
        <f t="shared" si="14"/>
        <v>#REF!</v>
      </c>
      <c r="Z28" s="129" t="e">
        <f t="shared" si="14"/>
        <v>#REF!</v>
      </c>
      <c r="AA28" s="130" t="e">
        <f t="shared" si="14"/>
        <v>#REF!</v>
      </c>
      <c r="AB28" s="129" t="e">
        <f t="shared" si="14"/>
        <v>#REF!</v>
      </c>
    </row>
    <row r="29" spans="1:29" ht="15.75" thickBot="1">
      <c r="A29" s="1196">
        <f>CONSOLIDADA!B29</f>
        <v>0</v>
      </c>
      <c r="B29" s="1197"/>
      <c r="C29" s="1197"/>
      <c r="D29" s="1197"/>
      <c r="E29" s="1197"/>
      <c r="F29" s="1197"/>
      <c r="G29" s="1197"/>
      <c r="H29" s="1197"/>
      <c r="I29" s="1197"/>
      <c r="J29" s="1197"/>
      <c r="K29" s="1197"/>
      <c r="L29" s="1197"/>
      <c r="M29" s="1197"/>
      <c r="N29" s="1197"/>
      <c r="O29" s="1197"/>
      <c r="P29" s="1197"/>
      <c r="Q29" s="1197"/>
      <c r="R29" s="1197"/>
      <c r="S29" s="1197"/>
      <c r="T29" s="1197"/>
      <c r="U29" s="1197"/>
      <c r="V29" s="1197"/>
      <c r="W29" s="1197"/>
      <c r="X29" s="1197"/>
      <c r="Y29" s="1197"/>
      <c r="Z29" s="1197"/>
      <c r="AA29" s="1197"/>
      <c r="AB29" s="1198"/>
    </row>
  </sheetData>
  <mergeCells count="20">
    <mergeCell ref="A12:V12"/>
    <mergeCell ref="A13:A15"/>
    <mergeCell ref="B13:B15"/>
    <mergeCell ref="C13:D14"/>
    <mergeCell ref="E13:AB13"/>
    <mergeCell ref="E14:F14"/>
    <mergeCell ref="G14:H14"/>
    <mergeCell ref="I14:J14"/>
    <mergeCell ref="K14:L14"/>
    <mergeCell ref="M14:N14"/>
    <mergeCell ref="A27:B27"/>
    <mergeCell ref="A28:B28"/>
    <mergeCell ref="A29:AB29"/>
    <mergeCell ref="O14:P14"/>
    <mergeCell ref="Q14:R14"/>
    <mergeCell ref="S14:T14"/>
    <mergeCell ref="U14:V14"/>
    <mergeCell ref="W14:X14"/>
    <mergeCell ref="Y14:Z14"/>
    <mergeCell ref="AA14:AB14"/>
  </mergeCells>
  <phoneticPr fontId="61" type="noConversion"/>
  <printOptions horizontalCentered="1" verticalCentered="1"/>
  <pageMargins left="0.19685039370078741" right="0.19685039370078741" top="0.78740157480314965" bottom="0.78740157480314965" header="0.31496062992125984" footer="0.31496062992125984"/>
  <pageSetup paperSize="9" scale="48" orientation="landscape" r:id="rId1"/>
  <drawing r:id="rId2"/>
</worksheet>
</file>

<file path=xl/worksheets/sheet2.xml><?xml version="1.0" encoding="utf-8"?>
<worksheet xmlns="http://schemas.openxmlformats.org/spreadsheetml/2006/main" xmlns:r="http://schemas.openxmlformats.org/officeDocument/2006/relationships">
  <sheetPr codeName="Plan23">
    <tabColor rgb="FFFFC000"/>
  </sheetPr>
  <dimension ref="A1:DI40"/>
  <sheetViews>
    <sheetView workbookViewId="0"/>
  </sheetViews>
  <sheetFormatPr defaultColWidth="9.140625" defaultRowHeight="15"/>
  <cols>
    <col min="1" max="1" width="10.42578125" style="147" customWidth="1"/>
    <col min="2" max="2" width="62.42578125" style="147" customWidth="1"/>
    <col min="3" max="3" width="19.85546875" style="147" customWidth="1"/>
    <col min="4" max="4" width="11.42578125" style="147" customWidth="1"/>
    <col min="5" max="5" width="21.85546875" style="147" customWidth="1"/>
    <col min="6" max="6" width="11.42578125" style="147" customWidth="1"/>
    <col min="7" max="7" width="21.28515625" style="147" customWidth="1"/>
    <col min="8" max="8" width="11.42578125" style="147" customWidth="1"/>
    <col min="9" max="9" width="21.28515625" style="147" customWidth="1"/>
    <col min="10" max="10" width="11.42578125" style="147" customWidth="1"/>
    <col min="11" max="11" width="19" style="147" customWidth="1"/>
    <col min="12" max="12" width="11.42578125" style="147" customWidth="1"/>
    <col min="13" max="13" width="19" style="147" customWidth="1"/>
    <col min="14" max="14" width="11.42578125" style="147" customWidth="1"/>
    <col min="15" max="16384" width="9.140625" style="147"/>
  </cols>
  <sheetData>
    <row r="1" spans="1:14" ht="15.75">
      <c r="A1" s="162"/>
      <c r="B1" s="163" t="s">
        <v>749</v>
      </c>
      <c r="C1" s="164"/>
      <c r="D1" s="164"/>
      <c r="E1" s="164"/>
      <c r="F1" s="164"/>
      <c r="G1" s="165"/>
      <c r="H1" s="165"/>
      <c r="I1" s="165"/>
      <c r="J1" s="166"/>
    </row>
    <row r="2" spans="1:14" ht="15.75">
      <c r="A2" s="167"/>
      <c r="B2" s="168" t="s">
        <v>718</v>
      </c>
      <c r="C2" s="151"/>
      <c r="D2" s="151"/>
      <c r="E2" s="151"/>
      <c r="F2" s="151"/>
      <c r="G2" s="150"/>
      <c r="H2" s="150"/>
      <c r="I2" s="150"/>
      <c r="J2" s="169"/>
    </row>
    <row r="3" spans="1:14" ht="15.75">
      <c r="A3" s="167"/>
      <c r="B3" s="168" t="s">
        <v>880</v>
      </c>
      <c r="C3" s="151"/>
      <c r="D3" s="151"/>
      <c r="E3" s="151"/>
      <c r="F3" s="151"/>
      <c r="G3" s="150"/>
      <c r="H3" s="150"/>
      <c r="I3" s="150"/>
      <c r="J3" s="169"/>
    </row>
    <row r="4" spans="1:14" ht="15.75">
      <c r="A4" s="167"/>
      <c r="B4" s="168" t="s">
        <v>173</v>
      </c>
      <c r="C4" s="151"/>
      <c r="D4" s="151"/>
      <c r="E4" s="151"/>
      <c r="F4" s="151"/>
      <c r="G4" s="150"/>
      <c r="H4" s="150"/>
      <c r="I4" s="150"/>
      <c r="J4" s="169"/>
    </row>
    <row r="5" spans="1:14" ht="15.75">
      <c r="A5" s="167"/>
      <c r="B5" s="168" t="s">
        <v>656</v>
      </c>
      <c r="C5" s="151"/>
      <c r="D5" s="151"/>
      <c r="E5" s="151"/>
      <c r="F5" s="151"/>
      <c r="G5" s="150"/>
      <c r="H5" s="150"/>
      <c r="I5" s="150"/>
      <c r="J5" s="169"/>
    </row>
    <row r="6" spans="1:14" ht="26.25">
      <c r="A6" s="936" t="s">
        <v>145</v>
      </c>
      <c r="B6" s="937"/>
      <c r="C6" s="937"/>
      <c r="D6" s="937"/>
      <c r="E6" s="937"/>
      <c r="F6" s="937"/>
      <c r="G6" s="937"/>
      <c r="H6" s="937"/>
      <c r="I6" s="937"/>
      <c r="J6" s="938"/>
    </row>
    <row r="7" spans="1:14" s="148" customFormat="1" ht="16.5">
      <c r="A7" s="170"/>
      <c r="B7" s="149"/>
      <c r="C7" s="149"/>
      <c r="D7" s="149"/>
      <c r="E7" s="149"/>
      <c r="F7" s="172"/>
      <c r="G7" s="933">
        <f>'1ª Med_Contr'!G2:H2</f>
        <v>0</v>
      </c>
      <c r="H7" s="933"/>
      <c r="I7" s="939">
        <f>'1ª Med_Contr'!I2:J2</f>
        <v>0</v>
      </c>
      <c r="J7" s="940"/>
    </row>
    <row r="8" spans="1:14" ht="16.5">
      <c r="A8" s="225" t="str">
        <f>CONSOLIDADA!A5</f>
        <v>POLICLINICA JARDIM GLÓRIA II</v>
      </c>
      <c r="B8" s="172"/>
      <c r="C8" s="150"/>
      <c r="D8" s="150"/>
      <c r="E8" s="150"/>
      <c r="F8" s="150"/>
      <c r="G8" s="941" t="s">
        <v>752</v>
      </c>
      <c r="H8" s="941"/>
      <c r="I8" s="942" t="s">
        <v>171</v>
      </c>
      <c r="J8" s="943"/>
    </row>
    <row r="9" spans="1:14" ht="16.5">
      <c r="A9" s="225" t="str">
        <f>CONSOLIDADA!A6</f>
        <v>ENDEREÇO: RUA HARMONIA ESQUINA COM RUA DO AMOR, BAIRRO JARDIM GLORIA II, VARZEA GRANDE-MT</v>
      </c>
      <c r="B9" s="172"/>
      <c r="C9" s="150"/>
      <c r="D9" s="150"/>
      <c r="E9" s="150"/>
      <c r="F9" s="150"/>
      <c r="G9" s="933" t="s">
        <v>701</v>
      </c>
      <c r="H9" s="933"/>
      <c r="I9" s="934" t="e">
        <f>'1ª Med_Contr'!I4:J4+30</f>
        <v>#VALUE!</v>
      </c>
      <c r="J9" s="935"/>
    </row>
    <row r="10" spans="1:14" ht="16.5">
      <c r="A10" s="225" t="str">
        <f>CONSOLIDADA!A7</f>
        <v>MUNICÍPIO:  VARZEA GRANDE- MT</v>
      </c>
      <c r="B10" s="151"/>
      <c r="C10" s="215"/>
      <c r="D10" s="215"/>
      <c r="E10" s="150"/>
      <c r="F10" s="150"/>
      <c r="G10" s="933" t="s">
        <v>808</v>
      </c>
      <c r="H10" s="933"/>
      <c r="I10" s="934">
        <f>'1ª Med_Contr'!I5:J5</f>
        <v>0</v>
      </c>
      <c r="J10" s="935"/>
    </row>
    <row r="11" spans="1:14" ht="16.5">
      <c r="A11" s="171"/>
      <c r="B11" s="151"/>
      <c r="C11" s="108"/>
      <c r="D11" s="108"/>
      <c r="E11" s="150"/>
      <c r="F11" s="150"/>
      <c r="G11" s="933" t="s">
        <v>809</v>
      </c>
      <c r="H11" s="933"/>
      <c r="I11" s="934">
        <f>I10+CRONOGRAMA!H2</f>
        <v>0</v>
      </c>
      <c r="J11" s="935"/>
    </row>
    <row r="12" spans="1:14" s="271" customFormat="1" ht="16.5">
      <c r="A12" s="171"/>
      <c r="B12" s="151"/>
      <c r="C12" s="108"/>
      <c r="D12" s="108"/>
      <c r="E12" s="151"/>
      <c r="F12" s="151"/>
      <c r="G12" s="923" t="s">
        <v>146</v>
      </c>
      <c r="H12" s="923"/>
      <c r="I12" s="911">
        <f>'1ª Med_Contr'!I8:J8</f>
        <v>0</v>
      </c>
      <c r="J12" s="912"/>
    </row>
    <row r="13" spans="1:14" ht="16.5">
      <c r="A13" s="171"/>
      <c r="B13" s="151"/>
      <c r="C13" s="108"/>
      <c r="D13" s="108"/>
      <c r="E13" s="150"/>
      <c r="F13" s="150"/>
      <c r="G13" s="933" t="s">
        <v>817</v>
      </c>
      <c r="H13" s="933"/>
      <c r="I13" s="944">
        <f>CONSOLIDADA!C28</f>
        <v>377625.66999999993</v>
      </c>
      <c r="J13" s="945"/>
    </row>
    <row r="14" spans="1:14" ht="16.5">
      <c r="A14" s="171"/>
      <c r="B14" s="151"/>
      <c r="C14" s="108"/>
      <c r="D14" s="108"/>
      <c r="E14" s="150"/>
      <c r="F14" s="150"/>
      <c r="G14" s="933" t="s">
        <v>892</v>
      </c>
      <c r="H14" s="933"/>
      <c r="I14" s="946" t="e">
        <f>CONSOLIDADA!#REF!</f>
        <v>#REF!</v>
      </c>
      <c r="J14" s="935"/>
    </row>
    <row r="15" spans="1:14" ht="16.5">
      <c r="A15" s="171"/>
      <c r="B15" s="151"/>
      <c r="C15" s="108"/>
      <c r="D15" s="108"/>
      <c r="E15" s="150"/>
      <c r="F15" s="150"/>
      <c r="G15" s="947" t="s">
        <v>891</v>
      </c>
      <c r="H15" s="948"/>
      <c r="I15" s="949" t="e">
        <f>CONSOLIDADA!#REF!</f>
        <v>#REF!</v>
      </c>
      <c r="J15" s="950"/>
    </row>
    <row r="16" spans="1:14" ht="17.25" thickBot="1">
      <c r="A16" s="171"/>
      <c r="B16" s="151"/>
      <c r="C16" s="108"/>
      <c r="D16" s="108"/>
      <c r="E16" s="150"/>
      <c r="F16" s="108"/>
      <c r="G16" s="108"/>
      <c r="H16" s="186"/>
      <c r="I16" s="186"/>
      <c r="J16" s="169"/>
      <c r="K16" s="955" t="s">
        <v>896</v>
      </c>
      <c r="L16" s="956"/>
      <c r="M16" s="956"/>
      <c r="N16" s="956"/>
    </row>
    <row r="17" spans="1:113" ht="15" customHeight="1">
      <c r="A17" s="916" t="s">
        <v>659</v>
      </c>
      <c r="B17" s="918" t="s">
        <v>696</v>
      </c>
      <c r="C17" s="921" t="s">
        <v>893</v>
      </c>
      <c r="D17" s="908" t="s">
        <v>688</v>
      </c>
      <c r="E17" s="908" t="s">
        <v>819</v>
      </c>
      <c r="F17" s="908" t="s">
        <v>688</v>
      </c>
      <c r="G17" s="908" t="s">
        <v>140</v>
      </c>
      <c r="H17" s="908" t="s">
        <v>688</v>
      </c>
      <c r="I17" s="908" t="s">
        <v>141</v>
      </c>
      <c r="J17" s="908" t="s">
        <v>688</v>
      </c>
      <c r="K17" s="908" t="s">
        <v>894</v>
      </c>
      <c r="L17" s="908" t="s">
        <v>688</v>
      </c>
      <c r="M17" s="908" t="s">
        <v>895</v>
      </c>
      <c r="N17" s="908" t="s">
        <v>688</v>
      </c>
      <c r="O17" s="150"/>
      <c r="P17" s="150"/>
      <c r="Q17" s="150"/>
      <c r="R17" s="150"/>
      <c r="S17" s="150"/>
      <c r="T17" s="150"/>
      <c r="U17" s="150"/>
      <c r="V17" s="150"/>
      <c r="W17" s="150"/>
      <c r="X17" s="150"/>
      <c r="Y17" s="150"/>
      <c r="Z17" s="150"/>
      <c r="AA17" s="150"/>
      <c r="AB17" s="150"/>
      <c r="AC17" s="150"/>
      <c r="AD17" s="150"/>
      <c r="AE17" s="150"/>
      <c r="AF17" s="150"/>
      <c r="AG17" s="150"/>
      <c r="AH17" s="150"/>
      <c r="AI17" s="150"/>
      <c r="AJ17" s="150"/>
      <c r="AK17" s="150"/>
      <c r="AL17" s="150"/>
      <c r="AM17" s="150"/>
      <c r="AN17" s="150"/>
      <c r="AO17" s="150"/>
      <c r="AP17" s="150"/>
      <c r="AQ17" s="150"/>
      <c r="AR17" s="150"/>
      <c r="AS17" s="150"/>
      <c r="AT17" s="150"/>
      <c r="AU17" s="150"/>
      <c r="AV17" s="150"/>
      <c r="AW17" s="150"/>
      <c r="AX17" s="150"/>
      <c r="AY17" s="150"/>
      <c r="AZ17" s="150"/>
      <c r="BA17" s="150"/>
      <c r="BB17" s="150"/>
      <c r="BC17" s="150"/>
      <c r="BD17" s="150"/>
      <c r="BE17" s="150"/>
      <c r="BF17" s="150"/>
      <c r="BG17" s="150"/>
      <c r="BH17" s="150"/>
      <c r="BI17" s="150"/>
      <c r="BJ17" s="150"/>
      <c r="BK17" s="150"/>
      <c r="BL17" s="150"/>
      <c r="BM17" s="150"/>
      <c r="BN17" s="150"/>
      <c r="BO17" s="150"/>
      <c r="BP17" s="150"/>
      <c r="BQ17" s="150"/>
      <c r="BR17" s="150"/>
      <c r="BS17" s="150"/>
      <c r="BT17" s="150"/>
      <c r="BU17" s="150"/>
      <c r="BV17" s="150"/>
      <c r="BW17" s="150"/>
      <c r="BX17" s="150"/>
      <c r="BY17" s="150"/>
      <c r="BZ17" s="150"/>
      <c r="CA17" s="150"/>
      <c r="CB17" s="150"/>
      <c r="CC17" s="150"/>
      <c r="CD17" s="150"/>
      <c r="CE17" s="150"/>
      <c r="CF17" s="150"/>
      <c r="CG17" s="150"/>
      <c r="CH17" s="150"/>
      <c r="CI17" s="150"/>
      <c r="CJ17" s="150"/>
      <c r="CK17" s="150"/>
      <c r="CL17" s="150"/>
      <c r="CM17" s="150"/>
      <c r="CN17" s="150"/>
      <c r="CO17" s="150"/>
      <c r="CP17" s="150"/>
      <c r="CQ17" s="150"/>
      <c r="CR17" s="150"/>
      <c r="CS17" s="150"/>
      <c r="CT17" s="150"/>
      <c r="CU17" s="150"/>
      <c r="CV17" s="150"/>
      <c r="CW17" s="150"/>
      <c r="CX17" s="150"/>
      <c r="CY17" s="150"/>
      <c r="CZ17" s="150"/>
      <c r="DA17" s="150"/>
      <c r="DB17" s="150"/>
      <c r="DC17" s="150"/>
      <c r="DD17" s="150"/>
      <c r="DE17" s="150"/>
      <c r="DF17" s="150"/>
      <c r="DG17" s="150"/>
      <c r="DH17" s="150"/>
      <c r="DI17" s="150"/>
    </row>
    <row r="18" spans="1:113" ht="18" customHeight="1">
      <c r="A18" s="917"/>
      <c r="B18" s="919"/>
      <c r="C18" s="922"/>
      <c r="D18" s="909"/>
      <c r="E18" s="909"/>
      <c r="F18" s="909"/>
      <c r="G18" s="909"/>
      <c r="H18" s="909"/>
      <c r="I18" s="909"/>
      <c r="J18" s="909"/>
      <c r="K18" s="909"/>
      <c r="L18" s="909"/>
      <c r="M18" s="909"/>
      <c r="N18" s="909"/>
      <c r="O18" s="150"/>
      <c r="P18" s="150"/>
      <c r="Q18" s="150"/>
      <c r="R18" s="150"/>
      <c r="S18" s="150"/>
      <c r="T18" s="150"/>
      <c r="U18" s="150"/>
      <c r="V18" s="150"/>
      <c r="W18" s="150"/>
      <c r="X18" s="150"/>
      <c r="Y18" s="150"/>
      <c r="Z18" s="150"/>
      <c r="AA18" s="150"/>
      <c r="AB18" s="150"/>
      <c r="AC18" s="150"/>
      <c r="AD18" s="150"/>
      <c r="AE18" s="150"/>
      <c r="AF18" s="150"/>
      <c r="AG18" s="150"/>
      <c r="AH18" s="150"/>
      <c r="AI18" s="150"/>
      <c r="AJ18" s="150"/>
      <c r="AK18" s="150"/>
      <c r="AL18" s="150"/>
      <c r="AM18" s="150"/>
      <c r="AN18" s="150"/>
      <c r="AO18" s="150"/>
      <c r="AP18" s="150"/>
      <c r="AQ18" s="150"/>
      <c r="AR18" s="150"/>
      <c r="AS18" s="150"/>
      <c r="AT18" s="150"/>
      <c r="AU18" s="150"/>
      <c r="AV18" s="150"/>
      <c r="AW18" s="150"/>
      <c r="AX18" s="150"/>
      <c r="AY18" s="150"/>
      <c r="AZ18" s="150"/>
      <c r="BA18" s="150"/>
      <c r="BB18" s="150"/>
      <c r="BC18" s="150"/>
      <c r="BD18" s="150"/>
      <c r="BE18" s="150"/>
      <c r="BF18" s="150"/>
      <c r="BG18" s="150"/>
      <c r="BH18" s="150"/>
      <c r="BI18" s="150"/>
      <c r="BJ18" s="150"/>
      <c r="BK18" s="150"/>
      <c r="BL18" s="150"/>
      <c r="BM18" s="150"/>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150"/>
      <c r="DC18" s="150"/>
      <c r="DD18" s="150"/>
      <c r="DE18" s="150"/>
      <c r="DF18" s="150"/>
      <c r="DG18" s="150"/>
      <c r="DH18" s="150"/>
      <c r="DI18" s="150"/>
    </row>
    <row r="19" spans="1:113" ht="21" customHeight="1" thickBot="1">
      <c r="A19" s="917"/>
      <c r="B19" s="920"/>
      <c r="C19" s="922"/>
      <c r="D19" s="909"/>
      <c r="E19" s="910"/>
      <c r="F19" s="909"/>
      <c r="G19" s="910"/>
      <c r="H19" s="909"/>
      <c r="I19" s="910"/>
      <c r="J19" s="909"/>
      <c r="K19" s="910"/>
      <c r="L19" s="910"/>
      <c r="M19" s="910"/>
      <c r="N19" s="910"/>
      <c r="O19" s="150"/>
      <c r="P19" s="150"/>
      <c r="Q19" s="150"/>
      <c r="R19" s="150"/>
      <c r="S19" s="150"/>
      <c r="T19" s="150"/>
      <c r="U19" s="150"/>
      <c r="V19" s="150"/>
      <c r="W19" s="150"/>
      <c r="X19" s="150"/>
      <c r="Y19" s="150"/>
      <c r="Z19" s="150"/>
      <c r="AA19" s="150"/>
      <c r="AB19" s="150"/>
      <c r="AC19" s="150"/>
      <c r="AD19" s="150"/>
      <c r="AE19" s="150"/>
      <c r="AF19" s="150"/>
      <c r="AG19" s="150"/>
      <c r="AH19" s="150"/>
      <c r="AI19" s="150"/>
      <c r="AJ19" s="150"/>
      <c r="AK19" s="150"/>
      <c r="AL19" s="150"/>
      <c r="AM19" s="150"/>
      <c r="AN19" s="150"/>
      <c r="AO19" s="150"/>
      <c r="AP19" s="150"/>
      <c r="AQ19" s="150"/>
      <c r="AR19" s="150"/>
      <c r="AS19" s="150"/>
      <c r="AT19" s="150"/>
      <c r="AU19" s="150"/>
      <c r="AV19" s="150"/>
      <c r="AW19" s="150"/>
      <c r="AX19" s="150"/>
      <c r="AY19" s="150"/>
      <c r="AZ19" s="150"/>
      <c r="BA19" s="150"/>
      <c r="BB19" s="150"/>
      <c r="BC19" s="150"/>
      <c r="BD19" s="150"/>
      <c r="BE19" s="150"/>
      <c r="BF19" s="150"/>
      <c r="BG19" s="150"/>
      <c r="BH19" s="150"/>
      <c r="BI19" s="150"/>
      <c r="BJ19" s="150"/>
      <c r="BK19" s="150"/>
      <c r="BL19" s="150"/>
      <c r="BM19" s="150"/>
      <c r="BN19" s="150"/>
      <c r="BO19" s="150"/>
      <c r="BP19" s="150"/>
      <c r="BQ19" s="150"/>
      <c r="BR19" s="150"/>
      <c r="BS19" s="150"/>
      <c r="BT19" s="150"/>
      <c r="BU19" s="150"/>
      <c r="BV19" s="150"/>
      <c r="BW19" s="150"/>
      <c r="BX19" s="150"/>
      <c r="BY19" s="150"/>
      <c r="BZ19" s="150"/>
      <c r="CA19" s="150"/>
      <c r="CB19" s="150"/>
      <c r="CC19" s="150"/>
      <c r="CD19" s="150"/>
      <c r="CE19" s="150"/>
      <c r="CF19" s="150"/>
      <c r="CG19" s="150"/>
      <c r="CH19" s="150"/>
      <c r="CI19" s="150"/>
      <c r="CJ19" s="150"/>
      <c r="CK19" s="150"/>
      <c r="CL19" s="150"/>
      <c r="CM19" s="150"/>
      <c r="CN19" s="150"/>
      <c r="CO19" s="150"/>
      <c r="CP19" s="150"/>
      <c r="CQ19" s="150"/>
      <c r="CR19" s="150"/>
      <c r="CS19" s="150"/>
      <c r="CT19" s="150"/>
      <c r="CU19" s="150"/>
      <c r="CV19" s="150"/>
      <c r="CW19" s="150"/>
      <c r="CX19" s="150"/>
      <c r="CY19" s="150"/>
      <c r="CZ19" s="150"/>
      <c r="DA19" s="150"/>
      <c r="DB19" s="150"/>
      <c r="DC19" s="150"/>
      <c r="DD19" s="150"/>
      <c r="DE19" s="150"/>
      <c r="DF19" s="150"/>
      <c r="DG19" s="150"/>
      <c r="DH19" s="150"/>
      <c r="DI19" s="150"/>
    </row>
    <row r="20" spans="1:113" s="153" customFormat="1" ht="18">
      <c r="A20" s="156"/>
      <c r="B20" s="159"/>
      <c r="C20" s="135"/>
      <c r="D20" s="134"/>
      <c r="E20" s="136"/>
      <c r="F20" s="134"/>
      <c r="G20" s="136"/>
      <c r="H20" s="134"/>
      <c r="I20" s="136"/>
      <c r="J20" s="134"/>
      <c r="K20" s="293"/>
      <c r="L20" s="294"/>
      <c r="M20" s="377"/>
      <c r="N20" s="294"/>
      <c r="O20" s="152"/>
      <c r="P20" s="152"/>
      <c r="Q20" s="152"/>
      <c r="R20" s="152"/>
      <c r="S20" s="152"/>
      <c r="T20" s="152"/>
      <c r="U20" s="152"/>
      <c r="V20" s="152"/>
      <c r="W20" s="152"/>
      <c r="X20" s="152"/>
      <c r="Y20" s="152"/>
      <c r="Z20" s="152"/>
      <c r="AA20" s="152"/>
      <c r="AB20" s="152"/>
      <c r="AC20" s="152"/>
      <c r="AD20" s="152"/>
      <c r="AE20" s="152"/>
      <c r="AF20" s="152"/>
      <c r="AG20" s="152"/>
      <c r="AH20" s="152"/>
      <c r="AI20" s="152"/>
      <c r="AJ20" s="152"/>
      <c r="AK20" s="152"/>
      <c r="AL20" s="152"/>
      <c r="AM20" s="152"/>
      <c r="AN20" s="152"/>
      <c r="AO20" s="152"/>
      <c r="AP20" s="152"/>
      <c r="AQ20" s="152"/>
      <c r="AR20" s="152"/>
      <c r="AS20" s="152"/>
      <c r="AT20" s="152"/>
      <c r="AU20" s="152"/>
      <c r="AV20" s="152"/>
      <c r="AW20" s="152"/>
      <c r="AX20" s="152"/>
      <c r="AY20" s="152"/>
      <c r="AZ20" s="152"/>
      <c r="BA20" s="152"/>
      <c r="BB20" s="152"/>
      <c r="BC20" s="152"/>
      <c r="BD20" s="152"/>
      <c r="BE20" s="152"/>
      <c r="BF20" s="152"/>
      <c r="BG20" s="152"/>
      <c r="BH20" s="152"/>
      <c r="BI20" s="152"/>
      <c r="BJ20" s="152"/>
      <c r="BK20" s="152"/>
      <c r="BL20" s="152"/>
      <c r="BM20" s="152"/>
      <c r="BN20" s="152"/>
      <c r="BO20" s="152"/>
      <c r="BP20" s="152"/>
      <c r="BQ20" s="152"/>
      <c r="BR20" s="152"/>
      <c r="BS20" s="152"/>
      <c r="BT20" s="152"/>
      <c r="BU20" s="152"/>
      <c r="BV20" s="152"/>
      <c r="BW20" s="152"/>
      <c r="BX20" s="152"/>
      <c r="BY20" s="152"/>
      <c r="BZ20" s="152"/>
      <c r="CA20" s="152"/>
      <c r="CB20" s="152"/>
      <c r="CC20" s="152"/>
      <c r="CD20" s="152"/>
      <c r="CE20" s="152"/>
      <c r="CF20" s="152"/>
      <c r="CG20" s="152"/>
      <c r="CH20" s="152"/>
      <c r="CI20" s="152"/>
      <c r="CJ20" s="152"/>
      <c r="CK20" s="152"/>
      <c r="CL20" s="152"/>
      <c r="CM20" s="152"/>
      <c r="CN20" s="152"/>
      <c r="CO20" s="152"/>
      <c r="CP20" s="152"/>
      <c r="CQ20" s="152"/>
      <c r="CR20" s="152"/>
      <c r="CS20" s="152"/>
      <c r="CT20" s="152"/>
      <c r="CU20" s="152"/>
      <c r="CV20" s="152"/>
      <c r="CW20" s="152"/>
      <c r="CX20" s="152"/>
      <c r="CY20" s="152"/>
      <c r="CZ20" s="152"/>
      <c r="DA20" s="152"/>
      <c r="DB20" s="152"/>
      <c r="DC20" s="152"/>
      <c r="DD20" s="152"/>
      <c r="DE20" s="152"/>
      <c r="DF20" s="152"/>
      <c r="DG20" s="152"/>
      <c r="DH20" s="152"/>
      <c r="DI20" s="152"/>
    </row>
    <row r="21" spans="1:113" s="153" customFormat="1" ht="117" customHeight="1">
      <c r="A21" s="157" t="str">
        <f>CONSOLIDADA!A12</f>
        <v>1.0</v>
      </c>
      <c r="B21" s="160" t="str">
        <f>CONSOLIDADA!B12</f>
        <v>SERVIÇOS PLENIMINARES</v>
      </c>
      <c r="C21" s="138" t="e">
        <f>PLANILHA!#REF!+PLANILHA!#REF!+PLANILHA!#REF!</f>
        <v>#REF!</v>
      </c>
      <c r="D21" s="137" t="e">
        <f t="shared" ref="D21:D26" si="0">C21/$C$28</f>
        <v>#REF!</v>
      </c>
      <c r="E21" s="216" t="e">
        <f>PLANILHA!#REF!</f>
        <v>#REF!</v>
      </c>
      <c r="F21" s="137" t="e">
        <f t="shared" ref="F21:F26" si="1">E21/(SUM($I$14:$I$15))</f>
        <v>#REF!</v>
      </c>
      <c r="G21" s="139" t="e">
        <f>'1ª Med_Contr'!G16+PLANILHA!#REF!+PLANILHA!#REF!</f>
        <v>#REF!</v>
      </c>
      <c r="H21" s="137" t="e">
        <f t="shared" ref="H21:H26" si="2">G21/C$28</f>
        <v>#REF!</v>
      </c>
      <c r="I21" s="139" t="e">
        <f t="shared" ref="I21:I26" si="3">C21-G21</f>
        <v>#REF!</v>
      </c>
      <c r="J21" s="137" t="e">
        <f t="shared" ref="J21:J26" si="4">I21/C$28</f>
        <v>#REF!</v>
      </c>
      <c r="K21" s="295" t="e">
        <f>IF(PLANILHA!#REF!&lt;&gt;0,PLANILHA!#REF!-'1ª Med_Contr'!E16-'2ª Med_Contr'!E14-'3ª Med_Contr'!E18-#REF!-#REF!-#REF!-#REF!-#REF!-#REF!-#REF!-#REF!-#REF!,0)</f>
        <v>#REF!</v>
      </c>
      <c r="L21" s="296" t="e">
        <f>K21/PLANILHA!#REF!</f>
        <v>#REF!</v>
      </c>
      <c r="M21" s="378" t="e">
        <f>IF(PLANILHA!#REF!&lt;&gt;0,SUM(PLANILHA!#REF!)-'1ª Med_Adit'!E21-'2ª Med_Adit'!E21-#REF!-#REF!-#REF!-#REF!-#REF!-#REF!-#REF!-#REF!-#REF!-#REF!,0)</f>
        <v>#REF!</v>
      </c>
      <c r="N21" s="296" t="e">
        <f>M21/SUM(PLANILHA!#REF!)</f>
        <v>#REF!</v>
      </c>
      <c r="O21" s="152"/>
      <c r="P21" s="152"/>
      <c r="Q21" s="152"/>
      <c r="R21" s="152"/>
      <c r="S21" s="152"/>
      <c r="T21" s="152"/>
      <c r="U21" s="152"/>
      <c r="V21" s="152"/>
      <c r="W21" s="152"/>
      <c r="X21" s="152"/>
      <c r="Y21" s="152"/>
      <c r="Z21" s="152"/>
      <c r="AA21" s="152"/>
      <c r="AB21" s="152"/>
      <c r="AC21" s="152"/>
      <c r="AD21" s="152"/>
      <c r="AE21" s="152"/>
      <c r="AF21" s="152"/>
      <c r="AG21" s="152"/>
      <c r="AH21" s="152"/>
      <c r="AI21" s="152"/>
      <c r="AJ21" s="152"/>
      <c r="AK21" s="152"/>
      <c r="AL21" s="152"/>
      <c r="AM21" s="152"/>
      <c r="AN21" s="152"/>
      <c r="AO21" s="152"/>
      <c r="AP21" s="152"/>
      <c r="AQ21" s="152"/>
      <c r="AR21" s="152"/>
      <c r="AS21" s="152"/>
      <c r="AT21" s="152"/>
      <c r="AU21" s="152"/>
      <c r="AV21" s="152"/>
      <c r="AW21" s="152"/>
      <c r="AX21" s="152"/>
      <c r="AY21" s="152"/>
      <c r="AZ21" s="152"/>
      <c r="BA21" s="152"/>
      <c r="BB21" s="152"/>
      <c r="BC21" s="152"/>
      <c r="BD21" s="152"/>
      <c r="BE21" s="152"/>
      <c r="BF21" s="152"/>
      <c r="BG21" s="152"/>
      <c r="BH21" s="152"/>
      <c r="BI21" s="152"/>
      <c r="BJ21" s="152"/>
      <c r="BK21" s="152"/>
      <c r="BL21" s="152"/>
      <c r="BM21" s="152"/>
      <c r="BN21" s="152"/>
      <c r="BO21" s="152"/>
      <c r="BP21" s="152"/>
      <c r="BQ21" s="152"/>
      <c r="BR21" s="152"/>
      <c r="BS21" s="152"/>
      <c r="BT21" s="152"/>
      <c r="BU21" s="152"/>
      <c r="BV21" s="152"/>
      <c r="BW21" s="152"/>
      <c r="BX21" s="152"/>
      <c r="BY21" s="152"/>
      <c r="BZ21" s="152"/>
      <c r="CA21" s="152"/>
      <c r="CB21" s="152"/>
      <c r="CC21" s="152"/>
      <c r="CD21" s="152"/>
      <c r="CE21" s="152"/>
      <c r="CF21" s="152"/>
      <c r="CG21" s="152"/>
      <c r="CH21" s="152"/>
      <c r="CI21" s="152"/>
      <c r="CJ21" s="152"/>
      <c r="CK21" s="152"/>
      <c r="CL21" s="152"/>
      <c r="CM21" s="152"/>
      <c r="CN21" s="152"/>
      <c r="CO21" s="152"/>
      <c r="CP21" s="152"/>
      <c r="CQ21" s="152"/>
      <c r="CR21" s="152"/>
      <c r="CS21" s="152"/>
      <c r="CT21" s="152"/>
      <c r="CU21" s="152"/>
      <c r="CV21" s="152"/>
      <c r="CW21" s="152"/>
      <c r="CX21" s="152"/>
      <c r="CY21" s="152"/>
      <c r="CZ21" s="152"/>
      <c r="DA21" s="152"/>
      <c r="DB21" s="152"/>
      <c r="DC21" s="152"/>
      <c r="DD21" s="152"/>
      <c r="DE21" s="152"/>
      <c r="DF21" s="152"/>
      <c r="DG21" s="152"/>
      <c r="DH21" s="152"/>
      <c r="DI21" s="152"/>
    </row>
    <row r="22" spans="1:113" s="153" customFormat="1" ht="18">
      <c r="A22" s="157" t="str">
        <f>CONSOLIDADA!A13</f>
        <v>2.0</v>
      </c>
      <c r="B22" s="160" t="str">
        <f>CONSOLIDADA!B13</f>
        <v xml:space="preserve">MOVIMENTOS DE SOLOS </v>
      </c>
      <c r="C22" s="140" t="e">
        <f>#REF!+#REF!+#REF!</f>
        <v>#REF!</v>
      </c>
      <c r="D22" s="137" t="e">
        <f t="shared" si="0"/>
        <v>#REF!</v>
      </c>
      <c r="E22" s="216" t="e">
        <f>#REF!</f>
        <v>#REF!</v>
      </c>
      <c r="F22" s="137" t="e">
        <f t="shared" si="1"/>
        <v>#REF!</v>
      </c>
      <c r="G22" s="139" t="e">
        <f>'1ª Med_Contr'!G17+#REF!+#REF!</f>
        <v>#REF!</v>
      </c>
      <c r="H22" s="137" t="e">
        <f t="shared" si="2"/>
        <v>#REF!</v>
      </c>
      <c r="I22" s="139" t="e">
        <f t="shared" si="3"/>
        <v>#REF!</v>
      </c>
      <c r="J22" s="137" t="e">
        <f t="shared" si="4"/>
        <v>#REF!</v>
      </c>
      <c r="K22" s="295" t="e">
        <f>IF(#REF!&lt;&gt;0,#REF!-'1ª Med_Contr'!E17-'2ª Med_Contr'!E15-'3ª Med_Contr'!E19-#REF!-#REF!-#REF!-#REF!-#REF!-#REF!-#REF!-#REF!-#REF!,0)</f>
        <v>#REF!</v>
      </c>
      <c r="L22" s="296" t="e">
        <f>K22/#REF!</f>
        <v>#REF!</v>
      </c>
      <c r="M22" s="378" t="e">
        <f>IF(#REF!&lt;&gt;0,SUM(#REF!)-'1ª Med_Adit'!E22-'2ª Med_Adit'!E22-#REF!-#REF!-#REF!-#REF!-#REF!-#REF!-#REF!-#REF!-#REF!-#REF!,0)</f>
        <v>#REF!</v>
      </c>
      <c r="N22" s="296" t="e">
        <f>M22/SUM(#REF!)</f>
        <v>#REF!</v>
      </c>
      <c r="O22" s="152"/>
      <c r="P22" s="152"/>
      <c r="Q22" s="152"/>
      <c r="R22" s="152"/>
      <c r="S22" s="152"/>
      <c r="T22" s="152"/>
      <c r="U22" s="152"/>
      <c r="V22" s="152"/>
      <c r="W22" s="152"/>
      <c r="X22" s="152"/>
      <c r="Y22" s="152"/>
      <c r="Z22" s="152"/>
      <c r="AA22" s="152"/>
      <c r="AB22" s="152"/>
      <c r="AC22" s="152"/>
      <c r="AD22" s="152"/>
      <c r="AE22" s="152"/>
      <c r="AF22" s="152"/>
      <c r="AG22" s="152"/>
      <c r="AH22" s="152"/>
      <c r="AI22" s="152"/>
      <c r="AJ22" s="152"/>
      <c r="AK22" s="152"/>
      <c r="AL22" s="152"/>
      <c r="AM22" s="152"/>
      <c r="AN22" s="152"/>
      <c r="AO22" s="152"/>
      <c r="AP22" s="152"/>
      <c r="AQ22" s="152"/>
      <c r="AR22" s="152"/>
      <c r="AS22" s="152"/>
      <c r="AT22" s="152"/>
      <c r="AU22" s="152"/>
      <c r="AV22" s="152"/>
      <c r="AW22" s="152"/>
      <c r="AX22" s="152"/>
      <c r="AY22" s="152"/>
      <c r="AZ22" s="152"/>
      <c r="BA22" s="152"/>
      <c r="BB22" s="152"/>
      <c r="BC22" s="152"/>
      <c r="BD22" s="152"/>
      <c r="BE22" s="152"/>
      <c r="BF22" s="152"/>
      <c r="BG22" s="152"/>
      <c r="BH22" s="152"/>
      <c r="BI22" s="152"/>
      <c r="BJ22" s="152"/>
      <c r="BK22" s="152"/>
      <c r="BL22" s="152"/>
      <c r="BM22" s="152"/>
      <c r="BN22" s="152"/>
      <c r="BO22" s="152"/>
      <c r="BP22" s="152"/>
      <c r="BQ22" s="152"/>
      <c r="BR22" s="152"/>
      <c r="BS22" s="152"/>
      <c r="BT22" s="152"/>
      <c r="BU22" s="152"/>
      <c r="BV22" s="152"/>
      <c r="BW22" s="152"/>
      <c r="BX22" s="152"/>
      <c r="BY22" s="152"/>
      <c r="BZ22" s="152"/>
      <c r="CA22" s="152"/>
      <c r="CB22" s="152"/>
      <c r="CC22" s="152"/>
      <c r="CD22" s="152"/>
      <c r="CE22" s="152"/>
      <c r="CF22" s="152"/>
      <c r="CG22" s="152"/>
      <c r="CH22" s="152"/>
      <c r="CI22" s="152"/>
      <c r="CJ22" s="152"/>
      <c r="CK22" s="152"/>
      <c r="CL22" s="152"/>
      <c r="CM22" s="152"/>
      <c r="CN22" s="152"/>
      <c r="CO22" s="152"/>
      <c r="CP22" s="152"/>
      <c r="CQ22" s="152"/>
      <c r="CR22" s="152"/>
      <c r="CS22" s="152"/>
      <c r="CT22" s="152"/>
      <c r="CU22" s="152"/>
      <c r="CV22" s="152"/>
      <c r="CW22" s="152"/>
      <c r="CX22" s="152"/>
      <c r="CY22" s="152"/>
      <c r="CZ22" s="152"/>
      <c r="DA22" s="152"/>
      <c r="DB22" s="152"/>
      <c r="DC22" s="152"/>
      <c r="DD22" s="152"/>
      <c r="DE22" s="152"/>
      <c r="DF22" s="152"/>
      <c r="DG22" s="152"/>
      <c r="DH22" s="152"/>
      <c r="DI22" s="152"/>
    </row>
    <row r="23" spans="1:113" s="153" customFormat="1" ht="18">
      <c r="A23" s="157" t="e">
        <f>CONSOLIDADA!#REF!</f>
        <v>#REF!</v>
      </c>
      <c r="B23" s="160" t="e">
        <f>CONSOLIDADA!#REF!</f>
        <v>#REF!</v>
      </c>
      <c r="C23" s="140" t="e">
        <f>'Hidro Sanit'!M106+'Hidro Sanit'!O106+'Hidro Sanit'!N106</f>
        <v>#VALUE!</v>
      </c>
      <c r="D23" s="137" t="e">
        <f t="shared" si="0"/>
        <v>#VALUE!</v>
      </c>
      <c r="E23" s="216" t="e">
        <f>'Hidro Sanit'!AA106</f>
        <v>#VALUE!</v>
      </c>
      <c r="F23" s="137" t="e">
        <f t="shared" si="1"/>
        <v>#VALUE!</v>
      </c>
      <c r="G23" s="139" t="e">
        <f>'1ª Med_Contr'!G18+'Hidro Sanit'!X106+'Hidro Sanit'!AA106</f>
        <v>#REF!</v>
      </c>
      <c r="H23" s="137" t="e">
        <f t="shared" si="2"/>
        <v>#REF!</v>
      </c>
      <c r="I23" s="139" t="e">
        <f t="shared" si="3"/>
        <v>#VALUE!</v>
      </c>
      <c r="J23" s="137" t="e">
        <f t="shared" si="4"/>
        <v>#VALUE!</v>
      </c>
      <c r="K23" s="295" t="e">
        <f>IF('Hidro Sanit'!CR106&lt;&gt;0,'Hidro Sanit'!M106-'1ª Med_Contr'!E18-'2ª Med_Contr'!E16-'3ª Med_Contr'!E20-#REF!-#REF!-#REF!-#REF!-#REF!-#REF!-#REF!-#REF!-#REF!,0)</f>
        <v>#VALUE!</v>
      </c>
      <c r="L23" s="296" t="e">
        <f>K23/'Hidro Sanit'!M106</f>
        <v>#VALUE!</v>
      </c>
      <c r="M23" s="378" t="e">
        <f>IF('Hidro Sanit'!CU106&lt;&gt;0,SUM('Hidro Sanit'!N106:O106)-'1ª Med_Adit'!E23-'2ª Med_Adit'!E23-#REF!-#REF!-#REF!-#REF!-#REF!-#REF!-#REF!-#REF!-#REF!-#REF!,0)</f>
        <v>#VALUE!</v>
      </c>
      <c r="N23" s="296" t="e">
        <f>M23/SUM('Hidro Sanit'!N106:O106)</f>
        <v>#VALUE!</v>
      </c>
      <c r="O23" s="152"/>
      <c r="P23" s="152"/>
      <c r="Q23" s="152"/>
      <c r="R23" s="152"/>
      <c r="S23" s="152"/>
      <c r="T23" s="152"/>
      <c r="U23" s="152"/>
      <c r="V23" s="152"/>
      <c r="W23" s="152"/>
      <c r="X23" s="152"/>
      <c r="Y23" s="152"/>
      <c r="Z23" s="152"/>
      <c r="AA23" s="152"/>
      <c r="AB23" s="152"/>
      <c r="AC23" s="152"/>
      <c r="AD23" s="152"/>
      <c r="AE23" s="152"/>
      <c r="AF23" s="152"/>
      <c r="AG23" s="152"/>
      <c r="AH23" s="152"/>
      <c r="AI23" s="152"/>
      <c r="AJ23" s="152"/>
      <c r="AK23" s="152"/>
      <c r="AL23" s="152"/>
      <c r="AM23" s="152"/>
      <c r="AN23" s="152"/>
      <c r="AO23" s="152"/>
      <c r="AP23" s="152"/>
      <c r="AQ23" s="152"/>
      <c r="AR23" s="152"/>
      <c r="AS23" s="152"/>
      <c r="AT23" s="152"/>
      <c r="AU23" s="152"/>
      <c r="AV23" s="152"/>
      <c r="AW23" s="152"/>
      <c r="AX23" s="152"/>
      <c r="AY23" s="152"/>
      <c r="AZ23" s="152"/>
      <c r="BA23" s="152"/>
      <c r="BB23" s="152"/>
      <c r="BC23" s="152"/>
      <c r="BD23" s="152"/>
      <c r="BE23" s="152"/>
      <c r="BF23" s="152"/>
      <c r="BG23" s="152"/>
      <c r="BH23" s="152"/>
      <c r="BI23" s="152"/>
      <c r="BJ23" s="152"/>
      <c r="BK23" s="152"/>
      <c r="BL23" s="152"/>
      <c r="BM23" s="152"/>
      <c r="BN23" s="152"/>
      <c r="BO23" s="152"/>
      <c r="BP23" s="152"/>
      <c r="BQ23" s="152"/>
      <c r="BR23" s="152"/>
      <c r="BS23" s="152"/>
      <c r="BT23" s="152"/>
      <c r="BU23" s="152"/>
      <c r="BV23" s="152"/>
      <c r="BW23" s="152"/>
      <c r="BX23" s="152"/>
      <c r="BY23" s="152"/>
      <c r="BZ23" s="152"/>
      <c r="CA23" s="152"/>
      <c r="CB23" s="152"/>
      <c r="CC23" s="152"/>
      <c r="CD23" s="152"/>
      <c r="CE23" s="152"/>
      <c r="CF23" s="152"/>
      <c r="CG23" s="152"/>
      <c r="CH23" s="152"/>
      <c r="CI23" s="152"/>
      <c r="CJ23" s="152"/>
      <c r="CK23" s="152"/>
      <c r="CL23" s="152"/>
      <c r="CM23" s="152"/>
      <c r="CN23" s="152"/>
      <c r="CO23" s="152"/>
      <c r="CP23" s="152"/>
      <c r="CQ23" s="152"/>
      <c r="CR23" s="152"/>
      <c r="CS23" s="152"/>
      <c r="CT23" s="152"/>
      <c r="CU23" s="152"/>
      <c r="CV23" s="152"/>
      <c r="CW23" s="152"/>
      <c r="CX23" s="152"/>
      <c r="CY23" s="152"/>
      <c r="CZ23" s="152"/>
      <c r="DA23" s="152"/>
      <c r="DB23" s="152"/>
      <c r="DC23" s="152"/>
      <c r="DD23" s="152"/>
      <c r="DE23" s="152"/>
      <c r="DF23" s="152"/>
      <c r="DG23" s="152"/>
      <c r="DH23" s="152"/>
      <c r="DI23" s="152"/>
    </row>
    <row r="24" spans="1:113" s="153" customFormat="1" ht="18">
      <c r="A24" s="157" t="str">
        <f>CONSOLIDADA!A14</f>
        <v>3.0</v>
      </c>
      <c r="B24" s="160" t="str">
        <f>CONSOLIDADA!B14</f>
        <v>CONCRETO</v>
      </c>
      <c r="C24" s="140" t="e">
        <f>Elétrica!M141+Elétrica!O141+Elétrica!N141</f>
        <v>#VALUE!</v>
      </c>
      <c r="D24" s="137" t="e">
        <f t="shared" si="0"/>
        <v>#VALUE!</v>
      </c>
      <c r="E24" s="216" t="e">
        <f>Elétrica!AA141</f>
        <v>#VALUE!</v>
      </c>
      <c r="F24" s="137" t="e">
        <f t="shared" si="1"/>
        <v>#VALUE!</v>
      </c>
      <c r="G24" s="139" t="e">
        <f>'1ª Med_Contr'!G19+Elétrica!X141+Elétrica!AA141</f>
        <v>#REF!</v>
      </c>
      <c r="H24" s="137" t="e">
        <f t="shared" si="2"/>
        <v>#REF!</v>
      </c>
      <c r="I24" s="139" t="e">
        <f t="shared" si="3"/>
        <v>#VALUE!</v>
      </c>
      <c r="J24" s="137" t="e">
        <f t="shared" si="4"/>
        <v>#VALUE!</v>
      </c>
      <c r="K24" s="295" t="e">
        <f>IF(Elétrica!CR141&lt;&gt;0,Elétrica!M141-'1ª Med_Contr'!E19-'2ª Med_Contr'!E17-'3ª Med_Contr'!E21-#REF!-#REF!-#REF!-#REF!-#REF!-#REF!-#REF!-#REF!-#REF!,0)</f>
        <v>#VALUE!</v>
      </c>
      <c r="L24" s="296" t="e">
        <f>K24/Elétrica!M141</f>
        <v>#VALUE!</v>
      </c>
      <c r="M24" s="378" t="e">
        <f>IF(Elétrica!CU141&lt;&gt;0,SUM(Elétrica!N141:O141)-'1ª Med_Adit'!E24-'2ª Med_Adit'!E24-#REF!-#REF!-#REF!-#REF!-#REF!-#REF!-#REF!-#REF!-#REF!-#REF!,0)</f>
        <v>#VALUE!</v>
      </c>
      <c r="N24" s="296" t="e">
        <f>M24/SUM(Elétrica!N141:O141)</f>
        <v>#VALUE!</v>
      </c>
      <c r="O24" s="152"/>
      <c r="P24" s="152"/>
      <c r="Q24" s="152"/>
      <c r="R24" s="152"/>
      <c r="S24" s="152"/>
      <c r="T24" s="152"/>
      <c r="U24" s="152"/>
      <c r="V24" s="152"/>
      <c r="W24" s="152"/>
      <c r="X24" s="152"/>
      <c r="Y24" s="152"/>
      <c r="Z24" s="152"/>
      <c r="AA24" s="152"/>
      <c r="AB24" s="152"/>
      <c r="AC24" s="152"/>
      <c r="AD24" s="152"/>
      <c r="AE24" s="152"/>
      <c r="AF24" s="152"/>
      <c r="AG24" s="152"/>
      <c r="AH24" s="152"/>
      <c r="AI24" s="152"/>
      <c r="AJ24" s="152"/>
      <c r="AK24" s="152"/>
      <c r="AL24" s="152"/>
      <c r="AM24" s="152"/>
      <c r="AN24" s="152"/>
      <c r="AO24" s="152"/>
      <c r="AP24" s="152"/>
      <c r="AQ24" s="152"/>
      <c r="AR24" s="152"/>
      <c r="AS24" s="152"/>
      <c r="AT24" s="152"/>
      <c r="AU24" s="152"/>
      <c r="AV24" s="152"/>
      <c r="AW24" s="152"/>
      <c r="AX24" s="152"/>
      <c r="AY24" s="152"/>
      <c r="AZ24" s="152"/>
      <c r="BA24" s="152"/>
      <c r="BB24" s="152"/>
      <c r="BC24" s="152"/>
      <c r="BD24" s="152"/>
      <c r="BE24" s="152"/>
      <c r="BF24" s="152"/>
      <c r="BG24" s="152"/>
      <c r="BH24" s="152"/>
      <c r="BI24" s="152"/>
      <c r="BJ24" s="152"/>
      <c r="BK24" s="152"/>
      <c r="BL24" s="152"/>
      <c r="BM24" s="152"/>
      <c r="BN24" s="152"/>
      <c r="BO24" s="152"/>
      <c r="BP24" s="152"/>
      <c r="BQ24" s="152"/>
      <c r="BR24" s="152"/>
      <c r="BS24" s="152"/>
      <c r="BT24" s="152"/>
      <c r="BU24" s="152"/>
      <c r="BV24" s="152"/>
      <c r="BW24" s="152"/>
      <c r="BX24" s="152"/>
      <c r="BY24" s="152"/>
      <c r="BZ24" s="152"/>
      <c r="CA24" s="152"/>
      <c r="CB24" s="152"/>
      <c r="CC24" s="152"/>
      <c r="CD24" s="152"/>
      <c r="CE24" s="152"/>
      <c r="CF24" s="152"/>
      <c r="CG24" s="152"/>
      <c r="CH24" s="152"/>
      <c r="CI24" s="152"/>
      <c r="CJ24" s="152"/>
      <c r="CK24" s="152"/>
      <c r="CL24" s="152"/>
      <c r="CM24" s="152"/>
      <c r="CN24" s="152"/>
      <c r="CO24" s="152"/>
      <c r="CP24" s="152"/>
      <c r="CQ24" s="152"/>
      <c r="CR24" s="152"/>
      <c r="CS24" s="152"/>
      <c r="CT24" s="152"/>
      <c r="CU24" s="152"/>
      <c r="CV24" s="152"/>
      <c r="CW24" s="152"/>
      <c r="CX24" s="152"/>
      <c r="CY24" s="152"/>
      <c r="CZ24" s="152"/>
      <c r="DA24" s="152"/>
      <c r="DB24" s="152"/>
      <c r="DC24" s="152"/>
      <c r="DD24" s="152"/>
      <c r="DE24" s="152"/>
      <c r="DF24" s="152"/>
      <c r="DG24" s="152"/>
      <c r="DH24" s="152"/>
      <c r="DI24" s="152"/>
    </row>
    <row r="25" spans="1:113" s="153" customFormat="1" ht="50.25" customHeight="1">
      <c r="A25" s="157" t="str">
        <f>CONSOLIDADA!A15</f>
        <v>4.0</v>
      </c>
      <c r="B25" s="160" t="str">
        <f>CONSOLIDADA!B15</f>
        <v>ALVENARIA E FECHAMENTO</v>
      </c>
      <c r="C25" s="140" t="e">
        <f>#REF!+#REF!+#REF!</f>
        <v>#REF!</v>
      </c>
      <c r="D25" s="137" t="e">
        <f t="shared" si="0"/>
        <v>#REF!</v>
      </c>
      <c r="E25" s="216" t="e">
        <f>#REF!</f>
        <v>#REF!</v>
      </c>
      <c r="F25" s="137" t="e">
        <f t="shared" si="1"/>
        <v>#REF!</v>
      </c>
      <c r="G25" s="139" t="e">
        <f>'1ª Med_Contr'!G21+#REF!+#REF!</f>
        <v>#REF!</v>
      </c>
      <c r="H25" s="137" t="e">
        <f t="shared" si="2"/>
        <v>#REF!</v>
      </c>
      <c r="I25" s="139" t="e">
        <f t="shared" si="3"/>
        <v>#REF!</v>
      </c>
      <c r="J25" s="137" t="e">
        <f t="shared" si="4"/>
        <v>#REF!</v>
      </c>
      <c r="K25" s="295" t="e">
        <f>IF(#REF!,#REF!-'1ª Med_Contr'!E21-'2ª Med_Contr'!E18-'3ª Med_Contr'!E22-#REF!-#REF!-#REF!-#REF!-#REF!-#REF!-#REF!-#REF!-#REF!,0)</f>
        <v>#REF!</v>
      </c>
      <c r="L25" s="296" t="e">
        <f>K25/#REF!</f>
        <v>#REF!</v>
      </c>
      <c r="M25" s="378" t="e">
        <f>IF(#REF!&lt;&gt;0,SUM(#REF!)-'1ª Med_Adit'!E25-'2ª Med_Adit'!E25-#REF!-#REF!-#REF!-#REF!-#REF!-#REF!-#REF!-#REF!-#REF!-#REF!,0)</f>
        <v>#REF!</v>
      </c>
      <c r="N25" s="296" t="e">
        <f>M25/SUM(#REF!)</f>
        <v>#REF!</v>
      </c>
      <c r="O25" s="152"/>
      <c r="P25" s="152"/>
      <c r="Q25" s="152"/>
      <c r="R25" s="152"/>
      <c r="S25" s="152"/>
      <c r="T25" s="152"/>
      <c r="U25" s="152"/>
      <c r="V25" s="152"/>
      <c r="W25" s="152"/>
      <c r="X25" s="152"/>
      <c r="Y25" s="152"/>
      <c r="Z25" s="152"/>
      <c r="AA25" s="152"/>
      <c r="AB25" s="152"/>
      <c r="AC25" s="152"/>
      <c r="AD25" s="152"/>
      <c r="AE25" s="152"/>
      <c r="AF25" s="152"/>
      <c r="AG25" s="152"/>
      <c r="AH25" s="152"/>
      <c r="AI25" s="152"/>
      <c r="AJ25" s="152"/>
      <c r="AK25" s="152"/>
      <c r="AL25" s="152"/>
      <c r="AM25" s="152"/>
      <c r="AN25" s="152"/>
      <c r="AO25" s="152"/>
      <c r="AP25" s="152"/>
      <c r="AQ25" s="152"/>
      <c r="AR25" s="152"/>
      <c r="AS25" s="152"/>
      <c r="AT25" s="152"/>
      <c r="AU25" s="152"/>
      <c r="AV25" s="152"/>
      <c r="AW25" s="152"/>
      <c r="AX25" s="152"/>
      <c r="AY25" s="152"/>
      <c r="AZ25" s="152"/>
      <c r="BA25" s="152"/>
      <c r="BB25" s="152"/>
      <c r="BC25" s="152"/>
      <c r="BD25" s="152"/>
      <c r="BE25" s="152"/>
      <c r="BF25" s="152"/>
      <c r="BG25" s="152"/>
      <c r="BH25" s="152"/>
      <c r="BI25" s="152"/>
      <c r="BJ25" s="152"/>
      <c r="BK25" s="152"/>
      <c r="BL25" s="152"/>
      <c r="BM25" s="152"/>
      <c r="BN25" s="152"/>
      <c r="BO25" s="152"/>
      <c r="BP25" s="152"/>
      <c r="BQ25" s="152"/>
      <c r="BR25" s="152"/>
      <c r="BS25" s="152"/>
      <c r="BT25" s="152"/>
      <c r="BU25" s="152"/>
      <c r="BV25" s="152"/>
      <c r="BW25" s="152"/>
      <c r="BX25" s="152"/>
      <c r="BY25" s="152"/>
      <c r="BZ25" s="152"/>
      <c r="CA25" s="152"/>
      <c r="CB25" s="152"/>
      <c r="CC25" s="152"/>
      <c r="CD25" s="152"/>
      <c r="CE25" s="152"/>
      <c r="CF25" s="152"/>
      <c r="CG25" s="152"/>
      <c r="CH25" s="152"/>
      <c r="CI25" s="152"/>
      <c r="CJ25" s="152"/>
      <c r="CK25" s="152"/>
      <c r="CL25" s="152"/>
      <c r="CM25" s="152"/>
      <c r="CN25" s="152"/>
      <c r="CO25" s="152"/>
      <c r="CP25" s="152"/>
      <c r="CQ25" s="152"/>
      <c r="CR25" s="152"/>
      <c r="CS25" s="152"/>
      <c r="CT25" s="152"/>
      <c r="CU25" s="152"/>
      <c r="CV25" s="152"/>
      <c r="CW25" s="152"/>
      <c r="CX25" s="152"/>
      <c r="CY25" s="152"/>
      <c r="CZ25" s="152"/>
      <c r="DA25" s="152"/>
      <c r="DB25" s="152"/>
      <c r="DC25" s="152"/>
      <c r="DD25" s="152"/>
      <c r="DE25" s="152"/>
      <c r="DF25" s="152"/>
      <c r="DG25" s="152"/>
      <c r="DH25" s="152"/>
      <c r="DI25" s="152"/>
    </row>
    <row r="26" spans="1:113" s="153" customFormat="1" ht="67.5" customHeight="1">
      <c r="A26" s="157" t="str">
        <f>CONSOLIDADA!A18</f>
        <v>7.0</v>
      </c>
      <c r="B26" s="160" t="str">
        <f>CONSOLIDADA!B18</f>
        <v>REVESTIMENTOS EM PAREDES</v>
      </c>
      <c r="C26" s="140" t="e">
        <f>#REF!+#REF!+#REF!</f>
        <v>#REF!</v>
      </c>
      <c r="D26" s="137" t="e">
        <f t="shared" si="0"/>
        <v>#REF!</v>
      </c>
      <c r="E26" s="216" t="e">
        <f>#REF!</f>
        <v>#REF!</v>
      </c>
      <c r="F26" s="137" t="e">
        <f t="shared" si="1"/>
        <v>#REF!</v>
      </c>
      <c r="G26" s="139" t="e">
        <f>'1ª Med_Contr'!G22+#REF!+#REF!</f>
        <v>#REF!</v>
      </c>
      <c r="H26" s="137" t="e">
        <f t="shared" si="2"/>
        <v>#REF!</v>
      </c>
      <c r="I26" s="139" t="e">
        <f t="shared" si="3"/>
        <v>#REF!</v>
      </c>
      <c r="J26" s="137" t="e">
        <f t="shared" si="4"/>
        <v>#REF!</v>
      </c>
      <c r="K26" s="295" t="e">
        <f>IF(#REF!&lt;&gt;0,#REF!-'1ª Med_Contr'!E22-'2ª Med_Contr'!E22-'3ª Med_Contr'!E23-#REF!-#REF!-#REF!-#REF!-#REF!-#REF!-#REF!-#REF!-#REF!,0)</f>
        <v>#REF!</v>
      </c>
      <c r="L26" s="296" t="e">
        <f>K26/#REF!</f>
        <v>#REF!</v>
      </c>
      <c r="M26" s="378" t="e">
        <f>IF(#REF!&lt;&gt;0,SUM(#REF!)-'1ª Med_Adit'!E26-'2ª Med_Adit'!E26-#REF!-#REF!-#REF!-#REF!-#REF!-#REF!-#REF!-#REF!-#REF!-#REF!,0)</f>
        <v>#REF!</v>
      </c>
      <c r="N26" s="296" t="e">
        <f>M26/SUM(#REF!)</f>
        <v>#REF!</v>
      </c>
      <c r="O26" s="152"/>
      <c r="P26" s="152"/>
      <c r="Q26" s="152"/>
      <c r="R26" s="152"/>
      <c r="S26" s="152"/>
      <c r="T26" s="152"/>
      <c r="U26" s="152"/>
      <c r="V26" s="152"/>
      <c r="W26" s="152"/>
      <c r="X26" s="152"/>
      <c r="Y26" s="152"/>
      <c r="Z26" s="152"/>
      <c r="AA26" s="152"/>
      <c r="AB26" s="152"/>
      <c r="AC26" s="152"/>
      <c r="AD26" s="152"/>
      <c r="AE26" s="152"/>
      <c r="AF26" s="152"/>
      <c r="AG26" s="152"/>
      <c r="AH26" s="152"/>
      <c r="AI26" s="152"/>
      <c r="AJ26" s="152"/>
      <c r="AK26" s="152"/>
      <c r="AL26" s="152"/>
      <c r="AM26" s="152"/>
      <c r="AN26" s="152"/>
      <c r="AO26" s="152"/>
      <c r="AP26" s="152"/>
      <c r="AQ26" s="152"/>
      <c r="AR26" s="152"/>
      <c r="AS26" s="152"/>
      <c r="AT26" s="152"/>
      <c r="AU26" s="152"/>
      <c r="AV26" s="152"/>
      <c r="AW26" s="152"/>
      <c r="AX26" s="152"/>
      <c r="AY26" s="152"/>
      <c r="AZ26" s="152"/>
      <c r="BA26" s="152"/>
      <c r="BB26" s="152"/>
      <c r="BC26" s="152"/>
      <c r="BD26" s="152"/>
      <c r="BE26" s="152"/>
      <c r="BF26" s="152"/>
      <c r="BG26" s="152"/>
      <c r="BH26" s="152"/>
      <c r="BI26" s="152"/>
      <c r="BJ26" s="152"/>
      <c r="BK26" s="152"/>
      <c r="BL26" s="152"/>
      <c r="BM26" s="152"/>
      <c r="BN26" s="152"/>
      <c r="BO26" s="152"/>
      <c r="BP26" s="152"/>
      <c r="BQ26" s="152"/>
      <c r="BR26" s="152"/>
      <c r="BS26" s="152"/>
      <c r="BT26" s="152"/>
      <c r="BU26" s="152"/>
      <c r="BV26" s="152"/>
      <c r="BW26" s="152"/>
      <c r="BX26" s="152"/>
      <c r="BY26" s="152"/>
      <c r="BZ26" s="152"/>
      <c r="CA26" s="152"/>
      <c r="CB26" s="152"/>
      <c r="CC26" s="152"/>
      <c r="CD26" s="152"/>
      <c r="CE26" s="152"/>
      <c r="CF26" s="152"/>
      <c r="CG26" s="152"/>
      <c r="CH26" s="152"/>
      <c r="CI26" s="152"/>
      <c r="CJ26" s="152"/>
      <c r="CK26" s="152"/>
      <c r="CL26" s="152"/>
      <c r="CM26" s="152"/>
      <c r="CN26" s="152"/>
      <c r="CO26" s="152"/>
      <c r="CP26" s="152"/>
      <c r="CQ26" s="152"/>
      <c r="CR26" s="152"/>
      <c r="CS26" s="152"/>
      <c r="CT26" s="152"/>
      <c r="CU26" s="152"/>
      <c r="CV26" s="152"/>
      <c r="CW26" s="152"/>
      <c r="CX26" s="152"/>
      <c r="CY26" s="152"/>
      <c r="CZ26" s="152"/>
      <c r="DA26" s="152"/>
      <c r="DB26" s="152"/>
      <c r="DC26" s="152"/>
      <c r="DD26" s="152"/>
      <c r="DE26" s="152"/>
      <c r="DF26" s="152"/>
      <c r="DG26" s="152"/>
      <c r="DH26" s="152"/>
      <c r="DI26" s="152"/>
    </row>
    <row r="27" spans="1:113" ht="18.75" thickBot="1">
      <c r="A27" s="158"/>
      <c r="B27" s="161"/>
      <c r="C27" s="154"/>
      <c r="D27" s="154"/>
      <c r="E27" s="154"/>
      <c r="F27" s="154"/>
      <c r="G27" s="154"/>
      <c r="H27" s="154"/>
      <c r="I27" s="154"/>
      <c r="J27" s="154"/>
      <c r="K27" s="380"/>
      <c r="L27" s="381"/>
      <c r="M27" s="379"/>
      <c r="N27" s="297"/>
      <c r="O27" s="150"/>
      <c r="P27" s="150"/>
      <c r="Q27" s="150"/>
      <c r="R27" s="150"/>
      <c r="S27" s="150"/>
      <c r="T27" s="150"/>
      <c r="U27" s="150"/>
      <c r="V27" s="150"/>
      <c r="W27" s="150"/>
      <c r="X27" s="150"/>
      <c r="Y27" s="150"/>
      <c r="Z27" s="150"/>
      <c r="AA27" s="150"/>
      <c r="AB27" s="150"/>
      <c r="AC27" s="150"/>
      <c r="AD27" s="150"/>
      <c r="AE27" s="150"/>
      <c r="AF27" s="150"/>
      <c r="AG27" s="150"/>
      <c r="AH27" s="150"/>
      <c r="AI27" s="150"/>
      <c r="AJ27" s="150"/>
      <c r="AK27" s="150"/>
      <c r="AL27" s="150"/>
      <c r="AM27" s="150"/>
      <c r="AN27" s="150"/>
      <c r="AO27" s="150"/>
      <c r="AP27" s="150"/>
      <c r="AQ27" s="150"/>
      <c r="AR27" s="150"/>
      <c r="AS27" s="150"/>
      <c r="AT27" s="150"/>
      <c r="AU27" s="150"/>
      <c r="AV27" s="150"/>
      <c r="AW27" s="150"/>
      <c r="AX27" s="150"/>
      <c r="AY27" s="150"/>
      <c r="AZ27" s="150"/>
      <c r="BA27" s="150"/>
      <c r="BB27" s="150"/>
      <c r="BC27" s="150"/>
      <c r="BD27" s="150"/>
      <c r="BE27" s="150"/>
      <c r="BF27" s="150"/>
      <c r="BG27" s="150"/>
      <c r="BH27" s="150"/>
      <c r="BI27" s="150"/>
      <c r="BJ27" s="150"/>
      <c r="BK27" s="150"/>
      <c r="BL27" s="150"/>
      <c r="BM27" s="150"/>
      <c r="BN27" s="150"/>
      <c r="BO27" s="150"/>
      <c r="BP27" s="150"/>
      <c r="BQ27" s="150"/>
      <c r="BR27" s="150"/>
      <c r="BS27" s="150"/>
      <c r="BT27" s="150"/>
      <c r="BU27" s="150"/>
      <c r="BV27" s="150"/>
      <c r="BW27" s="150"/>
      <c r="BX27" s="150"/>
      <c r="BY27" s="150"/>
      <c r="BZ27" s="150"/>
      <c r="CA27" s="150"/>
      <c r="CB27" s="150"/>
      <c r="CC27" s="150"/>
      <c r="CD27" s="150"/>
      <c r="CE27" s="150"/>
      <c r="CF27" s="150"/>
      <c r="CG27" s="150"/>
      <c r="CH27" s="150"/>
      <c r="CI27" s="150"/>
      <c r="CJ27" s="150"/>
      <c r="CK27" s="150"/>
      <c r="CL27" s="150"/>
      <c r="CM27" s="150"/>
      <c r="CN27" s="150"/>
      <c r="CO27" s="150"/>
      <c r="CP27" s="150"/>
      <c r="CQ27" s="150"/>
      <c r="CR27" s="150"/>
      <c r="CS27" s="150"/>
      <c r="CT27" s="150"/>
      <c r="CU27" s="150"/>
      <c r="CV27" s="150"/>
      <c r="CW27" s="150"/>
      <c r="CX27" s="150"/>
      <c r="CY27" s="150"/>
      <c r="CZ27" s="150"/>
      <c r="DA27" s="150"/>
      <c r="DB27" s="150"/>
      <c r="DC27" s="150"/>
      <c r="DD27" s="150"/>
      <c r="DE27" s="150"/>
      <c r="DF27" s="150"/>
      <c r="DG27" s="150"/>
      <c r="DH27" s="150"/>
      <c r="DI27" s="150"/>
    </row>
    <row r="28" spans="1:113" ht="18.75" thickBot="1">
      <c r="A28" s="951" t="s">
        <v>757</v>
      </c>
      <c r="B28" s="952"/>
      <c r="C28" s="143" t="e">
        <f t="shared" ref="C28:J28" si="5">SUM(C21:C27)</f>
        <v>#REF!</v>
      </c>
      <c r="D28" s="142" t="e">
        <f t="shared" si="5"/>
        <v>#REF!</v>
      </c>
      <c r="E28" s="143" t="e">
        <f t="shared" si="5"/>
        <v>#REF!</v>
      </c>
      <c r="F28" s="142" t="e">
        <f t="shared" si="5"/>
        <v>#REF!</v>
      </c>
      <c r="G28" s="143" t="e">
        <f t="shared" si="5"/>
        <v>#REF!</v>
      </c>
      <c r="H28" s="142" t="e">
        <f t="shared" si="5"/>
        <v>#REF!</v>
      </c>
      <c r="I28" s="143" t="e">
        <f t="shared" si="5"/>
        <v>#REF!</v>
      </c>
      <c r="J28" s="142" t="e">
        <f t="shared" si="5"/>
        <v>#REF!</v>
      </c>
      <c r="K28" s="143" t="e">
        <f>SUM(K21:K27)</f>
        <v>#REF!</v>
      </c>
      <c r="L28" s="142" t="e">
        <f>K28/CONSOLIDADA!C28</f>
        <v>#REF!</v>
      </c>
      <c r="M28" s="143" t="e">
        <f>SUM(M21:M27)</f>
        <v>#REF!</v>
      </c>
      <c r="N28" s="142" t="e">
        <f>M28/(CONSOLIDADA!#REF!+CONSOLIDADA!#REF!)</f>
        <v>#REF!</v>
      </c>
      <c r="O28" s="150"/>
      <c r="P28" s="150"/>
      <c r="Q28" s="150"/>
      <c r="R28" s="150"/>
      <c r="S28" s="150"/>
      <c r="T28" s="150"/>
      <c r="U28" s="150"/>
      <c r="V28" s="150"/>
      <c r="W28" s="150"/>
      <c r="X28" s="150"/>
      <c r="Y28" s="150"/>
      <c r="Z28" s="150"/>
      <c r="AA28" s="150"/>
      <c r="AB28" s="150"/>
      <c r="AC28" s="150"/>
      <c r="AD28" s="150"/>
      <c r="AE28" s="150"/>
      <c r="AF28" s="150"/>
      <c r="AG28" s="150"/>
      <c r="AH28" s="150"/>
      <c r="AI28" s="150"/>
      <c r="AJ28" s="150"/>
      <c r="AK28" s="150"/>
      <c r="AL28" s="150"/>
      <c r="AM28" s="150"/>
      <c r="AN28" s="150"/>
      <c r="AO28" s="150"/>
      <c r="AP28" s="150"/>
      <c r="AQ28" s="150"/>
      <c r="AR28" s="150"/>
      <c r="AS28" s="150"/>
      <c r="AT28" s="150"/>
      <c r="AU28" s="150"/>
      <c r="AV28" s="150"/>
      <c r="AW28" s="150"/>
      <c r="AX28" s="150"/>
      <c r="AY28" s="150"/>
      <c r="AZ28" s="150"/>
      <c r="BA28" s="150"/>
      <c r="BB28" s="150"/>
      <c r="BC28" s="150"/>
      <c r="BD28" s="150"/>
      <c r="BE28" s="150"/>
      <c r="BF28" s="150"/>
      <c r="BG28" s="150"/>
      <c r="BH28" s="150"/>
      <c r="BI28" s="150"/>
      <c r="BJ28" s="150"/>
      <c r="BK28" s="150"/>
      <c r="BL28" s="150"/>
      <c r="BM28" s="150"/>
      <c r="BN28" s="150"/>
      <c r="BO28" s="150"/>
      <c r="BP28" s="150"/>
      <c r="BQ28" s="150"/>
      <c r="BR28" s="150"/>
      <c r="BS28" s="150"/>
      <c r="BT28" s="150"/>
      <c r="BU28" s="150"/>
      <c r="BV28" s="150"/>
      <c r="BW28" s="150"/>
      <c r="BX28" s="150"/>
      <c r="BY28" s="150"/>
      <c r="BZ28" s="150"/>
      <c r="CA28" s="150"/>
      <c r="CB28" s="150"/>
      <c r="CC28" s="150"/>
      <c r="CD28" s="150"/>
      <c r="CE28" s="150"/>
      <c r="CF28" s="150"/>
      <c r="CG28" s="150"/>
      <c r="CH28" s="150"/>
      <c r="CI28" s="150"/>
      <c r="CJ28" s="150"/>
      <c r="CK28" s="150"/>
      <c r="CL28" s="150"/>
      <c r="CM28" s="150"/>
      <c r="CN28" s="150"/>
      <c r="CO28" s="150"/>
      <c r="CP28" s="150"/>
      <c r="CQ28" s="150"/>
      <c r="CR28" s="150"/>
      <c r="CS28" s="150"/>
      <c r="CT28" s="150"/>
      <c r="CU28" s="150"/>
      <c r="CV28" s="150"/>
      <c r="CW28" s="150"/>
      <c r="CX28" s="150"/>
      <c r="CY28" s="150"/>
      <c r="CZ28" s="150"/>
      <c r="DA28" s="150"/>
      <c r="DB28" s="150"/>
      <c r="DC28" s="150"/>
      <c r="DD28" s="150"/>
      <c r="DE28" s="150"/>
      <c r="DF28" s="150"/>
      <c r="DG28" s="150"/>
      <c r="DH28" s="150"/>
      <c r="DI28" s="150"/>
    </row>
    <row r="29" spans="1:113" ht="15.75">
      <c r="A29" s="173"/>
      <c r="B29" s="144"/>
      <c r="C29" s="145"/>
      <c r="D29" s="145"/>
      <c r="E29" s="145"/>
      <c r="F29" s="146"/>
      <c r="G29" s="150"/>
      <c r="H29" s="150"/>
      <c r="I29" s="150"/>
      <c r="J29" s="169"/>
      <c r="K29" s="150"/>
      <c r="L29" s="150"/>
      <c r="M29" s="150"/>
      <c r="N29" s="150"/>
      <c r="O29" s="150"/>
      <c r="P29" s="150"/>
      <c r="Q29" s="150"/>
      <c r="R29" s="150"/>
      <c r="S29" s="150"/>
      <c r="T29" s="150"/>
      <c r="U29" s="150"/>
      <c r="V29" s="150"/>
      <c r="W29" s="150"/>
      <c r="X29" s="150"/>
      <c r="Y29" s="150"/>
      <c r="Z29" s="150"/>
      <c r="AA29" s="150"/>
      <c r="AB29" s="150"/>
      <c r="AC29" s="150"/>
      <c r="AD29" s="150"/>
      <c r="AE29" s="150"/>
      <c r="AF29" s="150"/>
      <c r="AG29" s="150"/>
      <c r="AH29" s="150"/>
      <c r="AI29" s="150"/>
      <c r="AJ29" s="150"/>
      <c r="AK29" s="150"/>
      <c r="AL29" s="150"/>
      <c r="AM29" s="150"/>
      <c r="AN29" s="150"/>
      <c r="AO29" s="150"/>
      <c r="AP29" s="150"/>
      <c r="AQ29" s="150"/>
      <c r="AR29" s="150"/>
      <c r="AS29" s="150"/>
      <c r="AT29" s="150"/>
      <c r="AU29" s="150"/>
      <c r="AV29" s="150"/>
      <c r="AW29" s="150"/>
      <c r="AX29" s="150"/>
      <c r="AY29" s="150"/>
      <c r="AZ29" s="150"/>
      <c r="BA29" s="150"/>
      <c r="BB29" s="150"/>
      <c r="BC29" s="150"/>
      <c r="BD29" s="150"/>
      <c r="BE29" s="150"/>
      <c r="BF29" s="150"/>
      <c r="BG29" s="150"/>
      <c r="BH29" s="150"/>
      <c r="BI29" s="150"/>
      <c r="BJ29" s="150"/>
      <c r="BK29" s="150"/>
      <c r="BL29" s="150"/>
      <c r="BM29" s="150"/>
      <c r="BN29" s="150"/>
      <c r="BO29" s="150"/>
      <c r="BP29" s="150"/>
      <c r="BQ29" s="150"/>
      <c r="BR29" s="150"/>
      <c r="BS29" s="150"/>
      <c r="BT29" s="150"/>
      <c r="BU29" s="150"/>
      <c r="BV29" s="150"/>
      <c r="BW29" s="150"/>
      <c r="BX29" s="150"/>
      <c r="BY29" s="150"/>
      <c r="BZ29" s="150"/>
      <c r="CA29" s="150"/>
      <c r="CB29" s="150"/>
      <c r="CC29" s="150"/>
      <c r="CD29" s="150"/>
      <c r="CE29" s="150"/>
      <c r="CF29" s="150"/>
      <c r="CG29" s="150"/>
      <c r="CH29" s="150"/>
      <c r="CI29" s="150"/>
      <c r="CJ29" s="150"/>
      <c r="CK29" s="150"/>
      <c r="CL29" s="150"/>
      <c r="CM29" s="150"/>
      <c r="CN29" s="150"/>
      <c r="CO29" s="150"/>
      <c r="CP29" s="150"/>
      <c r="CQ29" s="150"/>
      <c r="CR29" s="150"/>
      <c r="CS29" s="150"/>
      <c r="CT29" s="150"/>
      <c r="CU29" s="150"/>
      <c r="CV29" s="150"/>
      <c r="CW29" s="150"/>
      <c r="CX29" s="150"/>
      <c r="CY29" s="150"/>
      <c r="CZ29" s="150"/>
      <c r="DA29" s="150"/>
      <c r="DB29" s="150"/>
      <c r="DC29" s="150"/>
      <c r="DD29" s="150"/>
      <c r="DE29" s="150"/>
      <c r="DF29" s="150"/>
      <c r="DG29" s="150"/>
      <c r="DH29" s="150"/>
      <c r="DI29" s="150"/>
    </row>
    <row r="30" spans="1:113" ht="15.75">
      <c r="A30" s="174"/>
      <c r="B30" s="185"/>
      <c r="C30" s="219"/>
      <c r="D30" s="271"/>
      <c r="E30" s="145"/>
      <c r="F30" s="146"/>
      <c r="G30" s="151"/>
      <c r="H30" s="151"/>
      <c r="I30" s="151"/>
      <c r="J30" s="272"/>
    </row>
    <row r="31" spans="1:113" ht="16.5" thickBot="1">
      <c r="A31" s="174"/>
      <c r="B31" s="185" t="s">
        <v>884</v>
      </c>
      <c r="C31" s="219" t="e">
        <f>E28</f>
        <v>#REF!</v>
      </c>
      <c r="D31" s="271"/>
      <c r="E31" s="145"/>
      <c r="F31" s="146"/>
      <c r="G31" s="151"/>
      <c r="H31" s="151"/>
      <c r="I31" s="151"/>
      <c r="J31" s="272"/>
    </row>
    <row r="32" spans="1:113" ht="18.75" thickBot="1">
      <c r="A32" s="174"/>
      <c r="B32" s="217" t="s">
        <v>885</v>
      </c>
      <c r="C32" s="221" t="e">
        <f>C31</f>
        <v>#REF!</v>
      </c>
      <c r="D32" s="218" t="e">
        <f>C32/C28</f>
        <v>#REF!</v>
      </c>
      <c r="E32" s="145"/>
      <c r="F32" s="146"/>
      <c r="G32" s="151"/>
      <c r="H32" s="151"/>
      <c r="I32" s="151"/>
      <c r="J32" s="272"/>
    </row>
    <row r="33" spans="1:10" ht="15.75">
      <c r="A33" s="174"/>
      <c r="B33" s="185"/>
      <c r="C33" s="184"/>
      <c r="D33" s="145"/>
      <c r="E33" s="145"/>
      <c r="F33" s="146"/>
      <c r="G33" s="151"/>
      <c r="H33" s="151"/>
      <c r="I33" s="151"/>
      <c r="J33" s="272"/>
    </row>
    <row r="34" spans="1:10" ht="18">
      <c r="A34" s="173"/>
      <c r="B34" s="222" t="s">
        <v>886</v>
      </c>
      <c r="C34" s="953" t="e">
        <f ca="1">UPPER(VExtenso(C31))</f>
        <v>#NAME?</v>
      </c>
      <c r="D34" s="953"/>
      <c r="E34" s="953"/>
      <c r="F34" s="953"/>
      <c r="G34" s="953"/>
      <c r="H34" s="953"/>
      <c r="I34" s="953"/>
      <c r="J34" s="954"/>
    </row>
    <row r="35" spans="1:10" ht="18">
      <c r="A35" s="173"/>
      <c r="B35" s="223"/>
      <c r="C35" s="953"/>
      <c r="D35" s="953"/>
      <c r="E35" s="953"/>
      <c r="F35" s="953"/>
      <c r="G35" s="953"/>
      <c r="H35" s="953"/>
      <c r="I35" s="953"/>
      <c r="J35" s="954"/>
    </row>
    <row r="36" spans="1:10" ht="15.75">
      <c r="A36" s="173"/>
      <c r="B36" s="144"/>
      <c r="C36" s="145"/>
      <c r="D36" s="145"/>
      <c r="E36" s="145"/>
      <c r="F36" s="146"/>
      <c r="G36" s="150"/>
      <c r="H36" s="150"/>
      <c r="I36" s="150"/>
      <c r="J36" s="169"/>
    </row>
    <row r="37" spans="1:10" ht="15.75">
      <c r="A37" s="173"/>
      <c r="B37" s="144"/>
      <c r="C37" s="145"/>
      <c r="D37" s="145"/>
      <c r="E37" s="145"/>
      <c r="F37" s="146"/>
      <c r="G37" s="150"/>
      <c r="H37" s="150"/>
      <c r="I37" s="150"/>
      <c r="J37" s="169"/>
    </row>
    <row r="38" spans="1:10" ht="15.75">
      <c r="A38" s="175"/>
      <c r="B38" s="144"/>
      <c r="C38" s="150"/>
      <c r="D38" s="145"/>
      <c r="E38" s="150"/>
      <c r="F38" s="150"/>
      <c r="G38" s="150"/>
      <c r="H38" s="150"/>
      <c r="I38" s="150"/>
      <c r="J38" s="169"/>
    </row>
    <row r="39" spans="1:10" ht="15.75" customHeight="1">
      <c r="A39" s="175"/>
      <c r="B39" s="376" t="s">
        <v>750</v>
      </c>
      <c r="C39" s="150"/>
      <c r="D39" s="959" t="s">
        <v>823</v>
      </c>
      <c r="E39" s="959"/>
      <c r="F39" s="959"/>
      <c r="H39" s="957" t="s">
        <v>822</v>
      </c>
      <c r="I39" s="957"/>
      <c r="J39" s="958"/>
    </row>
    <row r="40" spans="1:10" ht="16.5" thickBot="1">
      <c r="A40" s="176"/>
      <c r="B40" s="177"/>
      <c r="C40" s="178"/>
      <c r="D40" s="178"/>
      <c r="E40" s="179"/>
      <c r="F40" s="179"/>
      <c r="G40" s="179"/>
      <c r="H40" s="179"/>
      <c r="I40" s="179"/>
      <c r="J40" s="180"/>
    </row>
  </sheetData>
  <mergeCells count="38">
    <mergeCell ref="K16:N16"/>
    <mergeCell ref="F17:F19"/>
    <mergeCell ref="G17:G19"/>
    <mergeCell ref="H39:J39"/>
    <mergeCell ref="N17:N19"/>
    <mergeCell ref="K17:K19"/>
    <mergeCell ref="D39:F39"/>
    <mergeCell ref="L17:L19"/>
    <mergeCell ref="M17:M19"/>
    <mergeCell ref="A28:B28"/>
    <mergeCell ref="C34:J35"/>
    <mergeCell ref="H17:H19"/>
    <mergeCell ref="I17:I19"/>
    <mergeCell ref="J17:J19"/>
    <mergeCell ref="A17:A19"/>
    <mergeCell ref="B17:B19"/>
    <mergeCell ref="C17:C19"/>
    <mergeCell ref="D17:D19"/>
    <mergeCell ref="E17:E19"/>
    <mergeCell ref="G13:H13"/>
    <mergeCell ref="I13:J13"/>
    <mergeCell ref="G14:H14"/>
    <mergeCell ref="I14:J14"/>
    <mergeCell ref="G15:H15"/>
    <mergeCell ref="I15:J15"/>
    <mergeCell ref="G10:H10"/>
    <mergeCell ref="I10:J10"/>
    <mergeCell ref="G11:H11"/>
    <mergeCell ref="I11:J11"/>
    <mergeCell ref="G12:H12"/>
    <mergeCell ref="I12:J12"/>
    <mergeCell ref="G9:H9"/>
    <mergeCell ref="I9:J9"/>
    <mergeCell ref="A6:J6"/>
    <mergeCell ref="G7:H7"/>
    <mergeCell ref="I7:J7"/>
    <mergeCell ref="G8:H8"/>
    <mergeCell ref="I8:J8"/>
  </mergeCells>
  <phoneticPr fontId="61" type="noConversion"/>
  <printOptions horizontalCentered="1"/>
  <pageMargins left="0.39370078740157483" right="0.39370078740157483" top="0.59055118110236227" bottom="0.59055118110236227" header="0.39370078740157483" footer="0.39370078740157483"/>
  <pageSetup paperSize="9" scale="55" orientation="landscape" horizontalDpi="150" verticalDpi="150" r:id="rId1"/>
  <headerFooter alignWithMargins="0">
    <oddHeader>Página &amp;P de &amp;N</oddHeader>
    <oddFooter>&amp;C&amp;F</oddFooter>
  </headerFooter>
  <rowBreaks count="1" manualBreakCount="1">
    <brk id="40" max="9" man="1"/>
  </rowBreaks>
  <colBreaks count="1" manualBreakCount="1">
    <brk id="10" max="52" man="1"/>
  </colBreaks>
  <drawing r:id="rId2"/>
</worksheet>
</file>

<file path=xl/worksheets/sheet20.xml><?xml version="1.0" encoding="utf-8"?>
<worksheet xmlns="http://schemas.openxmlformats.org/spreadsheetml/2006/main" xmlns:r="http://schemas.openxmlformats.org/officeDocument/2006/relationships">
  <sheetPr codeName="Plan41">
    <tabColor rgb="FF008000"/>
  </sheetPr>
  <dimension ref="A1:H91"/>
  <sheetViews>
    <sheetView workbookViewId="0">
      <selection sqref="A1:E1"/>
    </sheetView>
  </sheetViews>
  <sheetFormatPr defaultColWidth="9.140625" defaultRowHeight="12.75"/>
  <cols>
    <col min="1" max="1" width="5.28515625" style="303" customWidth="1"/>
    <col min="2" max="2" width="24.5703125" style="302" customWidth="1"/>
    <col min="3" max="3" width="57.42578125" style="302" customWidth="1"/>
    <col min="4" max="4" width="7.140625" style="302" customWidth="1"/>
    <col min="5" max="5" width="11.5703125" style="302" customWidth="1"/>
    <col min="6" max="6" width="9.7109375" style="302" bestFit="1" customWidth="1"/>
    <col min="7" max="7" width="9.7109375" style="302" customWidth="1"/>
    <col min="8" max="8" width="18" style="302" customWidth="1"/>
    <col min="9" max="12" width="9.140625" style="302"/>
    <col min="13" max="13" width="10.85546875" style="302" customWidth="1"/>
    <col min="14" max="15" width="11" style="302" customWidth="1"/>
    <col min="16" max="16384" width="9.140625" style="302"/>
  </cols>
  <sheetData>
    <row r="1" spans="1:8" ht="12.75" customHeight="1">
      <c r="A1" s="1231" t="s">
        <v>814</v>
      </c>
      <c r="B1" s="1231"/>
      <c r="C1" s="1231"/>
      <c r="D1" s="1231"/>
      <c r="E1" s="1231"/>
    </row>
    <row r="2" spans="1:8" ht="12.75" customHeight="1">
      <c r="A2" s="1231" t="s">
        <v>759</v>
      </c>
      <c r="B2" s="1231"/>
      <c r="C2" s="1231"/>
      <c r="D2" s="1231"/>
      <c r="E2" s="1231"/>
    </row>
    <row r="3" spans="1:8">
      <c r="A3" s="61" t="s">
        <v>761</v>
      </c>
      <c r="B3" s="61" t="s">
        <v>703</v>
      </c>
      <c r="C3" s="298" t="s">
        <v>722</v>
      </c>
      <c r="D3" s="61" t="s">
        <v>723</v>
      </c>
      <c r="E3" s="61" t="s">
        <v>724</v>
      </c>
    </row>
    <row r="4" spans="1:8">
      <c r="A4" s="326" t="s">
        <v>720</v>
      </c>
      <c r="B4" s="327" t="s">
        <v>833</v>
      </c>
      <c r="C4" s="328" t="s">
        <v>834</v>
      </c>
      <c r="D4" s="326" t="s">
        <v>876</v>
      </c>
      <c r="E4" s="329">
        <f>32*24</f>
        <v>768</v>
      </c>
      <c r="F4" s="330">
        <f>ROUND(E4,2)</f>
        <v>768</v>
      </c>
      <c r="G4" s="331" t="s">
        <v>676</v>
      </c>
    </row>
    <row r="5" spans="1:8" ht="12.75" customHeight="1">
      <c r="A5" s="1229" t="s">
        <v>700</v>
      </c>
      <c r="B5" s="1229"/>
      <c r="C5" s="1229"/>
      <c r="D5" s="1229"/>
      <c r="E5" s="1229"/>
      <c r="F5" s="330"/>
      <c r="G5" s="331"/>
    </row>
    <row r="6" spans="1:8">
      <c r="A6" s="332" t="s">
        <v>761</v>
      </c>
      <c r="B6" s="332" t="s">
        <v>703</v>
      </c>
      <c r="C6" s="333" t="s">
        <v>722</v>
      </c>
      <c r="D6" s="332" t="s">
        <v>723</v>
      </c>
      <c r="E6" s="332" t="s">
        <v>724</v>
      </c>
      <c r="F6" s="331"/>
      <c r="G6" s="331"/>
    </row>
    <row r="7" spans="1:8" ht="48">
      <c r="A7" s="326" t="s">
        <v>779</v>
      </c>
      <c r="B7" s="334" t="s">
        <v>842</v>
      </c>
      <c r="C7" s="335" t="s">
        <v>1039</v>
      </c>
      <c r="D7" s="326" t="s">
        <v>877</v>
      </c>
      <c r="E7" s="336">
        <f>6*(1.2*1.2*1.25)+14*(1.7*1.7*1.25)+1.9*0.16*22*2</f>
        <v>74.750999999999991</v>
      </c>
      <c r="F7" s="330">
        <f>ROUND(E7,2)</f>
        <v>74.75</v>
      </c>
      <c r="G7" s="337" t="s">
        <v>676</v>
      </c>
    </row>
    <row r="8" spans="1:8" ht="24">
      <c r="A8" s="326" t="s">
        <v>840</v>
      </c>
      <c r="B8" s="334" t="s">
        <v>875</v>
      </c>
      <c r="C8" s="335" t="s">
        <v>1040</v>
      </c>
      <c r="D8" s="326" t="s">
        <v>876</v>
      </c>
      <c r="E8" s="336">
        <f>(6*1.2*1.2+14*1.7*1.7)</f>
        <v>49.1</v>
      </c>
      <c r="F8" s="330">
        <f>ROUND(E8,2)</f>
        <v>49.1</v>
      </c>
      <c r="G8" s="337" t="s">
        <v>676</v>
      </c>
    </row>
    <row r="9" spans="1:8">
      <c r="A9" s="326" t="s">
        <v>841</v>
      </c>
      <c r="B9" s="338" t="s">
        <v>695</v>
      </c>
      <c r="C9" s="339" t="s">
        <v>751</v>
      </c>
      <c r="D9" s="340" t="s">
        <v>877</v>
      </c>
      <c r="E9" s="341">
        <f>E7/2</f>
        <v>37.375499999999995</v>
      </c>
      <c r="F9" s="330">
        <f>ROUND(E9,2)</f>
        <v>37.380000000000003</v>
      </c>
      <c r="G9" s="337" t="s">
        <v>676</v>
      </c>
      <c r="H9" s="342"/>
    </row>
    <row r="10" spans="1:8" ht="12.75" customHeight="1">
      <c r="A10" s="1232" t="s">
        <v>702</v>
      </c>
      <c r="B10" s="1233"/>
      <c r="C10" s="1233"/>
      <c r="D10" s="1233"/>
      <c r="E10" s="1234"/>
      <c r="F10" s="330"/>
      <c r="G10" s="331"/>
      <c r="H10" s="342"/>
    </row>
    <row r="11" spans="1:8">
      <c r="A11" s="332" t="s">
        <v>761</v>
      </c>
      <c r="B11" s="332" t="s">
        <v>703</v>
      </c>
      <c r="C11" s="333" t="s">
        <v>722</v>
      </c>
      <c r="D11" s="332" t="s">
        <v>723</v>
      </c>
      <c r="E11" s="332" t="s">
        <v>724</v>
      </c>
      <c r="F11" s="331"/>
      <c r="G11" s="331"/>
      <c r="H11" s="342"/>
    </row>
    <row r="12" spans="1:8" ht="12.75" customHeight="1">
      <c r="A12" s="343" t="s">
        <v>781</v>
      </c>
      <c r="B12" s="338" t="s">
        <v>1041</v>
      </c>
      <c r="C12" s="339" t="s">
        <v>1042</v>
      </c>
      <c r="D12" s="340" t="s">
        <v>877</v>
      </c>
      <c r="E12" s="344">
        <f>E8*0.05</f>
        <v>2.4550000000000001</v>
      </c>
      <c r="F12" s="330">
        <f t="shared" ref="F12:F17" si="0">ROUND(E12,2)</f>
        <v>2.46</v>
      </c>
      <c r="G12" s="337" t="s">
        <v>676</v>
      </c>
      <c r="H12" s="342"/>
    </row>
    <row r="13" spans="1:8">
      <c r="A13" s="343" t="s">
        <v>782</v>
      </c>
      <c r="B13" s="334" t="s">
        <v>844</v>
      </c>
      <c r="C13" s="345" t="s">
        <v>1043</v>
      </c>
      <c r="D13" s="346" t="s">
        <v>877</v>
      </c>
      <c r="E13" s="336">
        <f>6*(0.8*0.8*1.2)+14*((1.3*1.3*0.35)+(0.8*0.8*0.85))</f>
        <v>20.504999999999999</v>
      </c>
      <c r="F13" s="330">
        <f t="shared" si="0"/>
        <v>20.51</v>
      </c>
      <c r="G13" s="337" t="s">
        <v>676</v>
      </c>
      <c r="H13" s="342"/>
    </row>
    <row r="14" spans="1:8">
      <c r="A14" s="343" t="s">
        <v>783</v>
      </c>
      <c r="B14" s="334" t="s">
        <v>1044</v>
      </c>
      <c r="C14" s="328" t="str">
        <f>C13</f>
        <v>6 blocos 1 + 14 blocos 2</v>
      </c>
      <c r="D14" s="326" t="s">
        <v>877</v>
      </c>
      <c r="E14" s="336">
        <f>E13</f>
        <v>20.504999999999999</v>
      </c>
      <c r="F14" s="330">
        <f t="shared" si="0"/>
        <v>20.51</v>
      </c>
      <c r="G14" s="337" t="s">
        <v>676</v>
      </c>
    </row>
    <row r="15" spans="1:8">
      <c r="A15" s="343" t="s">
        <v>764</v>
      </c>
      <c r="B15" s="334" t="s">
        <v>843</v>
      </c>
      <c r="C15" s="328" t="str">
        <f>C13</f>
        <v>6 blocos 1 + 14 blocos 2</v>
      </c>
      <c r="D15" s="326" t="s">
        <v>876</v>
      </c>
      <c r="E15" s="336">
        <f>6*(0.8*4*1.2)+14*((1.3*4*0.35)+(0.8*4*0.85))</f>
        <v>86.6</v>
      </c>
      <c r="F15" s="330">
        <f t="shared" si="0"/>
        <v>86.6</v>
      </c>
      <c r="G15" s="337" t="s">
        <v>676</v>
      </c>
    </row>
    <row r="16" spans="1:8">
      <c r="A16" s="343" t="s">
        <v>765</v>
      </c>
      <c r="B16" s="327" t="s">
        <v>881</v>
      </c>
      <c r="C16" s="328" t="s">
        <v>835</v>
      </c>
      <c r="D16" s="343" t="s">
        <v>878</v>
      </c>
      <c r="E16" s="336">
        <f>459.14</f>
        <v>459.14</v>
      </c>
      <c r="F16" s="330">
        <f t="shared" si="0"/>
        <v>459.14</v>
      </c>
      <c r="G16" s="337" t="s">
        <v>676</v>
      </c>
    </row>
    <row r="17" spans="1:8" ht="12.75" customHeight="1">
      <c r="A17" s="343" t="s">
        <v>643</v>
      </c>
      <c r="B17" s="327" t="s">
        <v>882</v>
      </c>
      <c r="C17" s="328" t="str">
        <f>C16</f>
        <v>conforme projeto</v>
      </c>
      <c r="D17" s="343" t="s">
        <v>878</v>
      </c>
      <c r="E17" s="336">
        <f>74</f>
        <v>74</v>
      </c>
      <c r="F17" s="330">
        <f t="shared" si="0"/>
        <v>74</v>
      </c>
      <c r="G17" s="337" t="s">
        <v>676</v>
      </c>
    </row>
    <row r="18" spans="1:8" ht="12.75" customHeight="1">
      <c r="A18" s="1229" t="s">
        <v>1045</v>
      </c>
      <c r="B18" s="1229"/>
      <c r="C18" s="1229"/>
      <c r="D18" s="1229"/>
      <c r="E18" s="1229"/>
      <c r="F18" s="330"/>
      <c r="G18" s="331"/>
      <c r="H18" s="342"/>
    </row>
    <row r="19" spans="1:8">
      <c r="A19" s="332" t="s">
        <v>761</v>
      </c>
      <c r="B19" s="332" t="s">
        <v>703</v>
      </c>
      <c r="C19" s="333" t="s">
        <v>722</v>
      </c>
      <c r="D19" s="332" t="s">
        <v>723</v>
      </c>
      <c r="E19" s="332" t="s">
        <v>724</v>
      </c>
      <c r="F19" s="330"/>
      <c r="G19" s="331"/>
      <c r="H19" s="342"/>
    </row>
    <row r="20" spans="1:8" ht="24">
      <c r="A20" s="343" t="s">
        <v>784</v>
      </c>
      <c r="B20" s="327" t="s">
        <v>728</v>
      </c>
      <c r="C20" s="328" t="s">
        <v>1046</v>
      </c>
      <c r="D20" s="343" t="s">
        <v>876</v>
      </c>
      <c r="E20" s="347">
        <f>2*(1.3+0.72+0.32)*22</f>
        <v>102.96</v>
      </c>
      <c r="F20" s="330">
        <f>ROUND(E20,2)</f>
        <v>102.96</v>
      </c>
      <c r="G20" s="331" t="s">
        <v>676</v>
      </c>
      <c r="H20" s="342"/>
    </row>
    <row r="21" spans="1:8">
      <c r="A21" s="343" t="s">
        <v>785</v>
      </c>
      <c r="B21" s="327" t="s">
        <v>843</v>
      </c>
      <c r="C21" s="328" t="s">
        <v>1047</v>
      </c>
      <c r="D21" s="343" t="s">
        <v>876</v>
      </c>
      <c r="E21" s="347">
        <f>2*0.08*(22*2+0.62*2+1*2)</f>
        <v>7.5584000000000007</v>
      </c>
      <c r="F21" s="330">
        <f>ROUND(E21,2)</f>
        <v>7.56</v>
      </c>
      <c r="G21" s="331" t="s">
        <v>676</v>
      </c>
      <c r="H21" s="342"/>
    </row>
    <row r="22" spans="1:8" ht="24">
      <c r="A22" s="343" t="s">
        <v>786</v>
      </c>
      <c r="B22" s="327" t="s">
        <v>1048</v>
      </c>
      <c r="C22" s="328" t="s">
        <v>1049</v>
      </c>
      <c r="D22" s="343" t="s">
        <v>878</v>
      </c>
      <c r="E22" s="336">
        <f>(E24-12.813)*80</f>
        <v>456.17599999999993</v>
      </c>
      <c r="F22" s="330">
        <f>ROUND(E22,2)</f>
        <v>456.18</v>
      </c>
      <c r="G22" s="331" t="s">
        <v>676</v>
      </c>
      <c r="H22" s="342"/>
    </row>
    <row r="23" spans="1:8" ht="24">
      <c r="A23" s="343" t="s">
        <v>673</v>
      </c>
      <c r="B23" s="327" t="s">
        <v>844</v>
      </c>
      <c r="C23" s="328" t="s">
        <v>1050</v>
      </c>
      <c r="D23" s="326" t="s">
        <v>877</v>
      </c>
      <c r="E23" s="336">
        <f>2*22*((0.62*0.08)+(1*0.08)+(1.82*0.16))</f>
        <v>18.5152</v>
      </c>
      <c r="F23" s="330">
        <f>ROUND(E23,2)</f>
        <v>18.52</v>
      </c>
      <c r="G23" s="331" t="s">
        <v>676</v>
      </c>
      <c r="H23" s="342"/>
    </row>
    <row r="24" spans="1:8" ht="24">
      <c r="A24" s="343" t="s">
        <v>832</v>
      </c>
      <c r="B24" s="327" t="s">
        <v>1044</v>
      </c>
      <c r="C24" s="328" t="s">
        <v>1051</v>
      </c>
      <c r="D24" s="326" t="s">
        <v>877</v>
      </c>
      <c r="E24" s="336">
        <f>E23</f>
        <v>18.5152</v>
      </c>
      <c r="F24" s="330">
        <f>ROUND(E24,2)</f>
        <v>18.52</v>
      </c>
      <c r="G24" s="331" t="s">
        <v>676</v>
      </c>
      <c r="H24" s="342"/>
    </row>
    <row r="25" spans="1:8" ht="12.75" customHeight="1">
      <c r="A25" s="1228" t="s">
        <v>666</v>
      </c>
      <c r="B25" s="1228"/>
      <c r="C25" s="1228"/>
      <c r="D25" s="1228"/>
      <c r="E25" s="1228"/>
      <c r="F25" s="330"/>
      <c r="G25" s="331"/>
      <c r="H25" s="342"/>
    </row>
    <row r="26" spans="1:8">
      <c r="A26" s="332" t="s">
        <v>761</v>
      </c>
      <c r="B26" s="332" t="s">
        <v>703</v>
      </c>
      <c r="C26" s="333" t="s">
        <v>722</v>
      </c>
      <c r="D26" s="332" t="s">
        <v>723</v>
      </c>
      <c r="E26" s="332" t="s">
        <v>724</v>
      </c>
      <c r="F26" s="330"/>
      <c r="G26" s="331"/>
      <c r="H26" s="342"/>
    </row>
    <row r="27" spans="1:8" ht="24">
      <c r="A27" s="326" t="s">
        <v>788</v>
      </c>
      <c r="B27" s="334" t="s">
        <v>1052</v>
      </c>
      <c r="C27" s="335" t="s">
        <v>1053</v>
      </c>
      <c r="D27" s="326" t="s">
        <v>876</v>
      </c>
      <c r="E27" s="347">
        <v>1033.92</v>
      </c>
      <c r="F27" s="330">
        <f>ROUND(E27,2)</f>
        <v>1033.92</v>
      </c>
      <c r="G27" s="331" t="s">
        <v>676</v>
      </c>
      <c r="H27" s="342"/>
    </row>
    <row r="28" spans="1:8" ht="24">
      <c r="A28" s="326" t="s">
        <v>693</v>
      </c>
      <c r="B28" s="334" t="s">
        <v>1054</v>
      </c>
      <c r="C28" s="335" t="s">
        <v>1055</v>
      </c>
      <c r="D28" s="326" t="s">
        <v>876</v>
      </c>
      <c r="E28" s="347">
        <v>365.3</v>
      </c>
      <c r="F28" s="330">
        <f>ROUND(E28,2)</f>
        <v>365.3</v>
      </c>
      <c r="G28" s="331" t="s">
        <v>676</v>
      </c>
    </row>
    <row r="29" spans="1:8">
      <c r="A29" s="326" t="s">
        <v>694</v>
      </c>
      <c r="B29" s="334" t="s">
        <v>1056</v>
      </c>
      <c r="C29" s="335" t="s">
        <v>1057</v>
      </c>
      <c r="D29" s="326" t="s">
        <v>667</v>
      </c>
      <c r="E29" s="336">
        <v>11245</v>
      </c>
      <c r="F29" s="330">
        <f>ROUND(E29,2)</f>
        <v>11245</v>
      </c>
      <c r="G29" s="331" t="s">
        <v>676</v>
      </c>
    </row>
    <row r="30" spans="1:8">
      <c r="A30" s="1228" t="s">
        <v>729</v>
      </c>
      <c r="B30" s="1228"/>
      <c r="C30" s="1228"/>
      <c r="D30" s="1228"/>
      <c r="E30" s="1228"/>
      <c r="F30" s="330"/>
      <c r="G30" s="331"/>
    </row>
    <row r="31" spans="1:8">
      <c r="A31" s="332" t="s">
        <v>761</v>
      </c>
      <c r="B31" s="332" t="s">
        <v>703</v>
      </c>
      <c r="C31" s="333" t="s">
        <v>722</v>
      </c>
      <c r="D31" s="332" t="s">
        <v>723</v>
      </c>
      <c r="E31" s="332" t="s">
        <v>724</v>
      </c>
      <c r="F31" s="330"/>
      <c r="G31" s="331"/>
    </row>
    <row r="32" spans="1:8" ht="24">
      <c r="A32" s="343" t="s">
        <v>790</v>
      </c>
      <c r="B32" s="327" t="s">
        <v>845</v>
      </c>
      <c r="C32" s="328" t="s">
        <v>0</v>
      </c>
      <c r="D32" s="343" t="s">
        <v>876</v>
      </c>
      <c r="E32" s="348">
        <f>(2*22*1.3*2)+(4*0.93)</f>
        <v>118.12</v>
      </c>
      <c r="F32" s="330">
        <f>ROUND(E32,2)</f>
        <v>118.12</v>
      </c>
      <c r="G32" s="337" t="s">
        <v>676</v>
      </c>
    </row>
    <row r="33" spans="1:7" ht="24">
      <c r="A33" s="340" t="s">
        <v>697</v>
      </c>
      <c r="B33" s="338" t="s">
        <v>879</v>
      </c>
      <c r="C33" s="339" t="str">
        <f>C32</f>
        <v>(2 Arquibancadas x 22 comprimento x Reboco pela Frente e Trás h = 1,3 x 2) + (4 seções finais arquibancada x 0,93m²)</v>
      </c>
      <c r="D33" s="340" t="s">
        <v>876</v>
      </c>
      <c r="E33" s="341">
        <f>E32</f>
        <v>118.12</v>
      </c>
      <c r="F33" s="330">
        <f>ROUND(E33,2)</f>
        <v>118.12</v>
      </c>
      <c r="G33" s="337" t="s">
        <v>676</v>
      </c>
    </row>
    <row r="34" spans="1:7" ht="12.75" customHeight="1">
      <c r="A34" s="1229" t="s">
        <v>839</v>
      </c>
      <c r="B34" s="1229"/>
      <c r="C34" s="1229"/>
      <c r="D34" s="1229"/>
      <c r="E34" s="1229"/>
      <c r="F34" s="330"/>
      <c r="G34" s="349"/>
    </row>
    <row r="35" spans="1:7">
      <c r="A35" s="332" t="s">
        <v>761</v>
      </c>
      <c r="B35" s="332" t="s">
        <v>703</v>
      </c>
      <c r="C35" s="333" t="s">
        <v>722</v>
      </c>
      <c r="D35" s="332" t="s">
        <v>723</v>
      </c>
      <c r="E35" s="332" t="s">
        <v>724</v>
      </c>
      <c r="F35" s="330"/>
      <c r="G35" s="331"/>
    </row>
    <row r="36" spans="1:7">
      <c r="A36" s="343" t="s">
        <v>792</v>
      </c>
      <c r="B36" s="327" t="s">
        <v>836</v>
      </c>
      <c r="C36" s="328" t="s">
        <v>1</v>
      </c>
      <c r="D36" s="343" t="s">
        <v>876</v>
      </c>
      <c r="E36" s="348">
        <f>E4</f>
        <v>768</v>
      </c>
      <c r="F36" s="350">
        <f t="shared" ref="F36:F44" si="1">ROUND(E36,2)</f>
        <v>768</v>
      </c>
      <c r="G36" s="351" t="s">
        <v>676</v>
      </c>
    </row>
    <row r="37" spans="1:7" ht="36">
      <c r="A37" s="343" t="s">
        <v>674</v>
      </c>
      <c r="B37" s="327" t="s">
        <v>2</v>
      </c>
      <c r="C37" s="328" t="s">
        <v>22</v>
      </c>
      <c r="D37" s="326" t="s">
        <v>877</v>
      </c>
      <c r="E37" s="348">
        <f>(768-85.4)*0.05</f>
        <v>34.130000000000003</v>
      </c>
      <c r="F37" s="350">
        <f t="shared" si="1"/>
        <v>34.130000000000003</v>
      </c>
      <c r="G37" s="351" t="s">
        <v>676</v>
      </c>
    </row>
    <row r="38" spans="1:7">
      <c r="A38" s="343" t="s">
        <v>837</v>
      </c>
      <c r="B38" s="327" t="s">
        <v>3</v>
      </c>
      <c r="C38" s="328" t="s">
        <v>23</v>
      </c>
      <c r="D38" s="343" t="s">
        <v>876</v>
      </c>
      <c r="E38" s="348">
        <f>768-85.4</f>
        <v>682.6</v>
      </c>
      <c r="F38" s="350">
        <f t="shared" si="1"/>
        <v>682.6</v>
      </c>
      <c r="G38" s="351" t="s">
        <v>676</v>
      </c>
    </row>
    <row r="39" spans="1:7" ht="24">
      <c r="A39" s="343" t="s">
        <v>775</v>
      </c>
      <c r="B39" s="327" t="s">
        <v>4</v>
      </c>
      <c r="C39" s="328" t="s">
        <v>5</v>
      </c>
      <c r="D39" s="326" t="s">
        <v>877</v>
      </c>
      <c r="E39" s="348">
        <v>81</v>
      </c>
      <c r="F39" s="350">
        <f t="shared" si="1"/>
        <v>81</v>
      </c>
      <c r="G39" s="351" t="s">
        <v>676</v>
      </c>
    </row>
    <row r="40" spans="1:7" ht="12.75" customHeight="1">
      <c r="A40" s="343" t="s">
        <v>897</v>
      </c>
      <c r="B40" s="352" t="s">
        <v>6</v>
      </c>
      <c r="C40" s="328" t="s">
        <v>5</v>
      </c>
      <c r="D40" s="326" t="s">
        <v>877</v>
      </c>
      <c r="E40" s="348">
        <v>81</v>
      </c>
      <c r="F40" s="350">
        <f t="shared" si="1"/>
        <v>81</v>
      </c>
      <c r="G40" s="351" t="s">
        <v>676</v>
      </c>
    </row>
    <row r="41" spans="1:7" ht="36">
      <c r="A41" s="343" t="s">
        <v>898</v>
      </c>
      <c r="B41" s="353" t="s">
        <v>7</v>
      </c>
      <c r="C41" s="328" t="s">
        <v>1</v>
      </c>
      <c r="D41" s="343" t="s">
        <v>876</v>
      </c>
      <c r="E41" s="348">
        <v>768</v>
      </c>
      <c r="F41" s="350">
        <f t="shared" si="1"/>
        <v>768</v>
      </c>
      <c r="G41" s="351" t="s">
        <v>676</v>
      </c>
    </row>
    <row r="42" spans="1:7" ht="84">
      <c r="A42" s="343" t="s">
        <v>899</v>
      </c>
      <c r="B42" s="352" t="s">
        <v>24</v>
      </c>
      <c r="C42" s="354" t="str">
        <f>C38</f>
        <v>área de locação - área de arquibancadas</v>
      </c>
      <c r="D42" s="343" t="s">
        <v>876</v>
      </c>
      <c r="E42" s="348">
        <f>E38</f>
        <v>682.6</v>
      </c>
      <c r="F42" s="350">
        <f t="shared" si="1"/>
        <v>682.6</v>
      </c>
      <c r="G42" s="351" t="s">
        <v>676</v>
      </c>
    </row>
    <row r="43" spans="1:7" ht="24">
      <c r="A43" s="343" t="s">
        <v>900</v>
      </c>
      <c r="B43" s="352" t="s">
        <v>8</v>
      </c>
      <c r="C43" s="328" t="s">
        <v>9</v>
      </c>
      <c r="D43" s="343" t="s">
        <v>796</v>
      </c>
      <c r="E43" s="348">
        <v>192</v>
      </c>
      <c r="F43" s="330">
        <f>ROUND(E43,2)</f>
        <v>192</v>
      </c>
      <c r="G43" s="331" t="s">
        <v>676</v>
      </c>
    </row>
    <row r="44" spans="1:7">
      <c r="A44" s="343" t="s">
        <v>901</v>
      </c>
      <c r="B44" s="352" t="s">
        <v>10</v>
      </c>
      <c r="C44" s="328" t="s">
        <v>11</v>
      </c>
      <c r="D44" s="326" t="s">
        <v>876</v>
      </c>
      <c r="E44" s="348">
        <f>(33.6*0.8*2)+(24*0.8*2)</f>
        <v>92.160000000000011</v>
      </c>
      <c r="F44" s="330">
        <f t="shared" si="1"/>
        <v>92.16</v>
      </c>
      <c r="G44" s="331" t="s">
        <v>676</v>
      </c>
    </row>
    <row r="45" spans="1:7">
      <c r="A45" s="1228" t="s">
        <v>668</v>
      </c>
      <c r="B45" s="1228"/>
      <c r="C45" s="1228"/>
      <c r="D45" s="1228"/>
      <c r="E45" s="1228"/>
      <c r="F45" s="330"/>
      <c r="G45" s="331"/>
    </row>
    <row r="46" spans="1:7">
      <c r="A46" s="332" t="s">
        <v>761</v>
      </c>
      <c r="B46" s="332" t="s">
        <v>703</v>
      </c>
      <c r="C46" s="333" t="s">
        <v>722</v>
      </c>
      <c r="D46" s="332" t="s">
        <v>723</v>
      </c>
      <c r="E46" s="332" t="s">
        <v>724</v>
      </c>
      <c r="F46" s="330"/>
      <c r="G46" s="331"/>
    </row>
    <row r="47" spans="1:7">
      <c r="A47" s="343" t="s">
        <v>794</v>
      </c>
      <c r="B47" s="327" t="s">
        <v>12</v>
      </c>
      <c r="C47" s="328" t="s">
        <v>13</v>
      </c>
      <c r="D47" s="343" t="s">
        <v>669</v>
      </c>
      <c r="E47" s="348">
        <v>467.56</v>
      </c>
      <c r="F47" s="350">
        <f>ROUND(E47,2)</f>
        <v>467.56</v>
      </c>
      <c r="G47" s="351" t="s">
        <v>676</v>
      </c>
    </row>
    <row r="48" spans="1:7">
      <c r="A48" s="343" t="s">
        <v>795</v>
      </c>
      <c r="B48" s="334" t="s">
        <v>14</v>
      </c>
      <c r="C48" s="335" t="s">
        <v>15</v>
      </c>
      <c r="D48" s="326" t="s">
        <v>665</v>
      </c>
      <c r="E48" s="356">
        <v>2</v>
      </c>
      <c r="F48" s="330">
        <f>ROUND(E48,2)</f>
        <v>2</v>
      </c>
      <c r="G48" s="331" t="s">
        <v>676</v>
      </c>
    </row>
    <row r="49" spans="1:7" ht="24">
      <c r="A49" s="343" t="s">
        <v>704</v>
      </c>
      <c r="B49" s="357" t="s">
        <v>16</v>
      </c>
      <c r="C49" s="328" t="s">
        <v>17</v>
      </c>
      <c r="D49" s="326" t="s">
        <v>876</v>
      </c>
      <c r="E49" s="348">
        <f>(2*22*1.3*2)+4*0.93</f>
        <v>118.12</v>
      </c>
      <c r="F49" s="330">
        <f>ROUND(E49,2)</f>
        <v>118.12</v>
      </c>
      <c r="G49" s="337" t="s">
        <v>676</v>
      </c>
    </row>
    <row r="50" spans="1:7" ht="12.75" customHeight="1">
      <c r="A50" s="1229" t="s">
        <v>771</v>
      </c>
      <c r="B50" s="1229"/>
      <c r="C50" s="1229"/>
      <c r="D50" s="1229"/>
      <c r="E50" s="1229"/>
      <c r="F50" s="330"/>
      <c r="G50" s="331"/>
    </row>
    <row r="51" spans="1:7">
      <c r="A51" s="332" t="s">
        <v>761</v>
      </c>
      <c r="B51" s="332" t="s">
        <v>703</v>
      </c>
      <c r="C51" s="333" t="s">
        <v>722</v>
      </c>
      <c r="D51" s="332" t="s">
        <v>723</v>
      </c>
      <c r="E51" s="332" t="s">
        <v>724</v>
      </c>
      <c r="F51" s="330"/>
      <c r="G51" s="331"/>
    </row>
    <row r="52" spans="1:7">
      <c r="A52" s="343" t="s">
        <v>798</v>
      </c>
      <c r="B52" s="327" t="s">
        <v>18</v>
      </c>
      <c r="C52" s="328"/>
      <c r="D52" s="355" t="s">
        <v>665</v>
      </c>
      <c r="E52" s="356">
        <v>2</v>
      </c>
      <c r="F52" s="330">
        <f>ROUND(E52,2)</f>
        <v>2</v>
      </c>
      <c r="G52" s="331" t="s">
        <v>676</v>
      </c>
    </row>
    <row r="53" spans="1:7">
      <c r="A53" s="343" t="s">
        <v>799</v>
      </c>
      <c r="B53" s="327" t="s">
        <v>19</v>
      </c>
      <c r="C53" s="328"/>
      <c r="D53" s="343" t="s">
        <v>670</v>
      </c>
      <c r="E53" s="356">
        <v>1</v>
      </c>
      <c r="F53" s="330">
        <f>ROUND(E53,2)</f>
        <v>1</v>
      </c>
      <c r="G53" s="331" t="s">
        <v>676</v>
      </c>
    </row>
    <row r="54" spans="1:7">
      <c r="A54" s="343" t="s">
        <v>644</v>
      </c>
      <c r="B54" s="327" t="s">
        <v>20</v>
      </c>
      <c r="C54" s="328"/>
      <c r="D54" s="343" t="s">
        <v>670</v>
      </c>
      <c r="E54" s="356">
        <v>1</v>
      </c>
      <c r="F54" s="330">
        <f>ROUND(E54,2)</f>
        <v>1</v>
      </c>
      <c r="G54" s="331" t="s">
        <v>676</v>
      </c>
    </row>
    <row r="55" spans="1:7">
      <c r="A55" s="343" t="s">
        <v>820</v>
      </c>
      <c r="B55" s="327" t="s">
        <v>21</v>
      </c>
      <c r="C55" s="328"/>
      <c r="D55" s="326" t="s">
        <v>876</v>
      </c>
      <c r="E55" s="356">
        <f>133*2</f>
        <v>266</v>
      </c>
      <c r="F55" s="330">
        <f>ROUND(E55,2)</f>
        <v>266</v>
      </c>
      <c r="G55" s="331" t="s">
        <v>676</v>
      </c>
    </row>
    <row r="56" spans="1:7">
      <c r="A56" s="1230" t="s">
        <v>698</v>
      </c>
      <c r="B56" s="1230"/>
      <c r="C56" s="1228"/>
      <c r="D56" s="1228"/>
      <c r="E56" s="1228"/>
      <c r="F56" s="330"/>
      <c r="G56" s="331"/>
    </row>
    <row r="57" spans="1:7">
      <c r="A57" s="332" t="s">
        <v>761</v>
      </c>
      <c r="B57" s="332" t="s">
        <v>703</v>
      </c>
      <c r="C57" s="333" t="s">
        <v>722</v>
      </c>
      <c r="D57" s="332" t="s">
        <v>723</v>
      </c>
      <c r="E57" s="332" t="s">
        <v>724</v>
      </c>
      <c r="F57" s="330"/>
      <c r="G57" s="331"/>
    </row>
    <row r="58" spans="1:7">
      <c r="A58" s="340" t="s">
        <v>801</v>
      </c>
      <c r="B58" s="338" t="s">
        <v>699</v>
      </c>
      <c r="C58" s="339" t="s">
        <v>815</v>
      </c>
      <c r="D58" s="340" t="s">
        <v>876</v>
      </c>
      <c r="E58" s="341">
        <f>E4</f>
        <v>768</v>
      </c>
      <c r="F58" s="330">
        <f>ROUND(E58,2)</f>
        <v>768</v>
      </c>
      <c r="G58" s="331" t="s">
        <v>676</v>
      </c>
    </row>
    <row r="70" ht="12.75" customHeight="1"/>
    <row r="80" ht="12.75" customHeight="1"/>
    <row r="91" ht="12.75" customHeight="1"/>
  </sheetData>
  <mergeCells count="11">
    <mergeCell ref="A30:E30"/>
    <mergeCell ref="A45:E45"/>
    <mergeCell ref="A50:E50"/>
    <mergeCell ref="A56:E56"/>
    <mergeCell ref="A1:E1"/>
    <mergeCell ref="A2:E2"/>
    <mergeCell ref="A25:E25"/>
    <mergeCell ref="A34:E34"/>
    <mergeCell ref="A5:E5"/>
    <mergeCell ref="A10:E10"/>
    <mergeCell ref="A18:E18"/>
  </mergeCells>
  <phoneticPr fontId="61" type="noConversion"/>
  <pageMargins left="0.511811024" right="0.511811024" top="0.78740157499999996" bottom="0.78740157499999996" header="0.31496062000000002" footer="0.31496062000000002"/>
  <pageSetup orientation="portrait" r:id="rId1"/>
</worksheet>
</file>

<file path=xl/worksheets/sheet3.xml><?xml version="1.0" encoding="utf-8"?>
<worksheet xmlns="http://schemas.openxmlformats.org/spreadsheetml/2006/main" xmlns:r="http://schemas.openxmlformats.org/officeDocument/2006/relationships">
  <sheetPr codeName="Plan26">
    <tabColor indexed="12"/>
  </sheetPr>
  <dimension ref="A1:K301"/>
  <sheetViews>
    <sheetView zoomScale="90" zoomScaleNormal="90" workbookViewId="0">
      <selection activeCell="C10" sqref="C10"/>
    </sheetView>
  </sheetViews>
  <sheetFormatPr defaultColWidth="9.140625" defaultRowHeight="14.25" customHeight="1"/>
  <cols>
    <col min="1" max="1" width="12.5703125" customWidth="1"/>
    <col min="2" max="2" width="93.42578125" customWidth="1"/>
    <col min="3" max="3" width="45.140625" customWidth="1"/>
    <col min="4" max="4" width="27.85546875" style="5" hidden="1" customWidth="1"/>
    <col min="5" max="5" width="13.28515625" style="5" hidden="1" customWidth="1"/>
    <col min="6" max="6" width="27.85546875" style="5" hidden="1" customWidth="1"/>
    <col min="7" max="7" width="13.28515625" style="5" hidden="1" customWidth="1"/>
    <col min="8" max="16384" width="9.140625" style="5"/>
  </cols>
  <sheetData>
    <row r="1" spans="1:11" s="3" customFormat="1" ht="19.5" customHeight="1">
      <c r="A1" s="573" t="s">
        <v>641</v>
      </c>
      <c r="B1" s="574"/>
      <c r="C1" s="595"/>
    </row>
    <row r="2" spans="1:11" ht="17.25" customHeight="1">
      <c r="A2" s="971" t="str">
        <f>PLANILHA!A1</f>
        <v>PREFEITURA MUNICIPAL DE VARZEA GRANDE</v>
      </c>
      <c r="B2" s="972"/>
      <c r="C2" s="594"/>
    </row>
    <row r="3" spans="1:11" s="6" customFormat="1" ht="13.5" customHeight="1">
      <c r="A3" s="973" t="str">
        <f>PLANILHA!A2</f>
        <v>SECRETARIA MUNICIPAL DE SAÚDE</v>
      </c>
      <c r="B3" s="974"/>
      <c r="C3" s="594"/>
    </row>
    <row r="4" spans="1:11" ht="14.25" customHeight="1">
      <c r="A4" s="975" t="str">
        <f>PLANILHA!A3:C3</f>
        <v>SUPERINTENDENCIA DE PROJETOS -SMS</v>
      </c>
      <c r="B4" s="976"/>
      <c r="C4" s="592"/>
    </row>
    <row r="5" spans="1:11" ht="17.25" customHeight="1">
      <c r="A5" s="977" t="s">
        <v>1227</v>
      </c>
      <c r="B5" s="978"/>
      <c r="C5" s="593"/>
      <c r="D5" s="591"/>
      <c r="E5" s="591"/>
      <c r="F5" s="591"/>
      <c r="G5" s="591"/>
      <c r="H5" s="591"/>
      <c r="I5" s="591"/>
      <c r="J5" s="591"/>
      <c r="K5" s="591"/>
    </row>
    <row r="6" spans="1:11" ht="15.75">
      <c r="A6" s="967" t="s">
        <v>1228</v>
      </c>
      <c r="B6" s="968"/>
      <c r="C6" s="593"/>
      <c r="D6" s="213"/>
      <c r="F6" s="213"/>
    </row>
    <row r="7" spans="1:11" ht="19.5" customHeight="1" thickBot="1">
      <c r="A7" s="969" t="s">
        <v>1061</v>
      </c>
      <c r="B7" s="970"/>
      <c r="C7" s="593"/>
    </row>
    <row r="8" spans="1:11" ht="14.25" customHeight="1">
      <c r="A8" s="963" t="s">
        <v>659</v>
      </c>
      <c r="B8" s="963" t="s">
        <v>696</v>
      </c>
      <c r="C8" s="982" t="s">
        <v>1448</v>
      </c>
      <c r="D8" s="963" t="s">
        <v>889</v>
      </c>
      <c r="E8" s="960" t="s">
        <v>688</v>
      </c>
      <c r="F8" s="963" t="s">
        <v>890</v>
      </c>
      <c r="G8" s="960" t="s">
        <v>688</v>
      </c>
    </row>
    <row r="9" spans="1:11" ht="42.75" customHeight="1" thickBot="1">
      <c r="A9" s="980"/>
      <c r="B9" s="980"/>
      <c r="C9" s="983"/>
      <c r="D9" s="964"/>
      <c r="E9" s="961"/>
      <c r="F9" s="964"/>
      <c r="G9" s="961"/>
    </row>
    <row r="10" spans="1:11" ht="15" customHeight="1" thickBot="1">
      <c r="A10" s="980"/>
      <c r="B10" s="981"/>
      <c r="C10" s="597" t="s">
        <v>838</v>
      </c>
      <c r="D10" s="187" t="s">
        <v>838</v>
      </c>
      <c r="E10" s="962"/>
      <c r="F10" s="187" t="s">
        <v>838</v>
      </c>
      <c r="G10" s="962"/>
    </row>
    <row r="11" spans="1:11" s="127" customFormat="1" ht="18.75" customHeight="1">
      <c r="A11" s="965"/>
      <c r="B11" s="966"/>
      <c r="C11" s="596"/>
      <c r="D11" s="577"/>
      <c r="E11" s="300"/>
      <c r="F11" s="300"/>
      <c r="G11" s="300"/>
    </row>
    <row r="12" spans="1:11" s="127" customFormat="1" ht="18">
      <c r="A12" s="579" t="s">
        <v>719</v>
      </c>
      <c r="B12" s="658" t="str">
        <f>PLANILHA!C12</f>
        <v>SERVIÇOS PLENIMINARES</v>
      </c>
      <c r="C12" s="580">
        <f>PLANILHA!H16</f>
        <v>23130.51</v>
      </c>
      <c r="D12" s="578" t="e">
        <f>PLANILHA!#REF!</f>
        <v>#REF!</v>
      </c>
      <c r="E12" s="195" t="e">
        <f t="shared" ref="E12:E15" si="0">D12/C12</f>
        <v>#REF!</v>
      </c>
      <c r="F12" s="63" t="e">
        <f>PLANILHA!#REF!</f>
        <v>#REF!</v>
      </c>
      <c r="G12" s="195" t="e">
        <f t="shared" ref="G12:G15" si="1">F12/C12</f>
        <v>#REF!</v>
      </c>
    </row>
    <row r="13" spans="1:11" s="127" customFormat="1" ht="18">
      <c r="A13" s="579" t="s">
        <v>821</v>
      </c>
      <c r="B13" s="584" t="str">
        <f>PLANILHA!C17</f>
        <v xml:space="preserve">MOVIMENTOS DE SOLOS </v>
      </c>
      <c r="C13" s="580">
        <f>PLANILHA!H20</f>
        <v>4964.03</v>
      </c>
      <c r="D13" s="578" t="e">
        <f>#REF!</f>
        <v>#REF!</v>
      </c>
      <c r="E13" s="195" t="e">
        <f t="shared" si="0"/>
        <v>#REF!</v>
      </c>
      <c r="F13" s="63" t="e">
        <f>PLANILHA!#REF!</f>
        <v>#REF!</v>
      </c>
      <c r="G13" s="195" t="e">
        <f t="shared" si="1"/>
        <v>#REF!</v>
      </c>
    </row>
    <row r="14" spans="1:11" s="127" customFormat="1" ht="18">
      <c r="A14" s="579" t="s">
        <v>780</v>
      </c>
      <c r="B14" s="581" t="str">
        <f>PLANILHA!C21</f>
        <v>CONCRETO</v>
      </c>
      <c r="C14" s="580">
        <f>PLANILHA!H25</f>
        <v>9603.2999999999993</v>
      </c>
      <c r="D14" s="578" t="e">
        <f>Elétrica!N141</f>
        <v>#VALUE!</v>
      </c>
      <c r="E14" s="195" t="e">
        <f t="shared" si="0"/>
        <v>#VALUE!</v>
      </c>
      <c r="F14" s="63" t="e">
        <f>PLANILHA!#REF!</f>
        <v>#REF!</v>
      </c>
      <c r="G14" s="195" t="e">
        <f t="shared" si="1"/>
        <v>#REF!</v>
      </c>
    </row>
    <row r="15" spans="1:11" s="127" customFormat="1" ht="18">
      <c r="A15" s="579" t="s">
        <v>672</v>
      </c>
      <c r="B15" s="585" t="str">
        <f>PLANILHA!C26</f>
        <v>ALVENARIA E FECHAMENTO</v>
      </c>
      <c r="C15" s="583">
        <f>PLANILHA!H28</f>
        <v>3291.66</v>
      </c>
      <c r="D15" s="578" t="e">
        <f>#REF!</f>
        <v>#REF!</v>
      </c>
      <c r="E15" s="195" t="e">
        <f t="shared" si="0"/>
        <v>#REF!</v>
      </c>
      <c r="F15" s="63" t="e">
        <f>PLANILHA!#REF!</f>
        <v>#REF!</v>
      </c>
      <c r="G15" s="195" t="e">
        <f t="shared" si="1"/>
        <v>#REF!</v>
      </c>
    </row>
    <row r="16" spans="1:11" s="127" customFormat="1" ht="18">
      <c r="A16" s="579" t="s">
        <v>787</v>
      </c>
      <c r="B16" s="585" t="str">
        <f>PLANILHA!C29</f>
        <v>DEMOLIÇÃO E RETIRADAS</v>
      </c>
      <c r="C16" s="583">
        <f>PLANILHA!H36</f>
        <v>7805.36</v>
      </c>
      <c r="D16" s="578"/>
      <c r="E16" s="195"/>
      <c r="F16" s="63"/>
      <c r="G16" s="195"/>
    </row>
    <row r="17" spans="1:7" s="127" customFormat="1" ht="18">
      <c r="A17" s="579" t="s">
        <v>789</v>
      </c>
      <c r="B17" s="582" t="str">
        <f>PLANILHA!C37</f>
        <v>PISO</v>
      </c>
      <c r="C17" s="583">
        <f>PLANILHA!H42</f>
        <v>21327.190000000002</v>
      </c>
      <c r="D17" s="578"/>
      <c r="E17" s="195">
        <f>D17/C17</f>
        <v>0</v>
      </c>
      <c r="F17" s="63"/>
      <c r="G17" s="195"/>
    </row>
    <row r="18" spans="1:7" s="127" customFormat="1" ht="18">
      <c r="A18" s="579" t="s">
        <v>791</v>
      </c>
      <c r="B18" s="582" t="str">
        <f>PLANILHA!C43</f>
        <v>REVESTIMENTOS EM PAREDES</v>
      </c>
      <c r="C18" s="583">
        <f>PLANILHA!H47</f>
        <v>9861.65</v>
      </c>
      <c r="D18" s="578"/>
      <c r="E18" s="195"/>
      <c r="F18" s="63"/>
      <c r="G18" s="195"/>
    </row>
    <row r="19" spans="1:7" s="127" customFormat="1" ht="18">
      <c r="A19" s="579" t="s">
        <v>793</v>
      </c>
      <c r="B19" s="582" t="str">
        <f>PLANILHA!C48</f>
        <v>ESQUADRIAS/VIDROS E ACESSÓRIOS</v>
      </c>
      <c r="C19" s="583">
        <f>PLANILHA!H58</f>
        <v>43359.56</v>
      </c>
      <c r="D19" s="578"/>
      <c r="E19" s="195"/>
      <c r="F19" s="63"/>
      <c r="G19" s="195"/>
    </row>
    <row r="20" spans="1:7" s="127" customFormat="1" ht="18">
      <c r="A20" s="579" t="s">
        <v>797</v>
      </c>
      <c r="B20" s="582" t="str">
        <f>PLANILHA!C59</f>
        <v>PINTURAS E ACABAMENTOS</v>
      </c>
      <c r="C20" s="583">
        <f>PLANILHA!H69</f>
        <v>88536.540000000008</v>
      </c>
      <c r="D20" s="578"/>
      <c r="E20" s="195"/>
      <c r="F20" s="63"/>
      <c r="G20" s="195"/>
    </row>
    <row r="21" spans="1:7" s="127" customFormat="1" ht="18">
      <c r="A21" s="579" t="s">
        <v>800</v>
      </c>
      <c r="B21" s="582" t="str">
        <f>PLANILHA!C70</f>
        <v>SERVIÇOS ESPECIAIS</v>
      </c>
      <c r="C21" s="583">
        <f>PLANILHA!H74</f>
        <v>38548.399999999994</v>
      </c>
      <c r="D21" s="578"/>
      <c r="E21" s="195"/>
      <c r="F21" s="63"/>
      <c r="G21" s="195"/>
    </row>
    <row r="22" spans="1:7" s="127" customFormat="1" ht="18">
      <c r="A22" s="579" t="s">
        <v>802</v>
      </c>
      <c r="B22" s="582" t="str">
        <f>PLANILHA!C75</f>
        <v>COBERTURA</v>
      </c>
      <c r="C22" s="583">
        <f>PLANILHA!H79</f>
        <v>35238.400000000001</v>
      </c>
      <c r="D22" s="578"/>
      <c r="E22" s="195"/>
      <c r="F22" s="63"/>
      <c r="G22" s="195"/>
    </row>
    <row r="23" spans="1:7" s="127" customFormat="1" ht="18">
      <c r="A23" s="579" t="s">
        <v>776</v>
      </c>
      <c r="B23" s="582" t="str">
        <f>PLANILHA!C80</f>
        <v>INST. ELÉTRICAS</v>
      </c>
      <c r="C23" s="583">
        <f>PLANILHA!H113</f>
        <v>47843.05</v>
      </c>
      <c r="D23" s="578"/>
      <c r="E23" s="195"/>
      <c r="F23" s="63"/>
      <c r="G23" s="195"/>
    </row>
    <row r="24" spans="1:7" s="127" customFormat="1" ht="18">
      <c r="A24" s="579" t="s">
        <v>803</v>
      </c>
      <c r="B24" s="582" t="str">
        <f>PLANILHA!C114</f>
        <v>ATERRAMENTO</v>
      </c>
      <c r="C24" s="583">
        <f>PLANILHA!H117</f>
        <v>9229.16</v>
      </c>
      <c r="D24" s="578"/>
      <c r="E24" s="195"/>
      <c r="F24" s="63"/>
      <c r="G24" s="195"/>
    </row>
    <row r="25" spans="1:7" s="127" customFormat="1" ht="18">
      <c r="A25" s="579" t="s">
        <v>804</v>
      </c>
      <c r="B25" s="582" t="str">
        <f>PLANILHA!C118</f>
        <v>ELÉTRICA ESTABILIZADA</v>
      </c>
      <c r="C25" s="583">
        <f>PLANILHA!H129</f>
        <v>10109.43</v>
      </c>
      <c r="D25" s="578"/>
      <c r="E25" s="195"/>
      <c r="F25" s="63"/>
      <c r="G25" s="195"/>
    </row>
    <row r="26" spans="1:7" s="127" customFormat="1" ht="18">
      <c r="A26" s="579" t="s">
        <v>805</v>
      </c>
      <c r="B26" s="582" t="str">
        <f>PLANILHA!C130</f>
        <v>HIDROSSANITÁRIO</v>
      </c>
      <c r="C26" s="583">
        <f>PLANILHA!H146</f>
        <v>23317.450000000004</v>
      </c>
      <c r="D26" s="578"/>
      <c r="E26" s="195"/>
      <c r="F26" s="63"/>
      <c r="G26" s="195"/>
    </row>
    <row r="27" spans="1:7" s="127" customFormat="1" ht="18">
      <c r="A27" s="579" t="s">
        <v>29</v>
      </c>
      <c r="B27" s="582" t="str">
        <f>PLANILHA!C147</f>
        <v>LIMPEZAS FINAIS</v>
      </c>
      <c r="C27" s="583">
        <f>PLANILHA!H149</f>
        <v>1459.98</v>
      </c>
      <c r="D27" s="1236"/>
      <c r="E27" s="1237"/>
      <c r="F27" s="1236"/>
      <c r="G27" s="1237"/>
    </row>
    <row r="28" spans="1:7" ht="23.25">
      <c r="A28" s="984" t="s">
        <v>760</v>
      </c>
      <c r="B28" s="984"/>
      <c r="C28" s="645">
        <f>SUM(C12:C27)</f>
        <v>377625.66999999993</v>
      </c>
    </row>
    <row r="29" spans="1:7" ht="18.75" customHeight="1" thickBot="1">
      <c r="A29" s="646"/>
      <c r="B29" s="643"/>
      <c r="C29" s="644"/>
    </row>
    <row r="30" spans="1:7" s="66" customFormat="1" ht="19.5" customHeight="1">
      <c r="A30" s="197"/>
      <c r="B30" s="198"/>
      <c r="C30" s="199"/>
    </row>
    <row r="31" spans="1:7" s="66" customFormat="1" ht="14.25" customHeight="1">
      <c r="A31" s="196" t="s">
        <v>705</v>
      </c>
      <c r="B31" s="572"/>
      <c r="C31" s="214"/>
    </row>
    <row r="32" spans="1:7" s="66" customFormat="1" ht="14.25" customHeight="1">
      <c r="A32" s="979" t="s">
        <v>1447</v>
      </c>
      <c r="B32" s="979"/>
      <c r="C32" s="979"/>
    </row>
    <row r="33" spans="1:3" ht="14.25" customHeight="1">
      <c r="A33" s="979"/>
      <c r="B33" s="979"/>
      <c r="C33" s="979"/>
    </row>
    <row r="34" spans="1:3" ht="14.25" customHeight="1">
      <c r="A34" s="270"/>
      <c r="B34" s="65"/>
      <c r="C34" s="65"/>
    </row>
    <row r="35" spans="1:3" ht="14.25" customHeight="1">
      <c r="A35" s="64"/>
      <c r="B35" s="287"/>
      <c r="C35" s="286"/>
    </row>
    <row r="36" spans="1:3" ht="14.25" customHeight="1">
      <c r="A36" s="8"/>
      <c r="B36" s="287"/>
      <c r="C36" s="286"/>
    </row>
    <row r="37" spans="1:3" ht="14.25" customHeight="1">
      <c r="A37" s="8"/>
    </row>
    <row r="38" spans="1:3" ht="14.25" customHeight="1">
      <c r="A38" s="8"/>
    </row>
    <row r="39" spans="1:3" ht="14.25" customHeight="1">
      <c r="A39" s="8"/>
    </row>
    <row r="40" spans="1:3" ht="14.25" customHeight="1">
      <c r="A40" s="8"/>
    </row>
    <row r="41" spans="1:3" ht="14.25" customHeight="1">
      <c r="A41" s="8"/>
    </row>
    <row r="42" spans="1:3" ht="14.25" customHeight="1">
      <c r="A42" s="8"/>
      <c r="C42" s="214"/>
    </row>
    <row r="43" spans="1:3" ht="14.25" customHeight="1">
      <c r="A43" s="8"/>
    </row>
    <row r="44" spans="1:3" ht="14.25" customHeight="1">
      <c r="A44" s="8"/>
    </row>
    <row r="45" spans="1:3" ht="14.25" customHeight="1">
      <c r="A45" s="8"/>
      <c r="C45" s="214"/>
    </row>
    <row r="46" spans="1:3" ht="14.25" customHeight="1">
      <c r="A46" s="8"/>
    </row>
    <row r="47" spans="1:3" ht="14.25" customHeight="1">
      <c r="A47" s="8"/>
    </row>
    <row r="48" spans="1:3" ht="14.25" customHeight="1">
      <c r="A48" s="8"/>
    </row>
    <row r="49" spans="1:1" ht="14.25" customHeight="1">
      <c r="A49" s="8"/>
    </row>
    <row r="50" spans="1:1" ht="14.25" customHeight="1">
      <c r="A50" s="8"/>
    </row>
    <row r="51" spans="1:1" ht="14.25" customHeight="1">
      <c r="A51" s="8"/>
    </row>
    <row r="52" spans="1:1" ht="14.25" customHeight="1">
      <c r="A52" s="8"/>
    </row>
    <row r="53" spans="1:1" ht="14.25" customHeight="1">
      <c r="A53" s="8"/>
    </row>
    <row r="54" spans="1:1" ht="14.25" customHeight="1">
      <c r="A54" s="8"/>
    </row>
    <row r="55" spans="1:1" ht="14.25" customHeight="1">
      <c r="A55" s="8"/>
    </row>
    <row r="56" spans="1:1" ht="14.25" customHeight="1">
      <c r="A56" s="8"/>
    </row>
    <row r="57" spans="1:1" ht="14.25" customHeight="1">
      <c r="A57" s="8"/>
    </row>
    <row r="58" spans="1:1" ht="14.25" customHeight="1">
      <c r="A58" s="8"/>
    </row>
    <row r="59" spans="1:1" ht="14.25" customHeight="1">
      <c r="A59" s="8"/>
    </row>
    <row r="60" spans="1:1" ht="14.25" customHeight="1">
      <c r="A60" s="8"/>
    </row>
    <row r="61" spans="1:1" ht="14.25" customHeight="1">
      <c r="A61" s="8"/>
    </row>
    <row r="62" spans="1:1" ht="14.25" customHeight="1">
      <c r="A62" s="8"/>
    </row>
    <row r="63" spans="1:1" ht="14.25" customHeight="1">
      <c r="A63" s="8"/>
    </row>
    <row r="64" spans="1:1" ht="14.25" customHeight="1">
      <c r="A64" s="8"/>
    </row>
    <row r="65" spans="1:1" ht="14.25" customHeight="1">
      <c r="A65" s="8"/>
    </row>
    <row r="66" spans="1:1" ht="14.25" customHeight="1">
      <c r="A66" s="8"/>
    </row>
    <row r="67" spans="1:1" ht="14.25" customHeight="1">
      <c r="A67" s="8"/>
    </row>
    <row r="68" spans="1:1" ht="14.25" customHeight="1">
      <c r="A68" s="8"/>
    </row>
    <row r="69" spans="1:1" ht="14.25" customHeight="1">
      <c r="A69" s="8"/>
    </row>
    <row r="70" spans="1:1" ht="14.25" customHeight="1">
      <c r="A70" s="8"/>
    </row>
    <row r="71" spans="1:1" ht="14.25" customHeight="1">
      <c r="A71" s="8"/>
    </row>
    <row r="72" spans="1:1" ht="14.25" customHeight="1">
      <c r="A72" s="8"/>
    </row>
    <row r="73" spans="1:1" ht="14.25" customHeight="1">
      <c r="A73" s="8"/>
    </row>
    <row r="74" spans="1:1" ht="14.25" customHeight="1">
      <c r="A74" s="8"/>
    </row>
    <row r="75" spans="1:1" ht="14.25" customHeight="1">
      <c r="A75" s="8"/>
    </row>
    <row r="76" spans="1:1" ht="14.25" customHeight="1">
      <c r="A76" s="8"/>
    </row>
    <row r="77" spans="1:1" ht="14.25" customHeight="1">
      <c r="A77" s="8"/>
    </row>
    <row r="78" spans="1:1" ht="14.25" customHeight="1">
      <c r="A78" s="8"/>
    </row>
    <row r="79" spans="1:1" ht="14.25" customHeight="1">
      <c r="A79" s="8"/>
    </row>
    <row r="80" spans="1:1" ht="14.25" customHeight="1">
      <c r="A80" s="8"/>
    </row>
    <row r="81" spans="1:1" ht="14.25" customHeight="1">
      <c r="A81" s="8"/>
    </row>
    <row r="82" spans="1:1" ht="14.25" customHeight="1">
      <c r="A82" s="8"/>
    </row>
    <row r="83" spans="1:1" ht="14.25" customHeight="1">
      <c r="A83" s="8"/>
    </row>
    <row r="84" spans="1:1" ht="14.25" customHeight="1">
      <c r="A84" s="8"/>
    </row>
    <row r="85" spans="1:1" ht="14.25" customHeight="1">
      <c r="A85" s="8"/>
    </row>
    <row r="86" spans="1:1" ht="14.25" customHeight="1">
      <c r="A86" s="8"/>
    </row>
    <row r="87" spans="1:1" ht="14.25" customHeight="1">
      <c r="A87" s="8"/>
    </row>
    <row r="88" spans="1:1" ht="14.25" customHeight="1">
      <c r="A88" s="8"/>
    </row>
    <row r="89" spans="1:1" ht="14.25" customHeight="1">
      <c r="A89" s="8"/>
    </row>
    <row r="90" spans="1:1" ht="14.25" customHeight="1">
      <c r="A90" s="8"/>
    </row>
    <row r="91" spans="1:1" ht="14.25" customHeight="1">
      <c r="A91" s="8"/>
    </row>
    <row r="92" spans="1:1" ht="14.25" customHeight="1">
      <c r="A92" s="8"/>
    </row>
    <row r="93" spans="1:1" ht="14.25" customHeight="1">
      <c r="A93" s="8"/>
    </row>
    <row r="94" spans="1:1" ht="14.25" customHeight="1">
      <c r="A94" s="8"/>
    </row>
    <row r="95" spans="1:1" ht="14.25" customHeight="1">
      <c r="A95" s="8"/>
    </row>
    <row r="96" spans="1:1" ht="14.25" customHeight="1">
      <c r="A96" s="8"/>
    </row>
    <row r="97" spans="1:1" ht="14.25" customHeight="1">
      <c r="A97" s="8"/>
    </row>
    <row r="98" spans="1:1" ht="14.25" customHeight="1">
      <c r="A98" s="8"/>
    </row>
    <row r="99" spans="1:1" ht="14.25" customHeight="1">
      <c r="A99" s="8"/>
    </row>
    <row r="100" spans="1:1" ht="14.25" customHeight="1">
      <c r="A100" s="8"/>
    </row>
    <row r="101" spans="1:1" ht="14.25" customHeight="1">
      <c r="A101" s="8"/>
    </row>
    <row r="102" spans="1:1" ht="14.25" customHeight="1">
      <c r="A102" s="8"/>
    </row>
    <row r="103" spans="1:1" ht="14.25" customHeight="1">
      <c r="A103" s="8"/>
    </row>
    <row r="104" spans="1:1" ht="14.25" customHeight="1">
      <c r="A104" s="8"/>
    </row>
    <row r="105" spans="1:1" ht="14.25" customHeight="1">
      <c r="A105" s="8"/>
    </row>
    <row r="106" spans="1:1" ht="14.25" customHeight="1">
      <c r="A106" s="8"/>
    </row>
    <row r="107" spans="1:1" ht="14.25" customHeight="1">
      <c r="A107" s="8"/>
    </row>
    <row r="108" spans="1:1" ht="14.25" customHeight="1">
      <c r="A108" s="8"/>
    </row>
    <row r="109" spans="1:1" ht="14.25" customHeight="1">
      <c r="A109" s="8"/>
    </row>
    <row r="110" spans="1:1" ht="14.25" customHeight="1">
      <c r="A110" s="8"/>
    </row>
    <row r="111" spans="1:1" ht="14.25" customHeight="1">
      <c r="A111" s="8"/>
    </row>
    <row r="112" spans="1:1" ht="14.25" customHeight="1">
      <c r="A112" s="8"/>
    </row>
    <row r="113" spans="1:1" ht="14.25" customHeight="1">
      <c r="A113" s="8"/>
    </row>
    <row r="114" spans="1:1" ht="14.25" customHeight="1">
      <c r="A114" s="8"/>
    </row>
    <row r="115" spans="1:1" ht="14.25" customHeight="1">
      <c r="A115" s="8"/>
    </row>
    <row r="116" spans="1:1" ht="14.25" customHeight="1">
      <c r="A116" s="8"/>
    </row>
    <row r="117" spans="1:1" ht="14.25" customHeight="1">
      <c r="A117" s="8"/>
    </row>
    <row r="118" spans="1:1" ht="14.25" customHeight="1">
      <c r="A118" s="8"/>
    </row>
    <row r="119" spans="1:1" ht="14.25" customHeight="1">
      <c r="A119" s="8"/>
    </row>
    <row r="120" spans="1:1" ht="14.25" customHeight="1">
      <c r="A120" s="8"/>
    </row>
    <row r="121" spans="1:1" ht="14.25" customHeight="1">
      <c r="A121" s="8"/>
    </row>
    <row r="122" spans="1:1" ht="14.25" customHeight="1">
      <c r="A122" s="8"/>
    </row>
    <row r="123" spans="1:1" ht="14.25" customHeight="1">
      <c r="A123" s="8"/>
    </row>
    <row r="124" spans="1:1" ht="14.25" customHeight="1">
      <c r="A124" s="8"/>
    </row>
    <row r="125" spans="1:1" ht="14.25" customHeight="1">
      <c r="A125" s="8"/>
    </row>
    <row r="126" spans="1:1" ht="14.25" customHeight="1">
      <c r="A126" s="8"/>
    </row>
    <row r="127" spans="1:1" ht="14.25" customHeight="1">
      <c r="A127" s="8"/>
    </row>
    <row r="128" spans="1:1" ht="14.25" customHeight="1">
      <c r="A128" s="8"/>
    </row>
    <row r="129" spans="1:1" ht="14.25" customHeight="1">
      <c r="A129" s="8"/>
    </row>
    <row r="130" spans="1:1" ht="14.25" customHeight="1">
      <c r="A130" s="8"/>
    </row>
    <row r="131" spans="1:1" ht="14.25" customHeight="1">
      <c r="A131" s="8"/>
    </row>
    <row r="132" spans="1:1" ht="14.25" customHeight="1">
      <c r="A132" s="8"/>
    </row>
    <row r="133" spans="1:1" ht="14.25" customHeight="1">
      <c r="A133" s="8"/>
    </row>
    <row r="134" spans="1:1" ht="14.25" customHeight="1">
      <c r="A134" s="8"/>
    </row>
    <row r="135" spans="1:1" ht="14.25" customHeight="1">
      <c r="A135" s="8"/>
    </row>
    <row r="136" spans="1:1" ht="14.25" customHeight="1">
      <c r="A136" s="8"/>
    </row>
    <row r="137" spans="1:1" ht="14.25" customHeight="1">
      <c r="A137" s="8"/>
    </row>
    <row r="138" spans="1:1" ht="14.25" customHeight="1">
      <c r="A138" s="8"/>
    </row>
    <row r="139" spans="1:1" ht="14.25" customHeight="1">
      <c r="A139" s="8"/>
    </row>
    <row r="140" spans="1:1" ht="14.25" customHeight="1">
      <c r="A140" s="8"/>
    </row>
    <row r="141" spans="1:1" ht="14.25" customHeight="1">
      <c r="A141" s="8"/>
    </row>
    <row r="142" spans="1:1" ht="14.25" customHeight="1">
      <c r="A142" s="8"/>
    </row>
    <row r="143" spans="1:1" ht="14.25" customHeight="1">
      <c r="A143" s="8"/>
    </row>
    <row r="144" spans="1:1" ht="14.25" customHeight="1">
      <c r="A144" s="8"/>
    </row>
    <row r="145" spans="1:1" ht="14.25" customHeight="1">
      <c r="A145" s="8"/>
    </row>
    <row r="146" spans="1:1" ht="14.25" customHeight="1">
      <c r="A146" s="8"/>
    </row>
    <row r="147" spans="1:1" ht="14.25" customHeight="1">
      <c r="A147" s="8"/>
    </row>
    <row r="148" spans="1:1" ht="14.25" customHeight="1">
      <c r="A148" s="8"/>
    </row>
    <row r="149" spans="1:1" ht="14.25" customHeight="1">
      <c r="A149" s="8"/>
    </row>
    <row r="150" spans="1:1" ht="14.25" customHeight="1">
      <c r="A150" s="8"/>
    </row>
    <row r="151" spans="1:1" ht="14.25" customHeight="1">
      <c r="A151" s="8"/>
    </row>
    <row r="152" spans="1:1" ht="14.25" customHeight="1">
      <c r="A152" s="8"/>
    </row>
    <row r="153" spans="1:1" ht="14.25" customHeight="1">
      <c r="A153" s="8"/>
    </row>
    <row r="154" spans="1:1" ht="14.25" customHeight="1">
      <c r="A154" s="8"/>
    </row>
    <row r="155" spans="1:1" ht="14.25" customHeight="1">
      <c r="A155" s="8"/>
    </row>
    <row r="156" spans="1:1" ht="14.25" customHeight="1">
      <c r="A156" s="8"/>
    </row>
    <row r="157" spans="1:1" ht="14.25" customHeight="1">
      <c r="A157" s="8"/>
    </row>
    <row r="158" spans="1:1" ht="14.25" customHeight="1">
      <c r="A158" s="8"/>
    </row>
    <row r="159" spans="1:1" ht="14.25" customHeight="1">
      <c r="A159" s="8"/>
    </row>
    <row r="160" spans="1:1" ht="14.25" customHeight="1">
      <c r="A160" s="8"/>
    </row>
    <row r="161" spans="1:1" ht="14.25" customHeight="1">
      <c r="A161" s="8"/>
    </row>
    <row r="162" spans="1:1" ht="14.25" customHeight="1">
      <c r="A162" s="8"/>
    </row>
    <row r="163" spans="1:1" ht="14.25" customHeight="1">
      <c r="A163" s="8"/>
    </row>
    <row r="164" spans="1:1" ht="14.25" customHeight="1">
      <c r="A164" s="8"/>
    </row>
    <row r="165" spans="1:1" ht="14.25" customHeight="1">
      <c r="A165" s="8"/>
    </row>
    <row r="166" spans="1:1" ht="14.25" customHeight="1">
      <c r="A166" s="8"/>
    </row>
    <row r="167" spans="1:1" ht="14.25" customHeight="1">
      <c r="A167" s="8"/>
    </row>
    <row r="168" spans="1:1" ht="14.25" customHeight="1">
      <c r="A168" s="8"/>
    </row>
    <row r="169" spans="1:1" ht="14.25" customHeight="1">
      <c r="A169" s="8"/>
    </row>
    <row r="170" spans="1:1" ht="14.25" customHeight="1">
      <c r="A170" s="8"/>
    </row>
    <row r="171" spans="1:1" ht="14.25" customHeight="1">
      <c r="A171" s="8"/>
    </row>
    <row r="172" spans="1:1" ht="14.25" customHeight="1">
      <c r="A172" s="8"/>
    </row>
    <row r="173" spans="1:1" ht="14.25" customHeight="1">
      <c r="A173" s="8"/>
    </row>
    <row r="174" spans="1:1" ht="14.25" customHeight="1">
      <c r="A174" s="8"/>
    </row>
    <row r="175" spans="1:1" ht="14.25" customHeight="1">
      <c r="A175" s="8"/>
    </row>
    <row r="176" spans="1:1" ht="14.25" customHeight="1">
      <c r="A176" s="8"/>
    </row>
    <row r="177" spans="1:1" ht="14.25" customHeight="1">
      <c r="A177" s="8"/>
    </row>
    <row r="178" spans="1:1" ht="14.25" customHeight="1">
      <c r="A178" s="8"/>
    </row>
    <row r="179" spans="1:1" ht="14.25" customHeight="1">
      <c r="A179" s="8"/>
    </row>
    <row r="180" spans="1:1" ht="14.25" customHeight="1">
      <c r="A180" s="8"/>
    </row>
    <row r="181" spans="1:1" ht="14.25" customHeight="1">
      <c r="A181" s="8"/>
    </row>
    <row r="182" spans="1:1" ht="14.25" customHeight="1">
      <c r="A182" s="8"/>
    </row>
    <row r="183" spans="1:1" ht="14.25" customHeight="1">
      <c r="A183" s="8"/>
    </row>
    <row r="184" spans="1:1" ht="14.25" customHeight="1">
      <c r="A184" s="8"/>
    </row>
    <row r="185" spans="1:1" ht="14.25" customHeight="1">
      <c r="A185" s="8"/>
    </row>
    <row r="186" spans="1:1" ht="14.25" customHeight="1">
      <c r="A186" s="8"/>
    </row>
    <row r="187" spans="1:1" ht="14.25" customHeight="1">
      <c r="A187" s="8"/>
    </row>
    <row r="188" spans="1:1" ht="14.25" customHeight="1">
      <c r="A188" s="8"/>
    </row>
    <row r="189" spans="1:1" ht="14.25" customHeight="1">
      <c r="A189" s="8"/>
    </row>
    <row r="190" spans="1:1" ht="14.25" customHeight="1">
      <c r="A190" s="8"/>
    </row>
    <row r="191" spans="1:1" ht="14.25" customHeight="1">
      <c r="A191" s="8"/>
    </row>
    <row r="192" spans="1:1" ht="14.25" customHeight="1">
      <c r="A192" s="8"/>
    </row>
    <row r="193" spans="1:1" ht="14.25" customHeight="1">
      <c r="A193" s="8"/>
    </row>
    <row r="194" spans="1:1" ht="14.25" customHeight="1">
      <c r="A194" s="8"/>
    </row>
    <row r="195" spans="1:1" ht="14.25" customHeight="1">
      <c r="A195" s="8"/>
    </row>
    <row r="196" spans="1:1" ht="14.25" customHeight="1">
      <c r="A196" s="8"/>
    </row>
    <row r="197" spans="1:1" ht="14.25" customHeight="1">
      <c r="A197" s="8"/>
    </row>
    <row r="198" spans="1:1" ht="14.25" customHeight="1">
      <c r="A198" s="8"/>
    </row>
    <row r="199" spans="1:1" ht="14.25" customHeight="1">
      <c r="A199" s="8"/>
    </row>
    <row r="200" spans="1:1" ht="14.25" customHeight="1">
      <c r="A200" s="8"/>
    </row>
    <row r="201" spans="1:1" ht="14.25" customHeight="1">
      <c r="A201" s="8"/>
    </row>
    <row r="202" spans="1:1" ht="14.25" customHeight="1">
      <c r="A202" s="8"/>
    </row>
    <row r="203" spans="1:1" ht="14.25" customHeight="1">
      <c r="A203" s="8"/>
    </row>
    <row r="204" spans="1:1" ht="14.25" customHeight="1">
      <c r="A204" s="8"/>
    </row>
    <row r="205" spans="1:1" ht="14.25" customHeight="1">
      <c r="A205" s="8"/>
    </row>
    <row r="206" spans="1:1" ht="14.25" customHeight="1">
      <c r="A206" s="8"/>
    </row>
    <row r="207" spans="1:1" ht="14.25" customHeight="1">
      <c r="A207" s="8"/>
    </row>
    <row r="208" spans="1:1" ht="14.25" customHeight="1">
      <c r="A208" s="8"/>
    </row>
    <row r="209" spans="1:1" ht="14.25" customHeight="1">
      <c r="A209" s="8"/>
    </row>
    <row r="210" spans="1:1" ht="14.25" customHeight="1">
      <c r="A210" s="8"/>
    </row>
    <row r="211" spans="1:1" ht="14.25" customHeight="1">
      <c r="A211" s="8"/>
    </row>
    <row r="212" spans="1:1" ht="14.25" customHeight="1">
      <c r="A212" s="8"/>
    </row>
    <row r="213" spans="1:1" ht="14.25" customHeight="1">
      <c r="A213" s="8"/>
    </row>
    <row r="214" spans="1:1" ht="14.25" customHeight="1">
      <c r="A214" s="8"/>
    </row>
    <row r="215" spans="1:1" ht="14.25" customHeight="1">
      <c r="A215" s="8"/>
    </row>
    <row r="216" spans="1:1" ht="14.25" customHeight="1">
      <c r="A216" s="8"/>
    </row>
    <row r="217" spans="1:1" ht="14.25" customHeight="1">
      <c r="A217" s="8"/>
    </row>
    <row r="218" spans="1:1" ht="14.25" customHeight="1">
      <c r="A218" s="8"/>
    </row>
    <row r="219" spans="1:1" ht="14.25" customHeight="1">
      <c r="A219" s="8"/>
    </row>
    <row r="220" spans="1:1" ht="14.25" customHeight="1">
      <c r="A220" s="8"/>
    </row>
    <row r="221" spans="1:1" ht="14.25" customHeight="1">
      <c r="A221" s="8"/>
    </row>
    <row r="222" spans="1:1" ht="14.25" customHeight="1">
      <c r="A222" s="8"/>
    </row>
    <row r="223" spans="1:1" ht="14.25" customHeight="1">
      <c r="A223" s="8"/>
    </row>
    <row r="224" spans="1:1" ht="14.25" customHeight="1">
      <c r="A224" s="8"/>
    </row>
    <row r="225" spans="1:1" ht="14.25" customHeight="1">
      <c r="A225" s="8"/>
    </row>
    <row r="226" spans="1:1" ht="14.25" customHeight="1">
      <c r="A226" s="8"/>
    </row>
    <row r="227" spans="1:1" ht="14.25" customHeight="1">
      <c r="A227" s="8"/>
    </row>
    <row r="228" spans="1:1" ht="14.25" customHeight="1">
      <c r="A228" s="8"/>
    </row>
    <row r="229" spans="1:1" ht="14.25" customHeight="1">
      <c r="A229" s="8"/>
    </row>
    <row r="230" spans="1:1" ht="14.25" customHeight="1">
      <c r="A230" s="8"/>
    </row>
    <row r="231" spans="1:1" ht="14.25" customHeight="1">
      <c r="A231" s="8"/>
    </row>
    <row r="232" spans="1:1" ht="14.25" customHeight="1">
      <c r="A232" s="8"/>
    </row>
    <row r="233" spans="1:1" ht="14.25" customHeight="1">
      <c r="A233" s="8"/>
    </row>
    <row r="234" spans="1:1" ht="14.25" customHeight="1">
      <c r="A234" s="8"/>
    </row>
    <row r="235" spans="1:1" ht="14.25" customHeight="1">
      <c r="A235" s="8"/>
    </row>
    <row r="236" spans="1:1" ht="14.25" customHeight="1">
      <c r="A236" s="8"/>
    </row>
    <row r="237" spans="1:1" ht="14.25" customHeight="1">
      <c r="A237" s="8"/>
    </row>
    <row r="238" spans="1:1" ht="14.25" customHeight="1">
      <c r="A238" s="8"/>
    </row>
    <row r="239" spans="1:1" ht="14.25" customHeight="1">
      <c r="A239" s="8"/>
    </row>
    <row r="240" spans="1:1" ht="14.25" customHeight="1">
      <c r="A240" s="8"/>
    </row>
    <row r="241" spans="1:1" ht="14.25" customHeight="1">
      <c r="A241" s="8"/>
    </row>
    <row r="242" spans="1:1" ht="14.25" customHeight="1">
      <c r="A242" s="8"/>
    </row>
    <row r="243" spans="1:1" ht="14.25" customHeight="1">
      <c r="A243" s="8"/>
    </row>
    <row r="244" spans="1:1" ht="14.25" customHeight="1">
      <c r="A244" s="8"/>
    </row>
    <row r="245" spans="1:1" ht="14.25" customHeight="1">
      <c r="A245" s="8"/>
    </row>
    <row r="246" spans="1:1" ht="14.25" customHeight="1">
      <c r="A246" s="8"/>
    </row>
    <row r="247" spans="1:1" ht="14.25" customHeight="1">
      <c r="A247" s="8"/>
    </row>
    <row r="248" spans="1:1" ht="14.25" customHeight="1">
      <c r="A248" s="8"/>
    </row>
    <row r="249" spans="1:1" ht="14.25" customHeight="1">
      <c r="A249" s="8"/>
    </row>
    <row r="250" spans="1:1" ht="14.25" customHeight="1">
      <c r="A250" s="8"/>
    </row>
    <row r="251" spans="1:1" ht="14.25" customHeight="1">
      <c r="A251" s="8"/>
    </row>
    <row r="252" spans="1:1" ht="14.25" customHeight="1">
      <c r="A252" s="8"/>
    </row>
    <row r="253" spans="1:1" ht="14.25" customHeight="1">
      <c r="A253" s="8"/>
    </row>
    <row r="254" spans="1:1" ht="14.25" customHeight="1">
      <c r="A254" s="8"/>
    </row>
    <row r="255" spans="1:1" ht="14.25" customHeight="1">
      <c r="A255" s="8"/>
    </row>
    <row r="256" spans="1:1" ht="14.25" customHeight="1">
      <c r="A256" s="8"/>
    </row>
    <row r="257" spans="1:1" ht="14.25" customHeight="1">
      <c r="A257" s="8"/>
    </row>
    <row r="258" spans="1:1" ht="14.25" customHeight="1">
      <c r="A258" s="8"/>
    </row>
    <row r="259" spans="1:1" ht="14.25" customHeight="1">
      <c r="A259" s="8"/>
    </row>
    <row r="260" spans="1:1" ht="14.25" customHeight="1">
      <c r="A260" s="8"/>
    </row>
    <row r="261" spans="1:1" ht="14.25" customHeight="1">
      <c r="A261" s="8"/>
    </row>
    <row r="262" spans="1:1" ht="14.25" customHeight="1">
      <c r="A262" s="8"/>
    </row>
    <row r="263" spans="1:1" ht="14.25" customHeight="1">
      <c r="A263" s="8"/>
    </row>
    <row r="264" spans="1:1" ht="14.25" customHeight="1">
      <c r="A264" s="8"/>
    </row>
    <row r="265" spans="1:1" ht="14.25" customHeight="1">
      <c r="A265" s="8"/>
    </row>
    <row r="266" spans="1:1" ht="14.25" customHeight="1">
      <c r="A266" s="8"/>
    </row>
    <row r="267" spans="1:1" ht="14.25" customHeight="1">
      <c r="A267" s="8"/>
    </row>
    <row r="268" spans="1:1" ht="14.25" customHeight="1">
      <c r="A268" s="8"/>
    </row>
    <row r="269" spans="1:1" ht="14.25" customHeight="1">
      <c r="A269" s="8"/>
    </row>
    <row r="270" spans="1:1" ht="14.25" customHeight="1">
      <c r="A270" s="8"/>
    </row>
    <row r="271" spans="1:1" ht="14.25" customHeight="1">
      <c r="A271" s="8"/>
    </row>
    <row r="272" spans="1:1" ht="14.25" customHeight="1">
      <c r="A272" s="8"/>
    </row>
    <row r="273" spans="1:1" ht="14.25" customHeight="1">
      <c r="A273" s="8"/>
    </row>
    <row r="274" spans="1:1" ht="14.25" customHeight="1">
      <c r="A274" s="8"/>
    </row>
    <row r="275" spans="1:1" ht="14.25" customHeight="1">
      <c r="A275" s="8"/>
    </row>
    <row r="276" spans="1:1" ht="14.25" customHeight="1">
      <c r="A276" s="8"/>
    </row>
    <row r="277" spans="1:1" ht="14.25" customHeight="1">
      <c r="A277" s="8"/>
    </row>
    <row r="278" spans="1:1" ht="14.25" customHeight="1">
      <c r="A278" s="8"/>
    </row>
    <row r="279" spans="1:1" ht="14.25" customHeight="1">
      <c r="A279" s="8"/>
    </row>
    <row r="280" spans="1:1" ht="14.25" customHeight="1">
      <c r="A280" s="8"/>
    </row>
    <row r="281" spans="1:1" ht="14.25" customHeight="1">
      <c r="A281" s="8"/>
    </row>
    <row r="282" spans="1:1" ht="14.25" customHeight="1">
      <c r="A282" s="8"/>
    </row>
    <row r="283" spans="1:1" ht="14.25" customHeight="1">
      <c r="A283" s="8"/>
    </row>
    <row r="284" spans="1:1" ht="14.25" customHeight="1">
      <c r="A284" s="8"/>
    </row>
    <row r="285" spans="1:1" ht="14.25" customHeight="1">
      <c r="A285" s="8"/>
    </row>
    <row r="286" spans="1:1" ht="14.25" customHeight="1">
      <c r="A286" s="8"/>
    </row>
    <row r="287" spans="1:1" ht="14.25" customHeight="1">
      <c r="A287" s="8"/>
    </row>
    <row r="288" spans="1:1" ht="14.25" customHeight="1">
      <c r="A288" s="8"/>
    </row>
    <row r="289" spans="1:1" ht="14.25" customHeight="1">
      <c r="A289" s="8"/>
    </row>
    <row r="290" spans="1:1" ht="14.25" customHeight="1">
      <c r="A290" s="8"/>
    </row>
    <row r="291" spans="1:1" ht="14.25" customHeight="1">
      <c r="A291" s="8"/>
    </row>
    <row r="292" spans="1:1" ht="14.25" customHeight="1">
      <c r="A292" s="8"/>
    </row>
    <row r="293" spans="1:1" ht="14.25" customHeight="1">
      <c r="A293" s="8"/>
    </row>
    <row r="294" spans="1:1" ht="14.25" customHeight="1">
      <c r="A294" s="8"/>
    </row>
    <row r="295" spans="1:1" ht="14.25" customHeight="1">
      <c r="A295" s="8"/>
    </row>
    <row r="296" spans="1:1" ht="14.25" customHeight="1">
      <c r="A296" s="8"/>
    </row>
    <row r="297" spans="1:1" ht="14.25" customHeight="1">
      <c r="A297" s="8"/>
    </row>
    <row r="298" spans="1:1" ht="14.25" customHeight="1">
      <c r="A298" s="8"/>
    </row>
    <row r="299" spans="1:1" ht="14.25" customHeight="1">
      <c r="A299" s="8"/>
    </row>
    <row r="300" spans="1:1" ht="14.25" customHeight="1">
      <c r="A300" s="8"/>
    </row>
    <row r="301" spans="1:1" ht="14.25" customHeight="1">
      <c r="A301" s="8"/>
    </row>
  </sheetData>
  <mergeCells count="16">
    <mergeCell ref="A2:B2"/>
    <mergeCell ref="A3:B3"/>
    <mergeCell ref="A4:B4"/>
    <mergeCell ref="A5:B5"/>
    <mergeCell ref="A32:C33"/>
    <mergeCell ref="A8:A10"/>
    <mergeCell ref="B8:B10"/>
    <mergeCell ref="C8:C9"/>
    <mergeCell ref="A28:B28"/>
    <mergeCell ref="G8:G10"/>
    <mergeCell ref="F8:F9"/>
    <mergeCell ref="A11:B11"/>
    <mergeCell ref="A6:B6"/>
    <mergeCell ref="A7:B7"/>
    <mergeCell ref="D8:D9"/>
    <mergeCell ref="E8:E10"/>
  </mergeCells>
  <phoneticPr fontId="14" type="noConversion"/>
  <printOptions horizontalCentered="1" verticalCentered="1"/>
  <pageMargins left="0.78740157480314965" right="0.66" top="0.19685039370078741" bottom="0.19685039370078741" header="0.19685039370078741" footer="0.19685039370078741"/>
  <pageSetup paperSize="9" scale="85" orientation="landscape" horizontalDpi="300" verticalDpi="300" r:id="rId1"/>
  <headerFooter alignWithMargins="0">
    <oddHeader>Página &amp;P de &amp;N</oddHeader>
    <oddFooter>&amp;C&amp;F</oddFooter>
  </headerFooter>
  <drawing r:id="rId2"/>
</worksheet>
</file>

<file path=xl/worksheets/sheet4.xml><?xml version="1.0" encoding="utf-8"?>
<worksheet xmlns="http://schemas.openxmlformats.org/spreadsheetml/2006/main" xmlns:r="http://schemas.openxmlformats.org/officeDocument/2006/relationships">
  <sheetPr codeName="Plan1"/>
  <dimension ref="A1:EZ623"/>
  <sheetViews>
    <sheetView tabSelected="1" zoomScale="80" zoomScaleNormal="80" zoomScaleSheetLayoutView="64" workbookViewId="0">
      <selection activeCell="C154" sqref="C154"/>
    </sheetView>
  </sheetViews>
  <sheetFormatPr defaultColWidth="9.140625" defaultRowHeight="14.25" customHeight="1"/>
  <cols>
    <col min="1" max="1" width="9.140625" style="678"/>
    <col min="2" max="2" width="12.7109375" style="680" customWidth="1"/>
    <col min="3" max="3" width="67.42578125" style="641" customWidth="1"/>
    <col min="4" max="4" width="10.7109375" style="514" customWidth="1"/>
    <col min="5" max="5" width="13.5703125" style="514" customWidth="1"/>
    <col min="6" max="7" width="23.5703125" style="639" customWidth="1"/>
    <col min="8" max="8" width="25.140625" style="514" customWidth="1"/>
    <col min="9" max="9" width="9.140625" style="358"/>
    <col min="10" max="10" width="14.42578125" style="358" bestFit="1" customWidth="1"/>
    <col min="11" max="155" width="9.140625" style="358"/>
    <col min="156" max="156" width="9.140625" style="510"/>
    <col min="157" max="16384" width="9.140625" style="509"/>
  </cols>
  <sheetData>
    <row r="1" spans="1:156" ht="19.5" customHeight="1">
      <c r="A1" s="985" t="s">
        <v>641</v>
      </c>
      <c r="B1" s="985"/>
      <c r="C1" s="985"/>
      <c r="D1" s="985"/>
      <c r="E1" s="590"/>
      <c r="F1" s="636"/>
      <c r="G1" s="636"/>
      <c r="H1" s="590"/>
    </row>
    <row r="2" spans="1:156" ht="17.25" customHeight="1">
      <c r="A2" s="986" t="s">
        <v>634</v>
      </c>
      <c r="B2" s="986"/>
      <c r="C2" s="986"/>
      <c r="D2" s="988"/>
      <c r="E2" s="988"/>
      <c r="F2" s="988"/>
      <c r="G2" s="988"/>
      <c r="H2" s="988"/>
    </row>
    <row r="3" spans="1:156" ht="15">
      <c r="A3" s="681" t="s">
        <v>1068</v>
      </c>
      <c r="B3" s="681"/>
      <c r="C3" s="681"/>
      <c r="D3" s="988"/>
      <c r="E3" s="988"/>
      <c r="F3" s="988"/>
      <c r="G3" s="988"/>
      <c r="H3" s="988"/>
    </row>
    <row r="4" spans="1:156" ht="20.25" customHeight="1">
      <c r="A4" s="986" t="s">
        <v>1226</v>
      </c>
      <c r="B4" s="986"/>
      <c r="C4" s="986"/>
      <c r="D4" s="659"/>
      <c r="E4" s="659"/>
    </row>
    <row r="5" spans="1:156" ht="37.5" customHeight="1">
      <c r="A5" s="989" t="s">
        <v>1229</v>
      </c>
      <c r="B5" s="989"/>
      <c r="C5" s="990"/>
      <c r="D5" s="684" t="s">
        <v>1078</v>
      </c>
      <c r="E5" s="991">
        <v>0.28239999999999998</v>
      </c>
      <c r="F5" s="991"/>
    </row>
    <row r="6" spans="1:156" ht="17.25" customHeight="1">
      <c r="A6" s="1235" t="s">
        <v>1435</v>
      </c>
      <c r="B6" s="1235"/>
      <c r="C6" s="659"/>
      <c r="D6" s="994" t="s">
        <v>1077</v>
      </c>
      <c r="E6" s="992" t="s">
        <v>1282</v>
      </c>
      <c r="F6" s="993"/>
      <c r="G6" s="661"/>
      <c r="H6" s="660"/>
    </row>
    <row r="7" spans="1:156" ht="15" customHeight="1">
      <c r="A7" s="987" t="s">
        <v>1071</v>
      </c>
      <c r="B7" s="987"/>
      <c r="C7" s="987"/>
      <c r="D7" s="995"/>
      <c r="E7" s="996" t="s">
        <v>1248</v>
      </c>
      <c r="F7" s="997"/>
      <c r="G7" s="636"/>
      <c r="H7" s="589"/>
    </row>
    <row r="8" spans="1:156" ht="15" customHeight="1" thickBot="1">
      <c r="A8" s="731"/>
      <c r="B8" s="731"/>
      <c r="C8" s="731"/>
      <c r="D8" s="762"/>
      <c r="E8" s="589"/>
      <c r="F8" s="636"/>
      <c r="G8" s="636"/>
      <c r="H8" s="589"/>
    </row>
    <row r="9" spans="1:156" s="649" customFormat="1" ht="15">
      <c r="A9" s="1020" t="s">
        <v>659</v>
      </c>
      <c r="B9" s="1008" t="s">
        <v>1077</v>
      </c>
      <c r="C9" s="1011" t="s">
        <v>1058</v>
      </c>
      <c r="D9" s="1014" t="s">
        <v>658</v>
      </c>
      <c r="E9" s="1017" t="s">
        <v>1072</v>
      </c>
      <c r="F9" s="998" t="s">
        <v>1073</v>
      </c>
      <c r="G9" s="999"/>
      <c r="H9" s="1000"/>
      <c r="I9" s="647"/>
      <c r="J9" s="647"/>
      <c r="K9" s="647"/>
      <c r="L9" s="647"/>
      <c r="M9" s="647"/>
      <c r="N9" s="647"/>
      <c r="O9" s="647"/>
      <c r="P9" s="647"/>
      <c r="Q9" s="647"/>
      <c r="R9" s="647"/>
      <c r="S9" s="647"/>
      <c r="T9" s="647"/>
      <c r="U9" s="647"/>
      <c r="V9" s="647"/>
      <c r="W9" s="647"/>
      <c r="X9" s="647"/>
      <c r="Y9" s="647"/>
      <c r="Z9" s="647"/>
      <c r="AA9" s="647"/>
      <c r="AB9" s="647"/>
      <c r="AC9" s="647"/>
      <c r="AD9" s="647"/>
      <c r="AE9" s="647"/>
      <c r="AF9" s="647"/>
      <c r="AG9" s="647"/>
      <c r="AH9" s="647"/>
      <c r="AI9" s="647"/>
      <c r="AJ9" s="647"/>
      <c r="AK9" s="647"/>
      <c r="AL9" s="647"/>
      <c r="AM9" s="647"/>
      <c r="AN9" s="647"/>
      <c r="AO9" s="647"/>
      <c r="AP9" s="647"/>
      <c r="AQ9" s="647"/>
      <c r="AR9" s="647"/>
      <c r="AS9" s="647"/>
      <c r="AT9" s="647"/>
      <c r="AU9" s="647"/>
      <c r="AV9" s="647"/>
      <c r="AW9" s="647"/>
      <c r="AX9" s="647"/>
      <c r="AY9" s="647"/>
      <c r="AZ9" s="647"/>
      <c r="BA9" s="647"/>
      <c r="BB9" s="647"/>
      <c r="BC9" s="647"/>
      <c r="BD9" s="647"/>
      <c r="BE9" s="647"/>
      <c r="BF9" s="647"/>
      <c r="BG9" s="647"/>
      <c r="BH9" s="647"/>
      <c r="BI9" s="647"/>
      <c r="BJ9" s="647"/>
      <c r="BK9" s="647"/>
      <c r="BL9" s="647"/>
      <c r="BM9" s="647"/>
      <c r="BN9" s="647"/>
      <c r="BO9" s="647"/>
      <c r="BP9" s="647"/>
      <c r="BQ9" s="647"/>
      <c r="BR9" s="647"/>
      <c r="BS9" s="647"/>
      <c r="BT9" s="647"/>
      <c r="BU9" s="647"/>
      <c r="BV9" s="647"/>
      <c r="BW9" s="647"/>
      <c r="BX9" s="647"/>
      <c r="BY9" s="647"/>
      <c r="BZ9" s="647"/>
      <c r="CA9" s="647"/>
      <c r="CB9" s="647"/>
      <c r="CC9" s="647"/>
      <c r="CD9" s="647"/>
      <c r="CE9" s="647"/>
      <c r="CF9" s="647"/>
      <c r="CG9" s="647"/>
      <c r="CH9" s="647"/>
      <c r="CI9" s="647"/>
      <c r="CJ9" s="647"/>
      <c r="CK9" s="647"/>
      <c r="CL9" s="647"/>
      <c r="CM9" s="647"/>
      <c r="CN9" s="647"/>
      <c r="CO9" s="647"/>
      <c r="CP9" s="647"/>
      <c r="CQ9" s="647"/>
      <c r="CR9" s="647"/>
      <c r="CS9" s="647"/>
      <c r="CT9" s="647"/>
      <c r="CU9" s="647"/>
      <c r="CV9" s="647"/>
      <c r="CW9" s="647"/>
      <c r="CX9" s="647"/>
      <c r="CY9" s="647"/>
      <c r="CZ9" s="647"/>
      <c r="DA9" s="647"/>
      <c r="DB9" s="647"/>
      <c r="DC9" s="647"/>
      <c r="DD9" s="647"/>
      <c r="DE9" s="647"/>
      <c r="DF9" s="647"/>
      <c r="DG9" s="647"/>
      <c r="DH9" s="647"/>
      <c r="DI9" s="647"/>
      <c r="DJ9" s="647"/>
      <c r="DK9" s="647"/>
      <c r="DL9" s="647"/>
      <c r="DM9" s="647"/>
      <c r="DN9" s="647"/>
      <c r="DO9" s="647"/>
      <c r="DP9" s="647"/>
      <c r="DQ9" s="647"/>
      <c r="DR9" s="647"/>
      <c r="DS9" s="647"/>
      <c r="DT9" s="647"/>
      <c r="DU9" s="647"/>
      <c r="DV9" s="647"/>
      <c r="DW9" s="647"/>
      <c r="DX9" s="647"/>
      <c r="DY9" s="647"/>
      <c r="DZ9" s="647"/>
      <c r="EA9" s="647"/>
      <c r="EB9" s="647"/>
      <c r="EC9" s="647"/>
      <c r="ED9" s="647"/>
      <c r="EE9" s="647"/>
      <c r="EF9" s="647"/>
      <c r="EG9" s="647"/>
      <c r="EH9" s="647"/>
      <c r="EI9" s="647"/>
      <c r="EJ9" s="647"/>
      <c r="EK9" s="647"/>
      <c r="EL9" s="647"/>
      <c r="EM9" s="647"/>
      <c r="EN9" s="647"/>
      <c r="EO9" s="647"/>
      <c r="EP9" s="647"/>
      <c r="EQ9" s="647"/>
      <c r="ER9" s="647"/>
      <c r="ES9" s="647"/>
      <c r="ET9" s="647"/>
      <c r="EU9" s="647"/>
      <c r="EV9" s="647"/>
      <c r="EW9" s="647"/>
      <c r="EX9" s="647"/>
      <c r="EY9" s="647"/>
      <c r="EZ9" s="648"/>
    </row>
    <row r="10" spans="1:156" s="649" customFormat="1" ht="15">
      <c r="A10" s="1021"/>
      <c r="B10" s="1009"/>
      <c r="C10" s="1012"/>
      <c r="D10" s="1015"/>
      <c r="E10" s="1018"/>
      <c r="F10" s="1001"/>
      <c r="G10" s="1002"/>
      <c r="H10" s="1003"/>
      <c r="I10" s="647"/>
      <c r="J10" s="647"/>
      <c r="K10" s="647"/>
      <c r="L10" s="647"/>
      <c r="M10" s="647"/>
      <c r="N10" s="647"/>
      <c r="O10" s="647"/>
      <c r="P10" s="647"/>
      <c r="Q10" s="647"/>
      <c r="R10" s="647"/>
      <c r="S10" s="647"/>
      <c r="T10" s="647"/>
      <c r="U10" s="647"/>
      <c r="V10" s="647"/>
      <c r="W10" s="647"/>
      <c r="X10" s="647"/>
      <c r="Y10" s="647"/>
      <c r="Z10" s="647"/>
      <c r="AA10" s="647"/>
      <c r="AB10" s="647"/>
      <c r="AC10" s="647"/>
      <c r="AD10" s="647"/>
      <c r="AE10" s="647"/>
      <c r="AF10" s="647"/>
      <c r="AG10" s="647"/>
      <c r="AH10" s="647"/>
      <c r="AI10" s="647"/>
      <c r="AJ10" s="647"/>
      <c r="AK10" s="647"/>
      <c r="AL10" s="647"/>
      <c r="AM10" s="647"/>
      <c r="AN10" s="647"/>
      <c r="AO10" s="647"/>
      <c r="AP10" s="647"/>
      <c r="AQ10" s="647"/>
      <c r="AR10" s="647"/>
      <c r="AS10" s="647"/>
      <c r="AT10" s="647"/>
      <c r="AU10" s="647"/>
      <c r="AV10" s="647"/>
      <c r="AW10" s="647"/>
      <c r="AX10" s="647"/>
      <c r="AY10" s="647"/>
      <c r="AZ10" s="647"/>
      <c r="BA10" s="647"/>
      <c r="BB10" s="647"/>
      <c r="BC10" s="647"/>
      <c r="BD10" s="647"/>
      <c r="BE10" s="647"/>
      <c r="BF10" s="647"/>
      <c r="BG10" s="647"/>
      <c r="BH10" s="647"/>
      <c r="BI10" s="647"/>
      <c r="BJ10" s="647"/>
      <c r="BK10" s="647"/>
      <c r="BL10" s="647"/>
      <c r="BM10" s="647"/>
      <c r="BN10" s="647"/>
      <c r="BO10" s="647"/>
      <c r="BP10" s="647"/>
      <c r="BQ10" s="647"/>
      <c r="BR10" s="647"/>
      <c r="BS10" s="647"/>
      <c r="BT10" s="647"/>
      <c r="BU10" s="647"/>
      <c r="BV10" s="647"/>
      <c r="BW10" s="647"/>
      <c r="BX10" s="647"/>
      <c r="BY10" s="647"/>
      <c r="BZ10" s="647"/>
      <c r="CA10" s="647"/>
      <c r="CB10" s="647"/>
      <c r="CC10" s="647"/>
      <c r="CD10" s="647"/>
      <c r="CE10" s="647"/>
      <c r="CF10" s="647"/>
      <c r="CG10" s="647"/>
      <c r="CH10" s="647"/>
      <c r="CI10" s="647"/>
      <c r="CJ10" s="647"/>
      <c r="CK10" s="647"/>
      <c r="CL10" s="647"/>
      <c r="CM10" s="647"/>
      <c r="CN10" s="647"/>
      <c r="CO10" s="647"/>
      <c r="CP10" s="647"/>
      <c r="CQ10" s="647"/>
      <c r="CR10" s="647"/>
      <c r="CS10" s="647"/>
      <c r="CT10" s="647"/>
      <c r="CU10" s="647"/>
      <c r="CV10" s="647"/>
      <c r="CW10" s="647"/>
      <c r="CX10" s="647"/>
      <c r="CY10" s="647"/>
      <c r="CZ10" s="647"/>
      <c r="DA10" s="647"/>
      <c r="DB10" s="647"/>
      <c r="DC10" s="647"/>
      <c r="DD10" s="647"/>
      <c r="DE10" s="647"/>
      <c r="DF10" s="647"/>
      <c r="DG10" s="647"/>
      <c r="DH10" s="647"/>
      <c r="DI10" s="647"/>
      <c r="DJ10" s="647"/>
      <c r="DK10" s="647"/>
      <c r="DL10" s="647"/>
      <c r="DM10" s="647"/>
      <c r="DN10" s="647"/>
      <c r="DO10" s="647"/>
      <c r="DP10" s="647"/>
      <c r="DQ10" s="647"/>
      <c r="DR10" s="647"/>
      <c r="DS10" s="647"/>
      <c r="DT10" s="647"/>
      <c r="DU10" s="647"/>
      <c r="DV10" s="647"/>
      <c r="DW10" s="647"/>
      <c r="DX10" s="647"/>
      <c r="DY10" s="647"/>
      <c r="DZ10" s="647"/>
      <c r="EA10" s="647"/>
      <c r="EB10" s="647"/>
      <c r="EC10" s="647"/>
      <c r="ED10" s="647"/>
      <c r="EE10" s="647"/>
      <c r="EF10" s="647"/>
      <c r="EG10" s="647"/>
      <c r="EH10" s="647"/>
      <c r="EI10" s="647"/>
      <c r="EJ10" s="647"/>
      <c r="EK10" s="647"/>
      <c r="EL10" s="647"/>
      <c r="EM10" s="647"/>
      <c r="EN10" s="647"/>
      <c r="EO10" s="647"/>
      <c r="EP10" s="647"/>
      <c r="EQ10" s="647"/>
      <c r="ER10" s="647"/>
      <c r="ES10" s="647"/>
      <c r="ET10" s="647"/>
      <c r="EU10" s="647"/>
      <c r="EV10" s="647"/>
      <c r="EW10" s="647"/>
      <c r="EX10" s="647"/>
      <c r="EY10" s="647"/>
      <c r="EZ10" s="648"/>
    </row>
    <row r="11" spans="1:156" s="649" customFormat="1" ht="31.5" customHeight="1" thickBot="1">
      <c r="A11" s="1022"/>
      <c r="B11" s="1010"/>
      <c r="C11" s="1013"/>
      <c r="D11" s="1016"/>
      <c r="E11" s="1019"/>
      <c r="F11" s="673" t="s">
        <v>1179</v>
      </c>
      <c r="G11" s="674" t="s">
        <v>1178</v>
      </c>
      <c r="H11" s="674" t="s">
        <v>1180</v>
      </c>
      <c r="I11" s="647"/>
      <c r="J11" s="647"/>
      <c r="K11" s="647"/>
      <c r="L11" s="647"/>
      <c r="M11" s="647"/>
      <c r="N11" s="647"/>
      <c r="O11" s="647"/>
      <c r="P11" s="647"/>
      <c r="Q11" s="647"/>
      <c r="R11" s="647"/>
      <c r="S11" s="647"/>
      <c r="T11" s="647"/>
      <c r="U11" s="647"/>
      <c r="V11" s="647"/>
      <c r="W11" s="647"/>
      <c r="X11" s="647"/>
      <c r="Y11" s="647"/>
      <c r="Z11" s="647"/>
      <c r="AA11" s="647"/>
      <c r="AB11" s="647"/>
      <c r="AC11" s="647"/>
      <c r="AD11" s="647"/>
      <c r="AE11" s="647"/>
      <c r="AF11" s="647"/>
      <c r="AG11" s="647"/>
      <c r="AH11" s="647"/>
      <c r="AI11" s="647"/>
      <c r="AJ11" s="647"/>
      <c r="AK11" s="647"/>
      <c r="AL11" s="647"/>
      <c r="AM11" s="647"/>
      <c r="AN11" s="647"/>
      <c r="AO11" s="647"/>
      <c r="AP11" s="647"/>
      <c r="AQ11" s="647"/>
      <c r="AR11" s="647"/>
      <c r="AS11" s="647"/>
      <c r="AT11" s="647"/>
      <c r="AU11" s="647"/>
      <c r="AV11" s="647"/>
      <c r="AW11" s="647"/>
      <c r="AX11" s="647"/>
      <c r="AY11" s="647"/>
      <c r="AZ11" s="647"/>
      <c r="BA11" s="647"/>
      <c r="BB11" s="647"/>
      <c r="BC11" s="647"/>
      <c r="BD11" s="647"/>
      <c r="BE11" s="647"/>
      <c r="BF11" s="647"/>
      <c r="BG11" s="647"/>
      <c r="BH11" s="647"/>
      <c r="BI11" s="647"/>
      <c r="BJ11" s="647"/>
      <c r="BK11" s="647"/>
      <c r="BL11" s="647"/>
      <c r="BM11" s="647"/>
      <c r="BN11" s="647"/>
      <c r="BO11" s="647"/>
      <c r="BP11" s="647"/>
      <c r="BQ11" s="647"/>
      <c r="BR11" s="647"/>
      <c r="BS11" s="647"/>
      <c r="BT11" s="647"/>
      <c r="BU11" s="647"/>
      <c r="BV11" s="647"/>
      <c r="BW11" s="647"/>
      <c r="BX11" s="647"/>
      <c r="BY11" s="647"/>
      <c r="BZ11" s="647"/>
      <c r="CA11" s="647"/>
      <c r="CB11" s="647"/>
      <c r="CC11" s="647"/>
      <c r="CD11" s="647"/>
      <c r="CE11" s="647"/>
      <c r="CF11" s="647"/>
      <c r="CG11" s="647"/>
      <c r="CH11" s="647"/>
      <c r="CI11" s="647"/>
      <c r="CJ11" s="647"/>
      <c r="CK11" s="647"/>
      <c r="CL11" s="647"/>
      <c r="CM11" s="647"/>
      <c r="CN11" s="647"/>
      <c r="CO11" s="647"/>
      <c r="CP11" s="647"/>
      <c r="CQ11" s="647"/>
      <c r="CR11" s="647"/>
      <c r="CS11" s="647"/>
      <c r="CT11" s="647"/>
      <c r="CU11" s="647"/>
      <c r="CV11" s="647"/>
      <c r="CW11" s="647"/>
      <c r="CX11" s="647"/>
      <c r="CY11" s="647"/>
      <c r="CZ11" s="647"/>
      <c r="DA11" s="647"/>
      <c r="DB11" s="647"/>
      <c r="DC11" s="647"/>
      <c r="DD11" s="647"/>
      <c r="DE11" s="647"/>
      <c r="DF11" s="647"/>
      <c r="DG11" s="647"/>
      <c r="DH11" s="647"/>
      <c r="DI11" s="647"/>
      <c r="DJ11" s="647"/>
      <c r="DK11" s="647"/>
      <c r="DL11" s="647"/>
      <c r="DM11" s="647"/>
      <c r="DN11" s="647"/>
      <c r="DO11" s="647"/>
      <c r="DP11" s="647"/>
      <c r="DQ11" s="647"/>
      <c r="DR11" s="647"/>
      <c r="DS11" s="647"/>
      <c r="DT11" s="647"/>
      <c r="DU11" s="647"/>
      <c r="DV11" s="647"/>
      <c r="DW11" s="647"/>
      <c r="DX11" s="647"/>
      <c r="DY11" s="647"/>
      <c r="DZ11" s="647"/>
      <c r="EA11" s="647"/>
      <c r="EB11" s="647"/>
      <c r="EC11" s="647"/>
      <c r="ED11" s="647"/>
      <c r="EE11" s="647"/>
      <c r="EF11" s="647"/>
      <c r="EG11" s="647"/>
      <c r="EH11" s="647"/>
      <c r="EI11" s="647"/>
      <c r="EJ11" s="647"/>
      <c r="EK11" s="647"/>
      <c r="EL11" s="647"/>
      <c r="EM11" s="647"/>
      <c r="EN11" s="647"/>
      <c r="EO11" s="647"/>
      <c r="EP11" s="647"/>
      <c r="EQ11" s="647"/>
      <c r="ER11" s="647"/>
      <c r="ES11" s="647"/>
      <c r="ET11" s="647"/>
      <c r="EU11" s="647"/>
      <c r="EV11" s="647"/>
      <c r="EW11" s="647"/>
      <c r="EX11" s="647"/>
      <c r="EY11" s="647"/>
      <c r="EZ11" s="648"/>
    </row>
    <row r="12" spans="1:156" s="649" customFormat="1" ht="17.25" customHeight="1">
      <c r="A12" s="712" t="s">
        <v>719</v>
      </c>
      <c r="B12" s="713"/>
      <c r="C12" s="714" t="s">
        <v>1074</v>
      </c>
      <c r="D12" s="715"/>
      <c r="E12" s="716"/>
      <c r="F12" s="717"/>
      <c r="G12" s="717"/>
      <c r="H12" s="716"/>
      <c r="I12" s="647"/>
      <c r="J12" s="647"/>
      <c r="K12" s="647"/>
      <c r="L12" s="647"/>
      <c r="M12" s="647"/>
      <c r="N12" s="647"/>
      <c r="O12" s="647"/>
      <c r="P12" s="647"/>
      <c r="Q12" s="647"/>
      <c r="R12" s="647"/>
      <c r="S12" s="647"/>
      <c r="T12" s="647"/>
      <c r="U12" s="647"/>
      <c r="V12" s="647"/>
      <c r="W12" s="647"/>
      <c r="X12" s="647"/>
      <c r="Y12" s="647"/>
      <c r="Z12" s="647"/>
      <c r="AA12" s="647"/>
      <c r="AB12" s="647"/>
      <c r="AC12" s="647"/>
      <c r="AD12" s="647"/>
      <c r="AE12" s="647"/>
      <c r="AF12" s="647"/>
      <c r="AG12" s="647"/>
      <c r="AH12" s="647"/>
      <c r="AI12" s="647"/>
      <c r="AJ12" s="647"/>
      <c r="AK12" s="647"/>
      <c r="AL12" s="647"/>
      <c r="AM12" s="647"/>
      <c r="AN12" s="647"/>
      <c r="AO12" s="647"/>
      <c r="AP12" s="647"/>
      <c r="AQ12" s="647"/>
      <c r="AR12" s="647"/>
      <c r="AS12" s="647"/>
      <c r="AT12" s="647"/>
      <c r="AU12" s="647"/>
      <c r="AV12" s="647"/>
      <c r="AW12" s="647"/>
      <c r="AX12" s="647"/>
      <c r="AY12" s="647"/>
      <c r="AZ12" s="647"/>
      <c r="BA12" s="647"/>
      <c r="BB12" s="647"/>
      <c r="BC12" s="647"/>
      <c r="BD12" s="647"/>
      <c r="BE12" s="647"/>
      <c r="BF12" s="647"/>
      <c r="BG12" s="647"/>
      <c r="BH12" s="647"/>
      <c r="BI12" s="647"/>
      <c r="BJ12" s="647"/>
      <c r="BK12" s="647"/>
      <c r="BL12" s="647"/>
      <c r="BM12" s="647"/>
      <c r="BN12" s="647"/>
      <c r="BO12" s="647"/>
      <c r="BP12" s="647"/>
      <c r="BQ12" s="647"/>
      <c r="BR12" s="647"/>
      <c r="BS12" s="647"/>
      <c r="BT12" s="647"/>
      <c r="BU12" s="647"/>
      <c r="BV12" s="647"/>
      <c r="BW12" s="647"/>
      <c r="BX12" s="647"/>
      <c r="BY12" s="647"/>
      <c r="BZ12" s="647"/>
      <c r="CA12" s="647"/>
      <c r="CB12" s="647"/>
      <c r="CC12" s="647"/>
      <c r="CD12" s="647"/>
      <c r="CE12" s="647"/>
      <c r="CF12" s="647"/>
      <c r="CG12" s="647"/>
      <c r="CH12" s="647"/>
      <c r="CI12" s="647"/>
      <c r="CJ12" s="647"/>
      <c r="CK12" s="647"/>
      <c r="CL12" s="647"/>
      <c r="CM12" s="647"/>
      <c r="CN12" s="647"/>
      <c r="CO12" s="647"/>
      <c r="CP12" s="647"/>
      <c r="CQ12" s="647"/>
      <c r="CR12" s="647"/>
      <c r="CS12" s="647"/>
      <c r="CT12" s="647"/>
      <c r="CU12" s="647"/>
      <c r="CV12" s="647"/>
      <c r="CW12" s="647"/>
      <c r="CX12" s="647"/>
      <c r="CY12" s="647"/>
      <c r="CZ12" s="647"/>
      <c r="DA12" s="647"/>
      <c r="DB12" s="647"/>
      <c r="DC12" s="647"/>
      <c r="DD12" s="647"/>
      <c r="DE12" s="647"/>
      <c r="DF12" s="647"/>
      <c r="DG12" s="647"/>
      <c r="DH12" s="647"/>
      <c r="DI12" s="647"/>
      <c r="DJ12" s="647"/>
      <c r="DK12" s="647"/>
      <c r="DL12" s="647"/>
      <c r="DM12" s="647"/>
      <c r="DN12" s="647"/>
      <c r="DO12" s="647"/>
      <c r="DP12" s="647"/>
      <c r="DQ12" s="647"/>
      <c r="DR12" s="647"/>
      <c r="DS12" s="647"/>
      <c r="DT12" s="647"/>
      <c r="DU12" s="647"/>
      <c r="DV12" s="647"/>
      <c r="DW12" s="647"/>
      <c r="DX12" s="647"/>
      <c r="DY12" s="647"/>
      <c r="DZ12" s="647"/>
      <c r="EA12" s="647"/>
      <c r="EB12" s="647"/>
      <c r="EC12" s="647"/>
      <c r="ED12" s="647"/>
      <c r="EE12" s="647"/>
      <c r="EF12" s="647"/>
      <c r="EG12" s="647"/>
      <c r="EH12" s="647"/>
      <c r="EI12" s="647"/>
      <c r="EJ12" s="647"/>
      <c r="EK12" s="647"/>
      <c r="EL12" s="647"/>
      <c r="EM12" s="647"/>
      <c r="EN12" s="647"/>
      <c r="EO12" s="647"/>
      <c r="EP12" s="647"/>
      <c r="EQ12" s="647"/>
      <c r="ER12" s="647"/>
      <c r="ES12" s="647"/>
      <c r="ET12" s="647"/>
      <c r="EU12" s="647"/>
      <c r="EV12" s="647"/>
      <c r="EW12" s="647"/>
      <c r="EX12" s="647"/>
      <c r="EY12" s="647"/>
      <c r="EZ12" s="648"/>
    </row>
    <row r="13" spans="1:156" s="649" customFormat="1" ht="60">
      <c r="A13" s="672" t="s">
        <v>720</v>
      </c>
      <c r="B13" s="691" t="s">
        <v>1163</v>
      </c>
      <c r="C13" s="692" t="s">
        <v>1084</v>
      </c>
      <c r="D13" s="693" t="s">
        <v>1085</v>
      </c>
      <c r="E13" s="693">
        <v>3</v>
      </c>
      <c r="F13" s="814">
        <v>394.53</v>
      </c>
      <c r="G13" s="686">
        <f>F13*1.2824</f>
        <v>505.94527199999993</v>
      </c>
      <c r="H13" s="671">
        <f>TRUNC(G13*E13,2)</f>
        <v>1517.83</v>
      </c>
      <c r="I13" s="647"/>
      <c r="J13" s="647"/>
      <c r="K13" s="647"/>
      <c r="L13" s="647"/>
      <c r="M13" s="647"/>
      <c r="N13" s="647"/>
      <c r="O13" s="647"/>
      <c r="P13" s="647"/>
      <c r="Q13" s="647"/>
      <c r="R13" s="647"/>
      <c r="S13" s="647"/>
      <c r="T13" s="647"/>
      <c r="U13" s="647"/>
      <c r="V13" s="647"/>
      <c r="W13" s="647"/>
      <c r="X13" s="647"/>
      <c r="Y13" s="647"/>
      <c r="Z13" s="647"/>
      <c r="AA13" s="647"/>
      <c r="AB13" s="647"/>
      <c r="AC13" s="647"/>
      <c r="AD13" s="647"/>
      <c r="AE13" s="647"/>
      <c r="AF13" s="647"/>
      <c r="AG13" s="647"/>
      <c r="AH13" s="647"/>
      <c r="AI13" s="647"/>
      <c r="AJ13" s="647"/>
      <c r="AK13" s="647"/>
      <c r="AL13" s="647"/>
      <c r="AM13" s="647"/>
      <c r="AN13" s="647"/>
      <c r="AO13" s="647"/>
      <c r="AP13" s="647"/>
      <c r="AQ13" s="647"/>
      <c r="AR13" s="647"/>
      <c r="AS13" s="647"/>
      <c r="AT13" s="647"/>
      <c r="AU13" s="647"/>
      <c r="AV13" s="647"/>
      <c r="AW13" s="647"/>
      <c r="AX13" s="647"/>
      <c r="AY13" s="647"/>
      <c r="AZ13" s="647"/>
      <c r="BA13" s="647"/>
      <c r="BB13" s="647"/>
      <c r="BC13" s="647"/>
      <c r="BD13" s="647"/>
      <c r="BE13" s="647"/>
      <c r="BF13" s="647"/>
      <c r="BG13" s="647"/>
      <c r="BH13" s="647"/>
      <c r="BI13" s="647"/>
      <c r="BJ13" s="647"/>
      <c r="BK13" s="647"/>
      <c r="BL13" s="647"/>
      <c r="BM13" s="647"/>
      <c r="BN13" s="647"/>
      <c r="BO13" s="647"/>
      <c r="BP13" s="647"/>
      <c r="BQ13" s="647"/>
      <c r="BR13" s="647"/>
      <c r="BS13" s="647"/>
      <c r="BT13" s="647"/>
      <c r="BU13" s="647"/>
      <c r="BV13" s="647"/>
      <c r="BW13" s="647"/>
      <c r="BX13" s="647"/>
      <c r="BY13" s="647"/>
      <c r="BZ13" s="647"/>
      <c r="CA13" s="647"/>
      <c r="CB13" s="647"/>
      <c r="CC13" s="647"/>
      <c r="CD13" s="647"/>
      <c r="CE13" s="647"/>
      <c r="CF13" s="647"/>
      <c r="CG13" s="647"/>
      <c r="CH13" s="647"/>
      <c r="CI13" s="647"/>
      <c r="CJ13" s="647"/>
      <c r="CK13" s="647"/>
      <c r="CL13" s="647"/>
      <c r="CM13" s="647"/>
      <c r="CN13" s="647"/>
      <c r="CO13" s="647"/>
      <c r="CP13" s="647"/>
      <c r="CQ13" s="647"/>
      <c r="CR13" s="647"/>
      <c r="CS13" s="647"/>
      <c r="CT13" s="647"/>
      <c r="CU13" s="647"/>
      <c r="CV13" s="647"/>
      <c r="CW13" s="647"/>
      <c r="CX13" s="647"/>
      <c r="CY13" s="647"/>
      <c r="CZ13" s="647"/>
      <c r="DA13" s="647"/>
      <c r="DB13" s="647"/>
      <c r="DC13" s="647"/>
      <c r="DD13" s="647"/>
      <c r="DE13" s="647"/>
      <c r="DF13" s="647"/>
      <c r="DG13" s="647"/>
      <c r="DH13" s="647"/>
      <c r="DI13" s="647"/>
      <c r="DJ13" s="647"/>
      <c r="DK13" s="647"/>
      <c r="DL13" s="647"/>
      <c r="DM13" s="647"/>
      <c r="DN13" s="647"/>
      <c r="DO13" s="647"/>
      <c r="DP13" s="647"/>
      <c r="DQ13" s="647"/>
      <c r="DR13" s="647"/>
      <c r="DS13" s="647"/>
      <c r="DT13" s="647"/>
      <c r="DU13" s="647"/>
      <c r="DV13" s="647"/>
      <c r="DW13" s="647"/>
      <c r="DX13" s="647"/>
      <c r="DY13" s="647"/>
      <c r="DZ13" s="647"/>
      <c r="EA13" s="647"/>
      <c r="EB13" s="647"/>
      <c r="EC13" s="647"/>
      <c r="ED13" s="647"/>
      <c r="EE13" s="647"/>
      <c r="EF13" s="647"/>
      <c r="EG13" s="647"/>
      <c r="EH13" s="647"/>
      <c r="EI13" s="647"/>
      <c r="EJ13" s="647"/>
      <c r="EK13" s="647"/>
      <c r="EL13" s="647"/>
      <c r="EM13" s="647"/>
      <c r="EN13" s="647"/>
      <c r="EO13" s="647"/>
      <c r="EP13" s="647"/>
      <c r="EQ13" s="647"/>
      <c r="ER13" s="647"/>
      <c r="ES13" s="647"/>
      <c r="ET13" s="647"/>
      <c r="EU13" s="647"/>
      <c r="EV13" s="647"/>
      <c r="EW13" s="647"/>
      <c r="EX13" s="647"/>
      <c r="EY13" s="647"/>
      <c r="EZ13" s="648"/>
    </row>
    <row r="14" spans="1:156" s="649" customFormat="1" ht="15">
      <c r="A14" s="818" t="s">
        <v>671</v>
      </c>
      <c r="B14" s="819" t="s">
        <v>1421</v>
      </c>
      <c r="C14" s="820" t="s">
        <v>1422</v>
      </c>
      <c r="D14" s="821" t="s">
        <v>658</v>
      </c>
      <c r="E14" s="821">
        <v>9</v>
      </c>
      <c r="F14" s="814">
        <v>309.81</v>
      </c>
      <c r="G14" s="814">
        <f>F14*1.2824</f>
        <v>397.300344</v>
      </c>
      <c r="H14" s="822">
        <f>TRUNC(G14*E14,2)</f>
        <v>3575.7</v>
      </c>
      <c r="I14" s="647"/>
      <c r="J14" s="647"/>
      <c r="K14" s="647"/>
      <c r="L14" s="647"/>
      <c r="M14" s="647"/>
      <c r="N14" s="647"/>
      <c r="O14" s="647"/>
      <c r="P14" s="647"/>
      <c r="Q14" s="647"/>
      <c r="R14" s="647"/>
      <c r="S14" s="647"/>
      <c r="T14" s="647"/>
      <c r="U14" s="647"/>
      <c r="V14" s="647"/>
      <c r="W14" s="647"/>
      <c r="X14" s="647"/>
      <c r="Y14" s="647"/>
      <c r="Z14" s="647"/>
      <c r="AA14" s="647"/>
      <c r="AB14" s="647"/>
      <c r="AC14" s="647"/>
      <c r="AD14" s="647"/>
      <c r="AE14" s="647"/>
      <c r="AF14" s="647"/>
      <c r="AG14" s="647"/>
      <c r="AH14" s="647"/>
      <c r="AI14" s="647"/>
      <c r="AJ14" s="647"/>
      <c r="AK14" s="647"/>
      <c r="AL14" s="647"/>
      <c r="AM14" s="647"/>
      <c r="AN14" s="647"/>
      <c r="AO14" s="647"/>
      <c r="AP14" s="647"/>
      <c r="AQ14" s="647"/>
      <c r="AR14" s="647"/>
      <c r="AS14" s="647"/>
      <c r="AT14" s="647"/>
      <c r="AU14" s="647"/>
      <c r="AV14" s="647"/>
      <c r="AW14" s="647"/>
      <c r="AX14" s="647"/>
      <c r="AY14" s="647"/>
      <c r="AZ14" s="647"/>
      <c r="BA14" s="647"/>
      <c r="BB14" s="647"/>
      <c r="BC14" s="647"/>
      <c r="BD14" s="647"/>
      <c r="BE14" s="647"/>
      <c r="BF14" s="647"/>
      <c r="BG14" s="647"/>
      <c r="BH14" s="647"/>
      <c r="BI14" s="647"/>
      <c r="BJ14" s="647"/>
      <c r="BK14" s="647"/>
      <c r="BL14" s="647"/>
      <c r="BM14" s="647"/>
      <c r="BN14" s="647"/>
      <c r="BO14" s="647"/>
      <c r="BP14" s="647"/>
      <c r="BQ14" s="647"/>
      <c r="BR14" s="647"/>
      <c r="BS14" s="647"/>
      <c r="BT14" s="647"/>
      <c r="BU14" s="647"/>
      <c r="BV14" s="647"/>
      <c r="BW14" s="647"/>
      <c r="BX14" s="647"/>
      <c r="BY14" s="647"/>
      <c r="BZ14" s="647"/>
      <c r="CA14" s="647"/>
      <c r="CB14" s="647"/>
      <c r="CC14" s="647"/>
      <c r="CD14" s="647"/>
      <c r="CE14" s="647"/>
      <c r="CF14" s="647"/>
      <c r="CG14" s="647"/>
      <c r="CH14" s="647"/>
      <c r="CI14" s="647"/>
      <c r="CJ14" s="647"/>
      <c r="CK14" s="647"/>
      <c r="CL14" s="647"/>
      <c r="CM14" s="647"/>
      <c r="CN14" s="647"/>
      <c r="CO14" s="647"/>
      <c r="CP14" s="647"/>
      <c r="CQ14" s="647"/>
      <c r="CR14" s="647"/>
      <c r="CS14" s="647"/>
      <c r="CT14" s="647"/>
      <c r="CU14" s="647"/>
      <c r="CV14" s="647"/>
      <c r="CW14" s="647"/>
      <c r="CX14" s="647"/>
      <c r="CY14" s="647"/>
      <c r="CZ14" s="647"/>
      <c r="DA14" s="647"/>
      <c r="DB14" s="647"/>
      <c r="DC14" s="647"/>
      <c r="DD14" s="647"/>
      <c r="DE14" s="647"/>
      <c r="DF14" s="647"/>
      <c r="DG14" s="647"/>
      <c r="DH14" s="647"/>
      <c r="DI14" s="647"/>
      <c r="DJ14" s="647"/>
      <c r="DK14" s="647"/>
      <c r="DL14" s="647"/>
      <c r="DM14" s="647"/>
      <c r="DN14" s="647"/>
      <c r="DO14" s="647"/>
      <c r="DP14" s="647"/>
      <c r="DQ14" s="647"/>
      <c r="DR14" s="647"/>
      <c r="DS14" s="647"/>
      <c r="DT14" s="647"/>
      <c r="DU14" s="647"/>
      <c r="DV14" s="647"/>
      <c r="DW14" s="647"/>
      <c r="DX14" s="647"/>
      <c r="DY14" s="647"/>
      <c r="DZ14" s="647"/>
      <c r="EA14" s="647"/>
      <c r="EB14" s="647"/>
      <c r="EC14" s="647"/>
      <c r="ED14" s="647"/>
      <c r="EE14" s="647"/>
      <c r="EF14" s="647"/>
      <c r="EG14" s="647"/>
      <c r="EH14" s="647"/>
      <c r="EI14" s="647"/>
      <c r="EJ14" s="647"/>
      <c r="EK14" s="647"/>
      <c r="EL14" s="647"/>
      <c r="EM14" s="647"/>
      <c r="EN14" s="647"/>
      <c r="EO14" s="647"/>
      <c r="EP14" s="647"/>
      <c r="EQ14" s="647"/>
      <c r="ER14" s="647"/>
      <c r="ES14" s="647"/>
      <c r="ET14" s="647"/>
      <c r="EU14" s="647"/>
      <c r="EV14" s="647"/>
      <c r="EW14" s="647"/>
      <c r="EX14" s="647"/>
      <c r="EY14" s="647"/>
      <c r="EZ14" s="648"/>
    </row>
    <row r="15" spans="1:156" s="649" customFormat="1" ht="37.5" customHeight="1">
      <c r="A15" s="818" t="s">
        <v>873</v>
      </c>
      <c r="B15" s="819">
        <v>94295</v>
      </c>
      <c r="C15" s="820" t="s">
        <v>1281</v>
      </c>
      <c r="D15" s="821" t="s">
        <v>1085</v>
      </c>
      <c r="E15" s="821">
        <v>3</v>
      </c>
      <c r="F15" s="814">
        <v>4688.34</v>
      </c>
      <c r="G15" s="814">
        <f>F15*1.2824</f>
        <v>6012.3272159999997</v>
      </c>
      <c r="H15" s="822">
        <f>TRUNC(G15*E15,2)</f>
        <v>18036.98</v>
      </c>
      <c r="I15" s="647"/>
      <c r="J15" s="647"/>
      <c r="K15" s="647"/>
      <c r="L15" s="647"/>
      <c r="M15" s="647"/>
      <c r="N15" s="647"/>
      <c r="O15" s="647"/>
      <c r="P15" s="647"/>
      <c r="Q15" s="647"/>
      <c r="R15" s="647"/>
      <c r="S15" s="647"/>
      <c r="T15" s="647"/>
      <c r="U15" s="647"/>
      <c r="V15" s="647"/>
      <c r="W15" s="647"/>
      <c r="X15" s="647"/>
      <c r="Y15" s="647"/>
      <c r="Z15" s="647"/>
      <c r="AA15" s="647"/>
      <c r="AB15" s="647"/>
      <c r="AC15" s="647"/>
      <c r="AD15" s="647"/>
      <c r="AE15" s="647"/>
      <c r="AF15" s="647"/>
      <c r="AG15" s="647"/>
      <c r="AH15" s="647"/>
      <c r="AI15" s="647"/>
      <c r="AJ15" s="647"/>
      <c r="AK15" s="647"/>
      <c r="AL15" s="647"/>
      <c r="AM15" s="647"/>
      <c r="AN15" s="647"/>
      <c r="AO15" s="647"/>
      <c r="AP15" s="647"/>
      <c r="AQ15" s="647"/>
      <c r="AR15" s="647"/>
      <c r="AS15" s="647"/>
      <c r="AT15" s="647"/>
      <c r="AU15" s="647"/>
      <c r="AV15" s="647"/>
      <c r="AW15" s="647"/>
      <c r="AX15" s="647"/>
      <c r="AY15" s="647"/>
      <c r="AZ15" s="647"/>
      <c r="BA15" s="647"/>
      <c r="BB15" s="647"/>
      <c r="BC15" s="647"/>
      <c r="BD15" s="647"/>
      <c r="BE15" s="647"/>
      <c r="BF15" s="647"/>
      <c r="BG15" s="647"/>
      <c r="BH15" s="647"/>
      <c r="BI15" s="647"/>
      <c r="BJ15" s="647"/>
      <c r="BK15" s="647"/>
      <c r="BL15" s="647"/>
      <c r="BM15" s="647"/>
      <c r="BN15" s="647"/>
      <c r="BO15" s="647"/>
      <c r="BP15" s="647"/>
      <c r="BQ15" s="647"/>
      <c r="BR15" s="647"/>
      <c r="BS15" s="647"/>
      <c r="BT15" s="647"/>
      <c r="BU15" s="647"/>
      <c r="BV15" s="647"/>
      <c r="BW15" s="647"/>
      <c r="BX15" s="647"/>
      <c r="BY15" s="647"/>
      <c r="BZ15" s="647"/>
      <c r="CA15" s="647"/>
      <c r="CB15" s="647"/>
      <c r="CC15" s="647"/>
      <c r="CD15" s="647"/>
      <c r="CE15" s="647"/>
      <c r="CF15" s="647"/>
      <c r="CG15" s="647"/>
      <c r="CH15" s="647"/>
      <c r="CI15" s="647"/>
      <c r="CJ15" s="647"/>
      <c r="CK15" s="647"/>
      <c r="CL15" s="647"/>
      <c r="CM15" s="647"/>
      <c r="CN15" s="647"/>
      <c r="CO15" s="647"/>
      <c r="CP15" s="647"/>
      <c r="CQ15" s="647"/>
      <c r="CR15" s="647"/>
      <c r="CS15" s="647"/>
      <c r="CT15" s="647"/>
      <c r="CU15" s="647"/>
      <c r="CV15" s="647"/>
      <c r="CW15" s="647"/>
      <c r="CX15" s="647"/>
      <c r="CY15" s="647"/>
      <c r="CZ15" s="647"/>
      <c r="DA15" s="647"/>
      <c r="DB15" s="647"/>
      <c r="DC15" s="647"/>
      <c r="DD15" s="647"/>
      <c r="DE15" s="647"/>
      <c r="DF15" s="647"/>
      <c r="DG15" s="647"/>
      <c r="DH15" s="647"/>
      <c r="DI15" s="647"/>
      <c r="DJ15" s="647"/>
      <c r="DK15" s="647"/>
      <c r="DL15" s="647"/>
      <c r="DM15" s="647"/>
      <c r="DN15" s="647"/>
      <c r="DO15" s="647"/>
      <c r="DP15" s="647"/>
      <c r="DQ15" s="647"/>
      <c r="DR15" s="647"/>
      <c r="DS15" s="647"/>
      <c r="DT15" s="647"/>
      <c r="DU15" s="647"/>
      <c r="DV15" s="647"/>
      <c r="DW15" s="647"/>
      <c r="DX15" s="647"/>
      <c r="DY15" s="647"/>
      <c r="DZ15" s="647"/>
      <c r="EA15" s="647"/>
      <c r="EB15" s="647"/>
      <c r="EC15" s="647"/>
      <c r="ED15" s="647"/>
      <c r="EE15" s="647"/>
      <c r="EF15" s="647"/>
      <c r="EG15" s="647"/>
      <c r="EH15" s="647"/>
      <c r="EI15" s="647"/>
      <c r="EJ15" s="647"/>
      <c r="EK15" s="647"/>
      <c r="EL15" s="647"/>
      <c r="EM15" s="647"/>
      <c r="EN15" s="647"/>
      <c r="EO15" s="647"/>
      <c r="EP15" s="647"/>
      <c r="EQ15" s="647"/>
      <c r="ER15" s="647"/>
      <c r="ES15" s="647"/>
      <c r="ET15" s="647"/>
      <c r="EU15" s="647"/>
      <c r="EV15" s="647"/>
      <c r="EW15" s="647"/>
      <c r="EX15" s="647"/>
      <c r="EY15" s="647"/>
      <c r="EZ15" s="648"/>
    </row>
    <row r="16" spans="1:156" s="649" customFormat="1" ht="22.5" customHeight="1">
      <c r="A16" s="719"/>
      <c r="B16" s="720"/>
      <c r="C16" s="721"/>
      <c r="D16" s="722"/>
      <c r="E16" s="723"/>
      <c r="F16" s="724" t="s">
        <v>663</v>
      </c>
      <c r="G16" s="724"/>
      <c r="H16" s="725">
        <f>SUM(H13:H15)</f>
        <v>23130.51</v>
      </c>
      <c r="I16" s="647"/>
      <c r="J16" s="647"/>
      <c r="K16" s="647"/>
      <c r="L16" s="647"/>
      <c r="M16" s="647"/>
      <c r="N16" s="647"/>
      <c r="O16" s="647"/>
      <c r="P16" s="647"/>
      <c r="Q16" s="647"/>
      <c r="R16" s="647"/>
      <c r="S16" s="647"/>
      <c r="T16" s="647"/>
      <c r="U16" s="647"/>
      <c r="V16" s="647"/>
      <c r="W16" s="647"/>
      <c r="X16" s="647"/>
      <c r="Y16" s="647"/>
      <c r="Z16" s="647"/>
      <c r="AA16" s="647"/>
      <c r="AB16" s="647"/>
      <c r="AC16" s="647"/>
      <c r="AD16" s="647"/>
      <c r="AE16" s="647"/>
      <c r="AF16" s="647"/>
      <c r="AG16" s="647"/>
      <c r="AH16" s="647"/>
      <c r="AI16" s="647"/>
      <c r="AJ16" s="647"/>
      <c r="AK16" s="647"/>
      <c r="AL16" s="647"/>
      <c r="AM16" s="647"/>
      <c r="AN16" s="647"/>
      <c r="AO16" s="647"/>
      <c r="AP16" s="647"/>
      <c r="AQ16" s="647"/>
      <c r="AR16" s="647"/>
      <c r="AS16" s="647"/>
      <c r="AT16" s="647"/>
      <c r="AU16" s="647"/>
      <c r="AV16" s="647"/>
      <c r="AW16" s="647"/>
      <c r="AX16" s="647"/>
      <c r="AY16" s="647"/>
      <c r="AZ16" s="647"/>
      <c r="BA16" s="647"/>
      <c r="BB16" s="647"/>
      <c r="BC16" s="647"/>
      <c r="BD16" s="647"/>
      <c r="BE16" s="647"/>
      <c r="BF16" s="647"/>
      <c r="BG16" s="647"/>
      <c r="BH16" s="647"/>
      <c r="BI16" s="647"/>
      <c r="BJ16" s="647"/>
      <c r="BK16" s="647"/>
      <c r="BL16" s="647"/>
      <c r="BM16" s="647"/>
      <c r="BN16" s="647"/>
      <c r="BO16" s="647"/>
      <c r="BP16" s="647"/>
      <c r="BQ16" s="647"/>
      <c r="BR16" s="647"/>
      <c r="BS16" s="647"/>
      <c r="BT16" s="647"/>
      <c r="BU16" s="647"/>
      <c r="BV16" s="647"/>
      <c r="BW16" s="647"/>
      <c r="BX16" s="647"/>
      <c r="BY16" s="647"/>
      <c r="BZ16" s="647"/>
      <c r="CA16" s="647"/>
      <c r="CB16" s="647"/>
      <c r="CC16" s="647"/>
      <c r="CD16" s="647"/>
      <c r="CE16" s="647"/>
      <c r="CF16" s="647"/>
      <c r="CG16" s="647"/>
      <c r="CH16" s="647"/>
      <c r="CI16" s="647"/>
      <c r="CJ16" s="647"/>
      <c r="CK16" s="647"/>
      <c r="CL16" s="647"/>
      <c r="CM16" s="647"/>
      <c r="CN16" s="647"/>
      <c r="CO16" s="647"/>
      <c r="CP16" s="647"/>
      <c r="CQ16" s="647"/>
      <c r="CR16" s="647"/>
      <c r="CS16" s="647"/>
      <c r="CT16" s="647"/>
      <c r="CU16" s="647"/>
      <c r="CV16" s="647"/>
      <c r="CW16" s="647"/>
      <c r="CX16" s="647"/>
      <c r="CY16" s="647"/>
      <c r="CZ16" s="647"/>
      <c r="DA16" s="647"/>
      <c r="DB16" s="647"/>
      <c r="DC16" s="647"/>
      <c r="DD16" s="647"/>
      <c r="DE16" s="647"/>
      <c r="DF16" s="647"/>
      <c r="DG16" s="647"/>
      <c r="DH16" s="647"/>
      <c r="DI16" s="647"/>
      <c r="DJ16" s="647"/>
      <c r="DK16" s="647"/>
      <c r="DL16" s="647"/>
      <c r="DM16" s="647"/>
      <c r="DN16" s="647"/>
      <c r="DO16" s="647"/>
      <c r="DP16" s="647"/>
      <c r="DQ16" s="647"/>
      <c r="DR16" s="647"/>
      <c r="DS16" s="647"/>
      <c r="DT16" s="647"/>
      <c r="DU16" s="647"/>
      <c r="DV16" s="647"/>
      <c r="DW16" s="647"/>
      <c r="DX16" s="647"/>
      <c r="DY16" s="647"/>
      <c r="DZ16" s="647"/>
      <c r="EA16" s="647"/>
      <c r="EB16" s="647"/>
      <c r="EC16" s="647"/>
      <c r="ED16" s="647"/>
      <c r="EE16" s="647"/>
      <c r="EF16" s="647"/>
      <c r="EG16" s="647"/>
      <c r="EH16" s="647"/>
      <c r="EI16" s="647"/>
      <c r="EJ16" s="647"/>
      <c r="EK16" s="647"/>
      <c r="EL16" s="647"/>
      <c r="EM16" s="647"/>
      <c r="EN16" s="647"/>
      <c r="EO16" s="647"/>
      <c r="EP16" s="647"/>
      <c r="EQ16" s="647"/>
      <c r="ER16" s="647"/>
      <c r="ES16" s="647"/>
      <c r="ET16" s="647"/>
      <c r="EU16" s="647"/>
      <c r="EV16" s="647"/>
      <c r="EW16" s="647"/>
      <c r="EX16" s="647"/>
      <c r="EY16" s="647"/>
      <c r="EZ16" s="648"/>
    </row>
    <row r="17" spans="1:156" s="649" customFormat="1" ht="22.5" customHeight="1">
      <c r="A17" s="718" t="s">
        <v>821</v>
      </c>
      <c r="B17" s="663"/>
      <c r="C17" s="667" t="s">
        <v>1087</v>
      </c>
      <c r="D17" s="664"/>
      <c r="E17" s="665"/>
      <c r="F17" s="666"/>
      <c r="G17" s="666"/>
      <c r="H17" s="666"/>
      <c r="I17" s="647"/>
      <c r="J17" s="647"/>
      <c r="K17" s="647"/>
      <c r="L17" s="647"/>
      <c r="M17" s="647"/>
      <c r="N17" s="647"/>
      <c r="O17" s="647"/>
      <c r="P17" s="647"/>
      <c r="Q17" s="647"/>
      <c r="R17" s="647"/>
      <c r="S17" s="647"/>
      <c r="T17" s="647"/>
      <c r="U17" s="647"/>
      <c r="V17" s="647"/>
      <c r="W17" s="647"/>
      <c r="X17" s="647"/>
      <c r="Y17" s="647"/>
      <c r="Z17" s="647"/>
      <c r="AA17" s="647"/>
      <c r="AB17" s="647"/>
      <c r="AC17" s="647"/>
      <c r="AD17" s="647"/>
      <c r="AE17" s="647"/>
      <c r="AF17" s="647"/>
      <c r="AG17" s="647"/>
      <c r="AH17" s="647"/>
      <c r="AI17" s="647"/>
      <c r="AJ17" s="647"/>
      <c r="AK17" s="647"/>
      <c r="AL17" s="647"/>
      <c r="AM17" s="647"/>
      <c r="AN17" s="647"/>
      <c r="AO17" s="647"/>
      <c r="AP17" s="647"/>
      <c r="AQ17" s="647"/>
      <c r="AR17" s="647"/>
      <c r="AS17" s="647"/>
      <c r="AT17" s="647"/>
      <c r="AU17" s="647"/>
      <c r="AV17" s="647"/>
      <c r="AW17" s="647"/>
      <c r="AX17" s="647"/>
      <c r="AY17" s="647"/>
      <c r="AZ17" s="647"/>
      <c r="BA17" s="647"/>
      <c r="BB17" s="647"/>
      <c r="BC17" s="647"/>
      <c r="BD17" s="647"/>
      <c r="BE17" s="647"/>
      <c r="BF17" s="647"/>
      <c r="BG17" s="647"/>
      <c r="BH17" s="647"/>
      <c r="BI17" s="647"/>
      <c r="BJ17" s="647"/>
      <c r="BK17" s="647"/>
      <c r="BL17" s="647"/>
      <c r="BM17" s="647"/>
      <c r="BN17" s="647"/>
      <c r="BO17" s="647"/>
      <c r="BP17" s="647"/>
      <c r="BQ17" s="647"/>
      <c r="BR17" s="647"/>
      <c r="BS17" s="647"/>
      <c r="BT17" s="647"/>
      <c r="BU17" s="647"/>
      <c r="BV17" s="647"/>
      <c r="BW17" s="647"/>
      <c r="BX17" s="647"/>
      <c r="BY17" s="647"/>
      <c r="BZ17" s="647"/>
      <c r="CA17" s="647"/>
      <c r="CB17" s="647"/>
      <c r="CC17" s="647"/>
      <c r="CD17" s="647"/>
      <c r="CE17" s="647"/>
      <c r="CF17" s="647"/>
      <c r="CG17" s="647"/>
      <c r="CH17" s="647"/>
      <c r="CI17" s="647"/>
      <c r="CJ17" s="647"/>
      <c r="CK17" s="647"/>
      <c r="CL17" s="647"/>
      <c r="CM17" s="647"/>
      <c r="CN17" s="647"/>
      <c r="CO17" s="647"/>
      <c r="CP17" s="647"/>
      <c r="CQ17" s="647"/>
      <c r="CR17" s="647"/>
      <c r="CS17" s="647"/>
      <c r="CT17" s="647"/>
      <c r="CU17" s="647"/>
      <c r="CV17" s="647"/>
      <c r="CW17" s="647"/>
      <c r="CX17" s="647"/>
      <c r="CY17" s="647"/>
      <c r="CZ17" s="647"/>
      <c r="DA17" s="647"/>
      <c r="DB17" s="647"/>
      <c r="DC17" s="647"/>
      <c r="DD17" s="647"/>
      <c r="DE17" s="647"/>
      <c r="DF17" s="647"/>
      <c r="DG17" s="647"/>
      <c r="DH17" s="647"/>
      <c r="DI17" s="647"/>
      <c r="DJ17" s="647"/>
      <c r="DK17" s="647"/>
      <c r="DL17" s="647"/>
      <c r="DM17" s="647"/>
      <c r="DN17" s="647"/>
      <c r="DO17" s="647"/>
      <c r="DP17" s="647"/>
      <c r="DQ17" s="647"/>
      <c r="DR17" s="647"/>
      <c r="DS17" s="647"/>
      <c r="DT17" s="647"/>
      <c r="DU17" s="647"/>
      <c r="DV17" s="647"/>
      <c r="DW17" s="647"/>
      <c r="DX17" s="647"/>
      <c r="DY17" s="647"/>
      <c r="DZ17" s="647"/>
      <c r="EA17" s="647"/>
      <c r="EB17" s="647"/>
      <c r="EC17" s="647"/>
      <c r="ED17" s="647"/>
      <c r="EE17" s="647"/>
      <c r="EF17" s="647"/>
      <c r="EG17" s="647"/>
      <c r="EH17" s="647"/>
      <c r="EI17" s="647"/>
      <c r="EJ17" s="647"/>
      <c r="EK17" s="647"/>
      <c r="EL17" s="647"/>
      <c r="EM17" s="647"/>
      <c r="EN17" s="647"/>
      <c r="EO17" s="647"/>
      <c r="EP17" s="647"/>
      <c r="EQ17" s="647"/>
      <c r="ER17" s="647"/>
      <c r="ES17" s="647"/>
      <c r="ET17" s="647"/>
      <c r="EU17" s="647"/>
      <c r="EV17" s="647"/>
      <c r="EW17" s="647"/>
      <c r="EX17" s="647"/>
      <c r="EY17" s="647"/>
      <c r="EZ17" s="648"/>
    </row>
    <row r="18" spans="1:156" s="649" customFormat="1" ht="41.25" customHeight="1">
      <c r="A18" s="672" t="s">
        <v>779</v>
      </c>
      <c r="B18" s="691">
        <v>72897</v>
      </c>
      <c r="C18" s="692" t="s">
        <v>1164</v>
      </c>
      <c r="D18" s="693" t="s">
        <v>1079</v>
      </c>
      <c r="E18" s="693">
        <v>170</v>
      </c>
      <c r="F18" s="814">
        <v>17.239999999999998</v>
      </c>
      <c r="G18" s="686">
        <f t="shared" ref="G18:G19" si="0">F18*1.2824</f>
        <v>22.108575999999999</v>
      </c>
      <c r="H18" s="671">
        <f>TRUNC(G18*E18,2)</f>
        <v>3758.45</v>
      </c>
      <c r="I18" s="647"/>
      <c r="J18" s="647"/>
      <c r="K18" s="647"/>
      <c r="L18" s="647"/>
      <c r="M18" s="647"/>
      <c r="N18" s="647"/>
      <c r="O18" s="647"/>
      <c r="P18" s="647"/>
      <c r="Q18" s="647"/>
      <c r="R18" s="647"/>
      <c r="S18" s="647"/>
      <c r="T18" s="647"/>
      <c r="U18" s="647"/>
      <c r="V18" s="647"/>
      <c r="W18" s="647"/>
      <c r="X18" s="647"/>
      <c r="Y18" s="647"/>
      <c r="Z18" s="647"/>
      <c r="AA18" s="647"/>
      <c r="AB18" s="647"/>
      <c r="AC18" s="647"/>
      <c r="AD18" s="647"/>
      <c r="AE18" s="647"/>
      <c r="AF18" s="647"/>
      <c r="AG18" s="647"/>
      <c r="AH18" s="647"/>
      <c r="AI18" s="647"/>
      <c r="AJ18" s="647"/>
      <c r="AK18" s="647"/>
      <c r="AL18" s="647"/>
      <c r="AM18" s="647"/>
      <c r="AN18" s="647"/>
      <c r="AO18" s="647"/>
      <c r="AP18" s="647"/>
      <c r="AQ18" s="647"/>
      <c r="AR18" s="647"/>
      <c r="AS18" s="647"/>
      <c r="AT18" s="647"/>
      <c r="AU18" s="647"/>
      <c r="AV18" s="647"/>
      <c r="AW18" s="647"/>
      <c r="AX18" s="647"/>
      <c r="AY18" s="647"/>
      <c r="AZ18" s="647"/>
      <c r="BA18" s="647"/>
      <c r="BB18" s="647"/>
      <c r="BC18" s="647"/>
      <c r="BD18" s="647"/>
      <c r="BE18" s="647"/>
      <c r="BF18" s="647"/>
      <c r="BG18" s="647"/>
      <c r="BH18" s="647"/>
      <c r="BI18" s="647"/>
      <c r="BJ18" s="647"/>
      <c r="BK18" s="647"/>
      <c r="BL18" s="647"/>
      <c r="BM18" s="647"/>
      <c r="BN18" s="647"/>
      <c r="BO18" s="647"/>
      <c r="BP18" s="647"/>
      <c r="BQ18" s="647"/>
      <c r="BR18" s="647"/>
      <c r="BS18" s="647"/>
      <c r="BT18" s="647"/>
      <c r="BU18" s="647"/>
      <c r="BV18" s="647"/>
      <c r="BW18" s="647"/>
      <c r="BX18" s="647"/>
      <c r="BY18" s="647"/>
      <c r="BZ18" s="647"/>
      <c r="CA18" s="647"/>
      <c r="CB18" s="647"/>
      <c r="CC18" s="647"/>
      <c r="CD18" s="647"/>
      <c r="CE18" s="647"/>
      <c r="CF18" s="647"/>
      <c r="CG18" s="647"/>
      <c r="CH18" s="647"/>
      <c r="CI18" s="647"/>
      <c r="CJ18" s="647"/>
      <c r="CK18" s="647"/>
      <c r="CL18" s="647"/>
      <c r="CM18" s="647"/>
      <c r="CN18" s="647"/>
      <c r="CO18" s="647"/>
      <c r="CP18" s="647"/>
      <c r="CQ18" s="647"/>
      <c r="CR18" s="647"/>
      <c r="CS18" s="647"/>
      <c r="CT18" s="647"/>
      <c r="CU18" s="647"/>
      <c r="CV18" s="647"/>
      <c r="CW18" s="647"/>
      <c r="CX18" s="647"/>
      <c r="CY18" s="647"/>
      <c r="CZ18" s="647"/>
      <c r="DA18" s="647"/>
      <c r="DB18" s="647"/>
      <c r="DC18" s="647"/>
      <c r="DD18" s="647"/>
      <c r="DE18" s="647"/>
      <c r="DF18" s="647"/>
      <c r="DG18" s="647"/>
      <c r="DH18" s="647"/>
      <c r="DI18" s="647"/>
      <c r="DJ18" s="647"/>
      <c r="DK18" s="647"/>
      <c r="DL18" s="647"/>
      <c r="DM18" s="647"/>
      <c r="DN18" s="647"/>
      <c r="DO18" s="647"/>
      <c r="DP18" s="647"/>
      <c r="DQ18" s="647"/>
      <c r="DR18" s="647"/>
      <c r="DS18" s="647"/>
      <c r="DT18" s="647"/>
      <c r="DU18" s="647"/>
      <c r="DV18" s="647"/>
      <c r="DW18" s="647"/>
      <c r="DX18" s="647"/>
      <c r="DY18" s="647"/>
      <c r="DZ18" s="647"/>
      <c r="EA18" s="647"/>
      <c r="EB18" s="647"/>
      <c r="EC18" s="647"/>
      <c r="ED18" s="647"/>
      <c r="EE18" s="647"/>
      <c r="EF18" s="647"/>
      <c r="EG18" s="647"/>
      <c r="EH18" s="647"/>
      <c r="EI18" s="647"/>
      <c r="EJ18" s="647"/>
      <c r="EK18" s="647"/>
      <c r="EL18" s="647"/>
      <c r="EM18" s="647"/>
      <c r="EN18" s="647"/>
      <c r="EO18" s="647"/>
      <c r="EP18" s="647"/>
      <c r="EQ18" s="647"/>
      <c r="ER18" s="647"/>
      <c r="ES18" s="647"/>
      <c r="ET18" s="647"/>
      <c r="EU18" s="647"/>
      <c r="EV18" s="647"/>
      <c r="EW18" s="647"/>
      <c r="EX18" s="647"/>
      <c r="EY18" s="647"/>
      <c r="EZ18" s="648"/>
    </row>
    <row r="19" spans="1:156" s="649" customFormat="1" ht="42.75" customHeight="1">
      <c r="A19" s="672" t="s">
        <v>1086</v>
      </c>
      <c r="B19" s="691">
        <v>72899</v>
      </c>
      <c r="C19" s="692" t="s">
        <v>1060</v>
      </c>
      <c r="D19" s="693" t="s">
        <v>1079</v>
      </c>
      <c r="E19" s="693">
        <v>170</v>
      </c>
      <c r="F19" s="814">
        <v>5.53</v>
      </c>
      <c r="G19" s="686">
        <f t="shared" si="0"/>
        <v>7.091672</v>
      </c>
      <c r="H19" s="671">
        <f>TRUNC(G19*E19,2)</f>
        <v>1205.58</v>
      </c>
      <c r="I19" s="647"/>
      <c r="J19" s="647"/>
      <c r="K19" s="647"/>
      <c r="L19" s="647"/>
      <c r="M19" s="647"/>
      <c r="N19" s="647"/>
      <c r="O19" s="647"/>
      <c r="P19" s="647"/>
      <c r="Q19" s="647"/>
      <c r="R19" s="647"/>
      <c r="S19" s="647"/>
      <c r="T19" s="647"/>
      <c r="U19" s="647"/>
      <c r="V19" s="647"/>
      <c r="W19" s="647"/>
      <c r="X19" s="647"/>
      <c r="Y19" s="647"/>
      <c r="Z19" s="647"/>
      <c r="AA19" s="647"/>
      <c r="AB19" s="647"/>
      <c r="AC19" s="647"/>
      <c r="AD19" s="647"/>
      <c r="AE19" s="647"/>
      <c r="AF19" s="647"/>
      <c r="AG19" s="647"/>
      <c r="AH19" s="647"/>
      <c r="AI19" s="647"/>
      <c r="AJ19" s="647"/>
      <c r="AK19" s="647"/>
      <c r="AL19" s="647"/>
      <c r="AM19" s="647"/>
      <c r="AN19" s="647"/>
      <c r="AO19" s="647"/>
      <c r="AP19" s="647"/>
      <c r="AQ19" s="647"/>
      <c r="AR19" s="647"/>
      <c r="AS19" s="647"/>
      <c r="AT19" s="647"/>
      <c r="AU19" s="647"/>
      <c r="AV19" s="647"/>
      <c r="AW19" s="647"/>
      <c r="AX19" s="647"/>
      <c r="AY19" s="647"/>
      <c r="AZ19" s="647"/>
      <c r="BA19" s="647"/>
      <c r="BB19" s="647"/>
      <c r="BC19" s="647"/>
      <c r="BD19" s="647"/>
      <c r="BE19" s="647"/>
      <c r="BF19" s="647"/>
      <c r="BG19" s="647"/>
      <c r="BH19" s="647"/>
      <c r="BI19" s="647"/>
      <c r="BJ19" s="647"/>
      <c r="BK19" s="647"/>
      <c r="BL19" s="647"/>
      <c r="BM19" s="647"/>
      <c r="BN19" s="647"/>
      <c r="BO19" s="647"/>
      <c r="BP19" s="647"/>
      <c r="BQ19" s="647"/>
      <c r="BR19" s="647"/>
      <c r="BS19" s="647"/>
      <c r="BT19" s="647"/>
      <c r="BU19" s="647"/>
      <c r="BV19" s="647"/>
      <c r="BW19" s="647"/>
      <c r="BX19" s="647"/>
      <c r="BY19" s="647"/>
      <c r="BZ19" s="647"/>
      <c r="CA19" s="647"/>
      <c r="CB19" s="647"/>
      <c r="CC19" s="647"/>
      <c r="CD19" s="647"/>
      <c r="CE19" s="647"/>
      <c r="CF19" s="647"/>
      <c r="CG19" s="647"/>
      <c r="CH19" s="647"/>
      <c r="CI19" s="647"/>
      <c r="CJ19" s="647"/>
      <c r="CK19" s="647"/>
      <c r="CL19" s="647"/>
      <c r="CM19" s="647"/>
      <c r="CN19" s="647"/>
      <c r="CO19" s="647"/>
      <c r="CP19" s="647"/>
      <c r="CQ19" s="647"/>
      <c r="CR19" s="647"/>
      <c r="CS19" s="647"/>
      <c r="CT19" s="647"/>
      <c r="CU19" s="647"/>
      <c r="CV19" s="647"/>
      <c r="CW19" s="647"/>
      <c r="CX19" s="647"/>
      <c r="CY19" s="647"/>
      <c r="CZ19" s="647"/>
      <c r="DA19" s="647"/>
      <c r="DB19" s="647"/>
      <c r="DC19" s="647"/>
      <c r="DD19" s="647"/>
      <c r="DE19" s="647"/>
      <c r="DF19" s="647"/>
      <c r="DG19" s="647"/>
      <c r="DH19" s="647"/>
      <c r="DI19" s="647"/>
      <c r="DJ19" s="647"/>
      <c r="DK19" s="647"/>
      <c r="DL19" s="647"/>
      <c r="DM19" s="647"/>
      <c r="DN19" s="647"/>
      <c r="DO19" s="647"/>
      <c r="DP19" s="647"/>
      <c r="DQ19" s="647"/>
      <c r="DR19" s="647"/>
      <c r="DS19" s="647"/>
      <c r="DT19" s="647"/>
      <c r="DU19" s="647"/>
      <c r="DV19" s="647"/>
      <c r="DW19" s="647"/>
      <c r="DX19" s="647"/>
      <c r="DY19" s="647"/>
      <c r="DZ19" s="647"/>
      <c r="EA19" s="647"/>
      <c r="EB19" s="647"/>
      <c r="EC19" s="647"/>
      <c r="ED19" s="647"/>
      <c r="EE19" s="647"/>
      <c r="EF19" s="647"/>
      <c r="EG19" s="647"/>
      <c r="EH19" s="647"/>
      <c r="EI19" s="647"/>
      <c r="EJ19" s="647"/>
      <c r="EK19" s="647"/>
      <c r="EL19" s="647"/>
      <c r="EM19" s="647"/>
      <c r="EN19" s="647"/>
      <c r="EO19" s="647"/>
      <c r="EP19" s="647"/>
      <c r="EQ19" s="647"/>
      <c r="ER19" s="647"/>
      <c r="ES19" s="647"/>
      <c r="ET19" s="647"/>
      <c r="EU19" s="647"/>
      <c r="EV19" s="647"/>
      <c r="EW19" s="647"/>
      <c r="EX19" s="647"/>
      <c r="EY19" s="647"/>
      <c r="EZ19" s="648"/>
    </row>
    <row r="20" spans="1:156" s="649" customFormat="1" ht="19.5" customHeight="1">
      <c r="A20" s="719"/>
      <c r="B20" s="720"/>
      <c r="C20" s="721"/>
      <c r="D20" s="722"/>
      <c r="E20" s="723"/>
      <c r="F20" s="724" t="s">
        <v>663</v>
      </c>
      <c r="G20" s="724"/>
      <c r="H20" s="725">
        <f>SUM(H18:H19)</f>
        <v>4964.03</v>
      </c>
      <c r="I20" s="647"/>
      <c r="J20" s="647"/>
      <c r="K20" s="647"/>
      <c r="L20" s="647"/>
      <c r="M20" s="647"/>
      <c r="N20" s="647"/>
      <c r="O20" s="647"/>
      <c r="P20" s="647"/>
      <c r="Q20" s="647"/>
      <c r="R20" s="647"/>
      <c r="S20" s="647"/>
      <c r="T20" s="647"/>
      <c r="U20" s="647"/>
      <c r="V20" s="647"/>
      <c r="W20" s="647"/>
      <c r="X20" s="647"/>
      <c r="Y20" s="647"/>
      <c r="Z20" s="647"/>
      <c r="AA20" s="647"/>
      <c r="AB20" s="647"/>
      <c r="AC20" s="647"/>
      <c r="AD20" s="647"/>
      <c r="AE20" s="647"/>
      <c r="AF20" s="647"/>
      <c r="AG20" s="647"/>
      <c r="AH20" s="647"/>
      <c r="AI20" s="647"/>
      <c r="AJ20" s="647"/>
      <c r="AK20" s="647"/>
      <c r="AL20" s="647"/>
      <c r="AM20" s="647"/>
      <c r="AN20" s="647"/>
      <c r="AO20" s="647"/>
      <c r="AP20" s="647"/>
      <c r="AQ20" s="647"/>
      <c r="AR20" s="647"/>
      <c r="AS20" s="647"/>
      <c r="AT20" s="647"/>
      <c r="AU20" s="647"/>
      <c r="AV20" s="647"/>
      <c r="AW20" s="647"/>
      <c r="AX20" s="647"/>
      <c r="AY20" s="647"/>
      <c r="AZ20" s="647"/>
      <c r="BA20" s="647"/>
      <c r="BB20" s="647"/>
      <c r="BC20" s="647"/>
      <c r="BD20" s="647"/>
      <c r="BE20" s="647"/>
      <c r="BF20" s="647"/>
      <c r="BG20" s="647"/>
      <c r="BH20" s="647"/>
      <c r="BI20" s="647"/>
      <c r="BJ20" s="647"/>
      <c r="BK20" s="647"/>
      <c r="BL20" s="647"/>
      <c r="BM20" s="647"/>
      <c r="BN20" s="647"/>
      <c r="BO20" s="647"/>
      <c r="BP20" s="647"/>
      <c r="BQ20" s="647"/>
      <c r="BR20" s="647"/>
      <c r="BS20" s="647"/>
      <c r="BT20" s="647"/>
      <c r="BU20" s="647"/>
      <c r="BV20" s="647"/>
      <c r="BW20" s="647"/>
      <c r="BX20" s="647"/>
      <c r="BY20" s="647"/>
      <c r="BZ20" s="647"/>
      <c r="CA20" s="647"/>
      <c r="CB20" s="647"/>
      <c r="CC20" s="647"/>
      <c r="CD20" s="647"/>
      <c r="CE20" s="647"/>
      <c r="CF20" s="647"/>
      <c r="CG20" s="647"/>
      <c r="CH20" s="647"/>
      <c r="CI20" s="647"/>
      <c r="CJ20" s="647"/>
      <c r="CK20" s="647"/>
      <c r="CL20" s="647"/>
      <c r="CM20" s="647"/>
      <c r="CN20" s="647"/>
      <c r="CO20" s="647"/>
      <c r="CP20" s="647"/>
      <c r="CQ20" s="647"/>
      <c r="CR20" s="647"/>
      <c r="CS20" s="647"/>
      <c r="CT20" s="647"/>
      <c r="CU20" s="647"/>
      <c r="CV20" s="647"/>
      <c r="CW20" s="647"/>
      <c r="CX20" s="647"/>
      <c r="CY20" s="647"/>
      <c r="CZ20" s="647"/>
      <c r="DA20" s="647"/>
      <c r="DB20" s="647"/>
      <c r="DC20" s="647"/>
      <c r="DD20" s="647"/>
      <c r="DE20" s="647"/>
      <c r="DF20" s="647"/>
      <c r="DG20" s="647"/>
      <c r="DH20" s="647"/>
      <c r="DI20" s="647"/>
      <c r="DJ20" s="647"/>
      <c r="DK20" s="647"/>
      <c r="DL20" s="647"/>
      <c r="DM20" s="647"/>
      <c r="DN20" s="647"/>
      <c r="DO20" s="647"/>
      <c r="DP20" s="647"/>
      <c r="DQ20" s="647"/>
      <c r="DR20" s="647"/>
      <c r="DS20" s="647"/>
      <c r="DT20" s="647"/>
      <c r="DU20" s="647"/>
      <c r="DV20" s="647"/>
      <c r="DW20" s="647"/>
      <c r="DX20" s="647"/>
      <c r="DY20" s="647"/>
      <c r="DZ20" s="647"/>
      <c r="EA20" s="647"/>
      <c r="EB20" s="647"/>
      <c r="EC20" s="647"/>
      <c r="ED20" s="647"/>
      <c r="EE20" s="647"/>
      <c r="EF20" s="647"/>
      <c r="EG20" s="647"/>
      <c r="EH20" s="647"/>
      <c r="EI20" s="647"/>
      <c r="EJ20" s="647"/>
      <c r="EK20" s="647"/>
      <c r="EL20" s="647"/>
      <c r="EM20" s="647"/>
      <c r="EN20" s="647"/>
      <c r="EO20" s="647"/>
      <c r="EP20" s="647"/>
      <c r="EQ20" s="647"/>
      <c r="ER20" s="647"/>
      <c r="ES20" s="647"/>
      <c r="ET20" s="647"/>
      <c r="EU20" s="647"/>
      <c r="EV20" s="647"/>
      <c r="EW20" s="647"/>
      <c r="EX20" s="647"/>
      <c r="EY20" s="647"/>
      <c r="EZ20" s="648"/>
    </row>
    <row r="21" spans="1:156" s="649" customFormat="1" ht="19.5" customHeight="1">
      <c r="A21" s="718" t="s">
        <v>780</v>
      </c>
      <c r="B21" s="663"/>
      <c r="C21" s="667" t="s">
        <v>1081</v>
      </c>
      <c r="D21" s="664"/>
      <c r="E21" s="665"/>
      <c r="F21" s="685"/>
      <c r="G21" s="685"/>
      <c r="H21" s="685"/>
      <c r="I21" s="647"/>
      <c r="J21" s="647"/>
      <c r="K21" s="647"/>
      <c r="L21" s="647"/>
      <c r="M21" s="647"/>
      <c r="N21" s="647"/>
      <c r="O21" s="647"/>
      <c r="P21" s="647"/>
      <c r="Q21" s="647"/>
      <c r="R21" s="647"/>
      <c r="S21" s="647"/>
      <c r="T21" s="647"/>
      <c r="U21" s="647"/>
      <c r="V21" s="647"/>
      <c r="W21" s="647"/>
      <c r="X21" s="647"/>
      <c r="Y21" s="647"/>
      <c r="Z21" s="647"/>
      <c r="AA21" s="647"/>
      <c r="AB21" s="647"/>
      <c r="AC21" s="647"/>
      <c r="AD21" s="647"/>
      <c r="AE21" s="647"/>
      <c r="AF21" s="647"/>
      <c r="AG21" s="647"/>
      <c r="AH21" s="647"/>
      <c r="AI21" s="647"/>
      <c r="AJ21" s="647"/>
      <c r="AK21" s="647"/>
      <c r="AL21" s="647"/>
      <c r="AM21" s="647"/>
      <c r="AN21" s="647"/>
      <c r="AO21" s="647"/>
      <c r="AP21" s="647"/>
      <c r="AQ21" s="647"/>
      <c r="AR21" s="647"/>
      <c r="AS21" s="647"/>
      <c r="AT21" s="647"/>
      <c r="AU21" s="647"/>
      <c r="AV21" s="647"/>
      <c r="AW21" s="647"/>
      <c r="AX21" s="647"/>
      <c r="AY21" s="647"/>
      <c r="AZ21" s="647"/>
      <c r="BA21" s="647"/>
      <c r="BB21" s="647"/>
      <c r="BC21" s="647"/>
      <c r="BD21" s="647"/>
      <c r="BE21" s="647"/>
      <c r="BF21" s="647"/>
      <c r="BG21" s="647"/>
      <c r="BH21" s="647"/>
      <c r="BI21" s="647"/>
      <c r="BJ21" s="647"/>
      <c r="BK21" s="647"/>
      <c r="BL21" s="647"/>
      <c r="BM21" s="647"/>
      <c r="BN21" s="647"/>
      <c r="BO21" s="647"/>
      <c r="BP21" s="647"/>
      <c r="BQ21" s="647"/>
      <c r="BR21" s="647"/>
      <c r="BS21" s="647"/>
      <c r="BT21" s="647"/>
      <c r="BU21" s="647"/>
      <c r="BV21" s="647"/>
      <c r="BW21" s="647"/>
      <c r="BX21" s="647"/>
      <c r="BY21" s="647"/>
      <c r="BZ21" s="647"/>
      <c r="CA21" s="647"/>
      <c r="CB21" s="647"/>
      <c r="CC21" s="647"/>
      <c r="CD21" s="647"/>
      <c r="CE21" s="647"/>
      <c r="CF21" s="647"/>
      <c r="CG21" s="647"/>
      <c r="CH21" s="647"/>
      <c r="CI21" s="647"/>
      <c r="CJ21" s="647"/>
      <c r="CK21" s="647"/>
      <c r="CL21" s="647"/>
      <c r="CM21" s="647"/>
      <c r="CN21" s="647"/>
      <c r="CO21" s="647"/>
      <c r="CP21" s="647"/>
      <c r="CQ21" s="647"/>
      <c r="CR21" s="647"/>
      <c r="CS21" s="647"/>
      <c r="CT21" s="647"/>
      <c r="CU21" s="647"/>
      <c r="CV21" s="647"/>
      <c r="CW21" s="647"/>
      <c r="CX21" s="647"/>
      <c r="CY21" s="647"/>
      <c r="CZ21" s="647"/>
      <c r="DA21" s="647"/>
      <c r="DB21" s="647"/>
      <c r="DC21" s="647"/>
      <c r="DD21" s="647"/>
      <c r="DE21" s="647"/>
      <c r="DF21" s="647"/>
      <c r="DG21" s="647"/>
      <c r="DH21" s="647"/>
      <c r="DI21" s="647"/>
      <c r="DJ21" s="647"/>
      <c r="DK21" s="647"/>
      <c r="DL21" s="647"/>
      <c r="DM21" s="647"/>
      <c r="DN21" s="647"/>
      <c r="DO21" s="647"/>
      <c r="DP21" s="647"/>
      <c r="DQ21" s="647"/>
      <c r="DR21" s="647"/>
      <c r="DS21" s="647"/>
      <c r="DT21" s="647"/>
      <c r="DU21" s="647"/>
      <c r="DV21" s="647"/>
      <c r="DW21" s="647"/>
      <c r="DX21" s="647"/>
      <c r="DY21" s="647"/>
      <c r="DZ21" s="647"/>
      <c r="EA21" s="647"/>
      <c r="EB21" s="647"/>
      <c r="EC21" s="647"/>
      <c r="ED21" s="647"/>
      <c r="EE21" s="647"/>
      <c r="EF21" s="647"/>
      <c r="EG21" s="647"/>
      <c r="EH21" s="647"/>
      <c r="EI21" s="647"/>
      <c r="EJ21" s="647"/>
      <c r="EK21" s="647"/>
      <c r="EL21" s="647"/>
      <c r="EM21" s="647"/>
      <c r="EN21" s="647"/>
      <c r="EO21" s="647"/>
      <c r="EP21" s="647"/>
      <c r="EQ21" s="647"/>
      <c r="ER21" s="647"/>
      <c r="ES21" s="647"/>
      <c r="ET21" s="647"/>
      <c r="EU21" s="647"/>
      <c r="EV21" s="647"/>
      <c r="EW21" s="647"/>
      <c r="EX21" s="647"/>
      <c r="EY21" s="647"/>
      <c r="EZ21" s="648"/>
    </row>
    <row r="22" spans="1:156" s="649" customFormat="1" ht="42.75">
      <c r="A22" s="662" t="s">
        <v>781</v>
      </c>
      <c r="B22" s="668">
        <v>94964</v>
      </c>
      <c r="C22" s="669" t="s">
        <v>1183</v>
      </c>
      <c r="D22" s="668" t="s">
        <v>1079</v>
      </c>
      <c r="E22" s="695">
        <v>3.5</v>
      </c>
      <c r="F22" s="815">
        <v>305.55</v>
      </c>
      <c r="G22" s="686">
        <f t="shared" ref="G22:G24" si="1">F22*1.2824</f>
        <v>391.83732000000003</v>
      </c>
      <c r="H22" s="671">
        <f>TRUNC(G22*E22,2)</f>
        <v>1371.43</v>
      </c>
      <c r="I22" s="647"/>
      <c r="J22" s="647"/>
      <c r="K22" s="647"/>
      <c r="L22" s="647"/>
      <c r="M22" s="647"/>
      <c r="N22" s="647"/>
      <c r="O22" s="647"/>
      <c r="P22" s="647"/>
      <c r="Q22" s="647"/>
      <c r="R22" s="647"/>
      <c r="S22" s="647"/>
      <c r="T22" s="647"/>
      <c r="U22" s="647"/>
      <c r="V22" s="647"/>
      <c r="W22" s="647"/>
      <c r="X22" s="647"/>
      <c r="Y22" s="647"/>
      <c r="Z22" s="647"/>
      <c r="AA22" s="647"/>
      <c r="AB22" s="647"/>
      <c r="AC22" s="647"/>
      <c r="AD22" s="647"/>
      <c r="AE22" s="647"/>
      <c r="AF22" s="647"/>
      <c r="AG22" s="647"/>
      <c r="AH22" s="647"/>
      <c r="AI22" s="647"/>
      <c r="AJ22" s="647"/>
      <c r="AK22" s="647"/>
      <c r="AL22" s="647"/>
      <c r="AM22" s="647"/>
      <c r="AN22" s="647"/>
      <c r="AO22" s="647"/>
      <c r="AP22" s="647"/>
      <c r="AQ22" s="647"/>
      <c r="AR22" s="647"/>
      <c r="AS22" s="647"/>
      <c r="AT22" s="647"/>
      <c r="AU22" s="647"/>
      <c r="AV22" s="647"/>
      <c r="AW22" s="647"/>
      <c r="AX22" s="647"/>
      <c r="AY22" s="647"/>
      <c r="AZ22" s="647"/>
      <c r="BA22" s="647"/>
      <c r="BB22" s="647"/>
      <c r="BC22" s="647"/>
      <c r="BD22" s="647"/>
      <c r="BE22" s="647"/>
      <c r="BF22" s="647"/>
      <c r="BG22" s="647"/>
      <c r="BH22" s="647"/>
      <c r="BI22" s="647"/>
      <c r="BJ22" s="647"/>
      <c r="BK22" s="647"/>
      <c r="BL22" s="647"/>
      <c r="BM22" s="647"/>
      <c r="BN22" s="647"/>
      <c r="BO22" s="647"/>
      <c r="BP22" s="647"/>
      <c r="BQ22" s="647"/>
      <c r="BR22" s="647"/>
      <c r="BS22" s="647"/>
      <c r="BT22" s="647"/>
      <c r="BU22" s="647"/>
      <c r="BV22" s="647"/>
      <c r="BW22" s="647"/>
      <c r="BX22" s="647"/>
      <c r="BY22" s="647"/>
      <c r="BZ22" s="647"/>
      <c r="CA22" s="647"/>
      <c r="CB22" s="647"/>
      <c r="CC22" s="647"/>
      <c r="CD22" s="647"/>
      <c r="CE22" s="647"/>
      <c r="CF22" s="647"/>
      <c r="CG22" s="647"/>
      <c r="CH22" s="647"/>
      <c r="CI22" s="647"/>
      <c r="CJ22" s="647"/>
      <c r="CK22" s="647"/>
      <c r="CL22" s="647"/>
      <c r="CM22" s="647"/>
      <c r="CN22" s="647"/>
      <c r="CO22" s="647"/>
      <c r="CP22" s="647"/>
      <c r="CQ22" s="647"/>
      <c r="CR22" s="647"/>
      <c r="CS22" s="647"/>
      <c r="CT22" s="647"/>
      <c r="CU22" s="647"/>
      <c r="CV22" s="647"/>
      <c r="CW22" s="647"/>
      <c r="CX22" s="647"/>
      <c r="CY22" s="647"/>
      <c r="CZ22" s="647"/>
      <c r="DA22" s="647"/>
      <c r="DB22" s="647"/>
      <c r="DC22" s="647"/>
      <c r="DD22" s="647"/>
      <c r="DE22" s="647"/>
      <c r="DF22" s="647"/>
      <c r="DG22" s="647"/>
      <c r="DH22" s="647"/>
      <c r="DI22" s="647"/>
      <c r="DJ22" s="647"/>
      <c r="DK22" s="647"/>
      <c r="DL22" s="647"/>
      <c r="DM22" s="647"/>
      <c r="DN22" s="647"/>
      <c r="DO22" s="647"/>
      <c r="DP22" s="647"/>
      <c r="DQ22" s="647"/>
      <c r="DR22" s="647"/>
      <c r="DS22" s="647"/>
      <c r="DT22" s="647"/>
      <c r="DU22" s="647"/>
      <c r="DV22" s="647"/>
      <c r="DW22" s="647"/>
      <c r="DX22" s="647"/>
      <c r="DY22" s="647"/>
      <c r="DZ22" s="647"/>
      <c r="EA22" s="647"/>
      <c r="EB22" s="647"/>
      <c r="EC22" s="647"/>
      <c r="ED22" s="647"/>
      <c r="EE22" s="647"/>
      <c r="EF22" s="647"/>
      <c r="EG22" s="647"/>
      <c r="EH22" s="647"/>
      <c r="EI22" s="647"/>
      <c r="EJ22" s="647"/>
      <c r="EK22" s="647"/>
      <c r="EL22" s="647"/>
      <c r="EM22" s="647"/>
      <c r="EN22" s="647"/>
      <c r="EO22" s="647"/>
      <c r="EP22" s="647"/>
      <c r="EQ22" s="647"/>
      <c r="ER22" s="647"/>
      <c r="ES22" s="647"/>
      <c r="ET22" s="647"/>
      <c r="EU22" s="647"/>
      <c r="EV22" s="647"/>
      <c r="EW22" s="647"/>
      <c r="EX22" s="647"/>
      <c r="EY22" s="647"/>
      <c r="EZ22" s="648"/>
    </row>
    <row r="23" spans="1:156" s="649" customFormat="1" ht="57">
      <c r="A23" s="662" t="s">
        <v>782</v>
      </c>
      <c r="B23" s="668">
        <v>94990</v>
      </c>
      <c r="C23" s="669" t="s">
        <v>1216</v>
      </c>
      <c r="D23" s="668" t="s">
        <v>1079</v>
      </c>
      <c r="E23" s="695">
        <v>12</v>
      </c>
      <c r="F23" s="815">
        <v>520.28</v>
      </c>
      <c r="G23" s="686">
        <f t="shared" si="1"/>
        <v>667.20707199999993</v>
      </c>
      <c r="H23" s="671">
        <f t="shared" ref="H23:H24" si="2">TRUNC(G23*E23,2)</f>
        <v>8006.48</v>
      </c>
      <c r="I23" s="647"/>
      <c r="J23" s="647"/>
      <c r="K23" s="647"/>
      <c r="L23" s="647"/>
      <c r="M23" s="647"/>
      <c r="N23" s="647"/>
      <c r="O23" s="647"/>
      <c r="P23" s="647"/>
      <c r="Q23" s="647"/>
      <c r="R23" s="647"/>
      <c r="S23" s="647"/>
      <c r="T23" s="647"/>
      <c r="U23" s="647"/>
      <c r="V23" s="647"/>
      <c r="W23" s="647"/>
      <c r="X23" s="647"/>
      <c r="Y23" s="647"/>
      <c r="Z23" s="647"/>
      <c r="AA23" s="647"/>
      <c r="AB23" s="647"/>
      <c r="AC23" s="647"/>
      <c r="AD23" s="647"/>
      <c r="AE23" s="647"/>
      <c r="AF23" s="647"/>
      <c r="AG23" s="647"/>
      <c r="AH23" s="647"/>
      <c r="AI23" s="647"/>
      <c r="AJ23" s="647"/>
      <c r="AK23" s="647"/>
      <c r="AL23" s="647"/>
      <c r="AM23" s="647"/>
      <c r="AN23" s="647"/>
      <c r="AO23" s="647"/>
      <c r="AP23" s="647"/>
      <c r="AQ23" s="647"/>
      <c r="AR23" s="647"/>
      <c r="AS23" s="647"/>
      <c r="AT23" s="647"/>
      <c r="AU23" s="647"/>
      <c r="AV23" s="647"/>
      <c r="AW23" s="647"/>
      <c r="AX23" s="647"/>
      <c r="AY23" s="647"/>
      <c r="AZ23" s="647"/>
      <c r="BA23" s="647"/>
      <c r="BB23" s="647"/>
      <c r="BC23" s="647"/>
      <c r="BD23" s="647"/>
      <c r="BE23" s="647"/>
      <c r="BF23" s="647"/>
      <c r="BG23" s="647"/>
      <c r="BH23" s="647"/>
      <c r="BI23" s="647"/>
      <c r="BJ23" s="647"/>
      <c r="BK23" s="647"/>
      <c r="BL23" s="647"/>
      <c r="BM23" s="647"/>
      <c r="BN23" s="647"/>
      <c r="BO23" s="647"/>
      <c r="BP23" s="647"/>
      <c r="BQ23" s="647"/>
      <c r="BR23" s="647"/>
      <c r="BS23" s="647"/>
      <c r="BT23" s="647"/>
      <c r="BU23" s="647"/>
      <c r="BV23" s="647"/>
      <c r="BW23" s="647"/>
      <c r="BX23" s="647"/>
      <c r="BY23" s="647"/>
      <c r="BZ23" s="647"/>
      <c r="CA23" s="647"/>
      <c r="CB23" s="647"/>
      <c r="CC23" s="647"/>
      <c r="CD23" s="647"/>
      <c r="CE23" s="647"/>
      <c r="CF23" s="647"/>
      <c r="CG23" s="647"/>
      <c r="CH23" s="647"/>
      <c r="CI23" s="647"/>
      <c r="CJ23" s="647"/>
      <c r="CK23" s="647"/>
      <c r="CL23" s="647"/>
      <c r="CM23" s="647"/>
      <c r="CN23" s="647"/>
      <c r="CO23" s="647"/>
      <c r="CP23" s="647"/>
      <c r="CQ23" s="647"/>
      <c r="CR23" s="647"/>
      <c r="CS23" s="647"/>
      <c r="CT23" s="647"/>
      <c r="CU23" s="647"/>
      <c r="CV23" s="647"/>
      <c r="CW23" s="647"/>
      <c r="CX23" s="647"/>
      <c r="CY23" s="647"/>
      <c r="CZ23" s="647"/>
      <c r="DA23" s="647"/>
      <c r="DB23" s="647"/>
      <c r="DC23" s="647"/>
      <c r="DD23" s="647"/>
      <c r="DE23" s="647"/>
      <c r="DF23" s="647"/>
      <c r="DG23" s="647"/>
      <c r="DH23" s="647"/>
      <c r="DI23" s="647"/>
      <c r="DJ23" s="647"/>
      <c r="DK23" s="647"/>
      <c r="DL23" s="647"/>
      <c r="DM23" s="647"/>
      <c r="DN23" s="647"/>
      <c r="DO23" s="647"/>
      <c r="DP23" s="647"/>
      <c r="DQ23" s="647"/>
      <c r="DR23" s="647"/>
      <c r="DS23" s="647"/>
      <c r="DT23" s="647"/>
      <c r="DU23" s="647"/>
      <c r="DV23" s="647"/>
      <c r="DW23" s="647"/>
      <c r="DX23" s="647"/>
      <c r="DY23" s="647"/>
      <c r="DZ23" s="647"/>
      <c r="EA23" s="647"/>
      <c r="EB23" s="647"/>
      <c r="EC23" s="647"/>
      <c r="ED23" s="647"/>
      <c r="EE23" s="647"/>
      <c r="EF23" s="647"/>
      <c r="EG23" s="647"/>
      <c r="EH23" s="647"/>
      <c r="EI23" s="647"/>
      <c r="EJ23" s="647"/>
      <c r="EK23" s="647"/>
      <c r="EL23" s="647"/>
      <c r="EM23" s="647"/>
      <c r="EN23" s="647"/>
      <c r="EO23" s="647"/>
      <c r="EP23" s="647"/>
      <c r="EQ23" s="647"/>
      <c r="ER23" s="647"/>
      <c r="ES23" s="647"/>
      <c r="ET23" s="647"/>
      <c r="EU23" s="647"/>
      <c r="EV23" s="647"/>
      <c r="EW23" s="647"/>
      <c r="EX23" s="647"/>
      <c r="EY23" s="647"/>
      <c r="EZ23" s="648"/>
    </row>
    <row r="24" spans="1:156" s="678" customFormat="1" ht="29.25" customHeight="1">
      <c r="A24" s="662" t="s">
        <v>783</v>
      </c>
      <c r="B24" s="668">
        <v>6171</v>
      </c>
      <c r="C24" s="688" t="s">
        <v>1217</v>
      </c>
      <c r="D24" s="668" t="s">
        <v>658</v>
      </c>
      <c r="E24" s="695">
        <v>8</v>
      </c>
      <c r="F24" s="815">
        <v>21.97</v>
      </c>
      <c r="G24" s="686">
        <f t="shared" si="1"/>
        <v>28.174327999999999</v>
      </c>
      <c r="H24" s="671">
        <f t="shared" si="2"/>
        <v>225.39</v>
      </c>
      <c r="I24" s="732"/>
      <c r="J24" s="732"/>
      <c r="K24" s="732"/>
      <c r="L24" s="732"/>
      <c r="M24" s="732"/>
      <c r="N24" s="732"/>
      <c r="O24" s="732"/>
      <c r="P24" s="732"/>
      <c r="Q24" s="732"/>
      <c r="R24" s="732"/>
      <c r="S24" s="732"/>
      <c r="T24" s="732"/>
      <c r="U24" s="732"/>
      <c r="V24" s="732"/>
      <c r="W24" s="732"/>
      <c r="X24" s="732"/>
      <c r="Y24" s="732"/>
      <c r="Z24" s="732"/>
      <c r="AA24" s="732"/>
      <c r="AB24" s="732"/>
      <c r="AC24" s="732"/>
      <c r="AD24" s="732"/>
      <c r="AE24" s="732"/>
      <c r="AF24" s="732"/>
      <c r="AG24" s="732"/>
      <c r="AH24" s="732"/>
      <c r="AI24" s="732"/>
      <c r="AJ24" s="732"/>
      <c r="AK24" s="732"/>
      <c r="AL24" s="732"/>
      <c r="AM24" s="732"/>
      <c r="AN24" s="732"/>
      <c r="AO24" s="732"/>
      <c r="AP24" s="732"/>
      <c r="AQ24" s="732"/>
      <c r="AR24" s="732"/>
      <c r="AS24" s="732"/>
      <c r="AT24" s="732"/>
      <c r="AU24" s="732"/>
      <c r="AV24" s="732"/>
      <c r="AW24" s="732"/>
      <c r="AX24" s="732"/>
      <c r="AY24" s="732"/>
      <c r="AZ24" s="732"/>
      <c r="BA24" s="732"/>
      <c r="BB24" s="732"/>
      <c r="BC24" s="732"/>
      <c r="BD24" s="732"/>
      <c r="BE24" s="732"/>
      <c r="BF24" s="732"/>
      <c r="BG24" s="732"/>
      <c r="BH24" s="732"/>
      <c r="BI24" s="732"/>
      <c r="BJ24" s="732"/>
      <c r="BK24" s="732"/>
      <c r="BL24" s="732"/>
      <c r="BM24" s="732"/>
      <c r="BN24" s="732"/>
      <c r="BO24" s="732"/>
      <c r="BP24" s="732"/>
      <c r="BQ24" s="732"/>
      <c r="BR24" s="732"/>
      <c r="BS24" s="732"/>
      <c r="BT24" s="732"/>
      <c r="BU24" s="732"/>
      <c r="BV24" s="732"/>
      <c r="BW24" s="732"/>
      <c r="BX24" s="732"/>
      <c r="BY24" s="732"/>
      <c r="BZ24" s="732"/>
      <c r="CA24" s="732"/>
      <c r="CB24" s="732"/>
      <c r="CC24" s="732"/>
      <c r="CD24" s="732"/>
      <c r="CE24" s="732"/>
      <c r="CF24" s="732"/>
      <c r="CG24" s="732"/>
      <c r="CH24" s="732"/>
      <c r="CI24" s="732"/>
      <c r="CJ24" s="732"/>
      <c r="CK24" s="732"/>
      <c r="CL24" s="732"/>
      <c r="CM24" s="732"/>
      <c r="CN24" s="732"/>
      <c r="CO24" s="732"/>
      <c r="CP24" s="732"/>
      <c r="CQ24" s="732"/>
      <c r="CR24" s="732"/>
      <c r="CS24" s="732"/>
      <c r="CT24" s="732"/>
      <c r="CU24" s="732"/>
      <c r="CV24" s="732"/>
      <c r="CW24" s="732"/>
      <c r="CX24" s="732"/>
      <c r="CY24" s="732"/>
      <c r="CZ24" s="732"/>
      <c r="DA24" s="732"/>
      <c r="DB24" s="732"/>
      <c r="DC24" s="732"/>
      <c r="DD24" s="732"/>
      <c r="DE24" s="732"/>
      <c r="DF24" s="732"/>
      <c r="DG24" s="732"/>
      <c r="DH24" s="732"/>
      <c r="DI24" s="732"/>
      <c r="DJ24" s="732"/>
      <c r="DK24" s="732"/>
      <c r="DL24" s="732"/>
      <c r="DM24" s="732"/>
      <c r="DN24" s="732"/>
      <c r="DO24" s="732"/>
      <c r="DP24" s="732"/>
      <c r="DQ24" s="732"/>
      <c r="DR24" s="732"/>
      <c r="DS24" s="732"/>
      <c r="DT24" s="732"/>
      <c r="DU24" s="732"/>
      <c r="DV24" s="732"/>
      <c r="DW24" s="732"/>
      <c r="DX24" s="732"/>
      <c r="DY24" s="732"/>
      <c r="DZ24" s="732"/>
      <c r="EA24" s="732"/>
      <c r="EB24" s="732"/>
      <c r="EC24" s="732"/>
      <c r="ED24" s="732"/>
      <c r="EE24" s="732"/>
      <c r="EF24" s="732"/>
      <c r="EG24" s="732"/>
      <c r="EH24" s="732"/>
      <c r="EI24" s="732"/>
      <c r="EJ24" s="732"/>
      <c r="EK24" s="732"/>
      <c r="EL24" s="732"/>
      <c r="EM24" s="732"/>
      <c r="EN24" s="732"/>
      <c r="EO24" s="732"/>
      <c r="EP24" s="732"/>
      <c r="EQ24" s="732"/>
      <c r="ER24" s="732"/>
      <c r="ES24" s="732"/>
      <c r="ET24" s="732"/>
      <c r="EU24" s="732"/>
      <c r="EV24" s="732"/>
      <c r="EW24" s="732"/>
      <c r="EX24" s="732"/>
      <c r="EY24" s="732"/>
      <c r="EZ24" s="763"/>
    </row>
    <row r="25" spans="1:156" s="649" customFormat="1" ht="19.5" customHeight="1">
      <c r="A25" s="719"/>
      <c r="B25" s="720"/>
      <c r="C25" s="721"/>
      <c r="D25" s="722"/>
      <c r="E25" s="723"/>
      <c r="F25" s="724" t="s">
        <v>663</v>
      </c>
      <c r="G25" s="724"/>
      <c r="H25" s="725">
        <f>SUM(H22:H24)</f>
        <v>9603.2999999999993</v>
      </c>
      <c r="I25" s="647"/>
      <c r="J25" s="647"/>
      <c r="K25" s="647"/>
      <c r="L25" s="647"/>
      <c r="M25" s="647"/>
      <c r="N25" s="647"/>
      <c r="O25" s="647"/>
      <c r="P25" s="647"/>
      <c r="Q25" s="647"/>
      <c r="R25" s="647"/>
      <c r="S25" s="647"/>
      <c r="T25" s="647"/>
      <c r="U25" s="647"/>
      <c r="V25" s="647"/>
      <c r="W25" s="647"/>
      <c r="X25" s="647"/>
      <c r="Y25" s="647"/>
      <c r="Z25" s="647"/>
      <c r="AA25" s="647"/>
      <c r="AB25" s="647"/>
      <c r="AC25" s="647"/>
      <c r="AD25" s="647"/>
      <c r="AE25" s="647"/>
      <c r="AF25" s="647"/>
      <c r="AG25" s="647"/>
      <c r="AH25" s="647"/>
      <c r="AI25" s="647"/>
      <c r="AJ25" s="647"/>
      <c r="AK25" s="647"/>
      <c r="AL25" s="647"/>
      <c r="AM25" s="647"/>
      <c r="AN25" s="647"/>
      <c r="AO25" s="647"/>
      <c r="AP25" s="647"/>
      <c r="AQ25" s="647"/>
      <c r="AR25" s="647"/>
      <c r="AS25" s="647"/>
      <c r="AT25" s="647"/>
      <c r="AU25" s="647"/>
      <c r="AV25" s="647"/>
      <c r="AW25" s="647"/>
      <c r="AX25" s="647"/>
      <c r="AY25" s="647"/>
      <c r="AZ25" s="647"/>
      <c r="BA25" s="647"/>
      <c r="BB25" s="647"/>
      <c r="BC25" s="647"/>
      <c r="BD25" s="647"/>
      <c r="BE25" s="647"/>
      <c r="BF25" s="647"/>
      <c r="BG25" s="647"/>
      <c r="BH25" s="647"/>
      <c r="BI25" s="647"/>
      <c r="BJ25" s="647"/>
      <c r="BK25" s="647"/>
      <c r="BL25" s="647"/>
      <c r="BM25" s="647"/>
      <c r="BN25" s="647"/>
      <c r="BO25" s="647"/>
      <c r="BP25" s="647"/>
      <c r="BQ25" s="647"/>
      <c r="BR25" s="647"/>
      <c r="BS25" s="647"/>
      <c r="BT25" s="647"/>
      <c r="BU25" s="647"/>
      <c r="BV25" s="647"/>
      <c r="BW25" s="647"/>
      <c r="BX25" s="647"/>
      <c r="BY25" s="647"/>
      <c r="BZ25" s="647"/>
      <c r="CA25" s="647"/>
      <c r="CB25" s="647"/>
      <c r="CC25" s="647"/>
      <c r="CD25" s="647"/>
      <c r="CE25" s="647"/>
      <c r="CF25" s="647"/>
      <c r="CG25" s="647"/>
      <c r="CH25" s="647"/>
      <c r="CI25" s="647"/>
      <c r="CJ25" s="647"/>
      <c r="CK25" s="647"/>
      <c r="CL25" s="647"/>
      <c r="CM25" s="647"/>
      <c r="CN25" s="647"/>
      <c r="CO25" s="647"/>
      <c r="CP25" s="647"/>
      <c r="CQ25" s="647"/>
      <c r="CR25" s="647"/>
      <c r="CS25" s="647"/>
      <c r="CT25" s="647"/>
      <c r="CU25" s="647"/>
      <c r="CV25" s="647"/>
      <c r="CW25" s="647"/>
      <c r="CX25" s="647"/>
      <c r="CY25" s="647"/>
      <c r="CZ25" s="647"/>
      <c r="DA25" s="647"/>
      <c r="DB25" s="647"/>
      <c r="DC25" s="647"/>
      <c r="DD25" s="647"/>
      <c r="DE25" s="647"/>
      <c r="DF25" s="647"/>
      <c r="DG25" s="647"/>
      <c r="DH25" s="647"/>
      <c r="DI25" s="647"/>
      <c r="DJ25" s="647"/>
      <c r="DK25" s="647"/>
      <c r="DL25" s="647"/>
      <c r="DM25" s="647"/>
      <c r="DN25" s="647"/>
      <c r="DO25" s="647"/>
      <c r="DP25" s="647"/>
      <c r="DQ25" s="647"/>
      <c r="DR25" s="647"/>
      <c r="DS25" s="647"/>
      <c r="DT25" s="647"/>
      <c r="DU25" s="647"/>
      <c r="DV25" s="647"/>
      <c r="DW25" s="647"/>
      <c r="DX25" s="647"/>
      <c r="DY25" s="647"/>
      <c r="DZ25" s="647"/>
      <c r="EA25" s="647"/>
      <c r="EB25" s="647"/>
      <c r="EC25" s="647"/>
      <c r="ED25" s="647"/>
      <c r="EE25" s="647"/>
      <c r="EF25" s="647"/>
      <c r="EG25" s="647"/>
      <c r="EH25" s="647"/>
      <c r="EI25" s="647"/>
      <c r="EJ25" s="647"/>
      <c r="EK25" s="647"/>
      <c r="EL25" s="647"/>
      <c r="EM25" s="647"/>
      <c r="EN25" s="647"/>
      <c r="EO25" s="647"/>
      <c r="EP25" s="647"/>
      <c r="EQ25" s="647"/>
      <c r="ER25" s="647"/>
      <c r="ES25" s="647"/>
      <c r="ET25" s="647"/>
      <c r="EU25" s="647"/>
      <c r="EV25" s="647"/>
      <c r="EW25" s="647"/>
      <c r="EX25" s="647"/>
      <c r="EY25" s="647"/>
      <c r="EZ25" s="648"/>
    </row>
    <row r="26" spans="1:156" s="649" customFormat="1" ht="19.5" customHeight="1">
      <c r="A26" s="718" t="s">
        <v>672</v>
      </c>
      <c r="B26" s="663"/>
      <c r="C26" s="667" t="s">
        <v>1082</v>
      </c>
      <c r="D26" s="664"/>
      <c r="E26" s="665"/>
      <c r="F26" s="666"/>
      <c r="G26" s="666"/>
      <c r="H26" s="666"/>
      <c r="I26" s="647"/>
      <c r="J26" s="647"/>
      <c r="K26" s="647"/>
      <c r="L26" s="647"/>
      <c r="M26" s="647"/>
      <c r="N26" s="647"/>
      <c r="O26" s="647"/>
      <c r="P26" s="647"/>
      <c r="Q26" s="647"/>
      <c r="R26" s="647"/>
      <c r="S26" s="647"/>
      <c r="T26" s="647"/>
      <c r="U26" s="647"/>
      <c r="V26" s="647"/>
      <c r="W26" s="647"/>
      <c r="X26" s="647"/>
      <c r="Y26" s="647"/>
      <c r="Z26" s="647"/>
      <c r="AA26" s="647"/>
      <c r="AB26" s="647"/>
      <c r="AC26" s="647"/>
      <c r="AD26" s="647"/>
      <c r="AE26" s="647"/>
      <c r="AF26" s="647"/>
      <c r="AG26" s="647"/>
      <c r="AH26" s="647"/>
      <c r="AI26" s="647"/>
      <c r="AJ26" s="647"/>
      <c r="AK26" s="647"/>
      <c r="AL26" s="647"/>
      <c r="AM26" s="647"/>
      <c r="AN26" s="647"/>
      <c r="AO26" s="647"/>
      <c r="AP26" s="647"/>
      <c r="AQ26" s="647"/>
      <c r="AR26" s="647"/>
      <c r="AS26" s="647"/>
      <c r="AT26" s="647"/>
      <c r="AU26" s="647"/>
      <c r="AV26" s="647"/>
      <c r="AW26" s="647"/>
      <c r="AX26" s="647"/>
      <c r="AY26" s="647"/>
      <c r="AZ26" s="647"/>
      <c r="BA26" s="647"/>
      <c r="BB26" s="647"/>
      <c r="BC26" s="647"/>
      <c r="BD26" s="647"/>
      <c r="BE26" s="647"/>
      <c r="BF26" s="647"/>
      <c r="BG26" s="647"/>
      <c r="BH26" s="647"/>
      <c r="BI26" s="647"/>
      <c r="BJ26" s="647"/>
      <c r="BK26" s="647"/>
      <c r="BL26" s="647"/>
      <c r="BM26" s="647"/>
      <c r="BN26" s="647"/>
      <c r="BO26" s="647"/>
      <c r="BP26" s="647"/>
      <c r="BQ26" s="647"/>
      <c r="BR26" s="647"/>
      <c r="BS26" s="647"/>
      <c r="BT26" s="647"/>
      <c r="BU26" s="647"/>
      <c r="BV26" s="647"/>
      <c r="BW26" s="647"/>
      <c r="BX26" s="647"/>
      <c r="BY26" s="647"/>
      <c r="BZ26" s="647"/>
      <c r="CA26" s="647"/>
      <c r="CB26" s="647"/>
      <c r="CC26" s="647"/>
      <c r="CD26" s="647"/>
      <c r="CE26" s="647"/>
      <c r="CF26" s="647"/>
      <c r="CG26" s="647"/>
      <c r="CH26" s="647"/>
      <c r="CI26" s="647"/>
      <c r="CJ26" s="647"/>
      <c r="CK26" s="647"/>
      <c r="CL26" s="647"/>
      <c r="CM26" s="647"/>
      <c r="CN26" s="647"/>
      <c r="CO26" s="647"/>
      <c r="CP26" s="647"/>
      <c r="CQ26" s="647"/>
      <c r="CR26" s="647"/>
      <c r="CS26" s="647"/>
      <c r="CT26" s="647"/>
      <c r="CU26" s="647"/>
      <c r="CV26" s="647"/>
      <c r="CW26" s="647"/>
      <c r="CX26" s="647"/>
      <c r="CY26" s="647"/>
      <c r="CZ26" s="647"/>
      <c r="DA26" s="647"/>
      <c r="DB26" s="647"/>
      <c r="DC26" s="647"/>
      <c r="DD26" s="647"/>
      <c r="DE26" s="647"/>
      <c r="DF26" s="647"/>
      <c r="DG26" s="647"/>
      <c r="DH26" s="647"/>
      <c r="DI26" s="647"/>
      <c r="DJ26" s="647"/>
      <c r="DK26" s="647"/>
      <c r="DL26" s="647"/>
      <c r="DM26" s="647"/>
      <c r="DN26" s="647"/>
      <c r="DO26" s="647"/>
      <c r="DP26" s="647"/>
      <c r="DQ26" s="647"/>
      <c r="DR26" s="647"/>
      <c r="DS26" s="647"/>
      <c r="DT26" s="647"/>
      <c r="DU26" s="647"/>
      <c r="DV26" s="647"/>
      <c r="DW26" s="647"/>
      <c r="DX26" s="647"/>
      <c r="DY26" s="647"/>
      <c r="DZ26" s="647"/>
      <c r="EA26" s="647"/>
      <c r="EB26" s="647"/>
      <c r="EC26" s="647"/>
      <c r="ED26" s="647"/>
      <c r="EE26" s="647"/>
      <c r="EF26" s="647"/>
      <c r="EG26" s="647"/>
      <c r="EH26" s="647"/>
      <c r="EI26" s="647"/>
      <c r="EJ26" s="647"/>
      <c r="EK26" s="647"/>
      <c r="EL26" s="647"/>
      <c r="EM26" s="647"/>
      <c r="EN26" s="647"/>
      <c r="EO26" s="647"/>
      <c r="EP26" s="647"/>
      <c r="EQ26" s="647"/>
      <c r="ER26" s="647"/>
      <c r="ES26" s="647"/>
      <c r="ET26" s="647"/>
      <c r="EU26" s="647"/>
      <c r="EV26" s="647"/>
      <c r="EW26" s="647"/>
      <c r="EX26" s="647"/>
      <c r="EY26" s="647"/>
      <c r="EZ26" s="648"/>
    </row>
    <row r="27" spans="1:156" s="649" customFormat="1" ht="73.5" customHeight="1">
      <c r="A27" s="662" t="s">
        <v>784</v>
      </c>
      <c r="B27" s="668">
        <v>87483</v>
      </c>
      <c r="C27" s="696" t="s">
        <v>1184</v>
      </c>
      <c r="D27" s="668" t="s">
        <v>1080</v>
      </c>
      <c r="E27" s="695">
        <v>60</v>
      </c>
      <c r="F27" s="815">
        <v>42.78</v>
      </c>
      <c r="G27" s="686">
        <f>F27*1.2824</f>
        <v>54.861072</v>
      </c>
      <c r="H27" s="671">
        <f t="shared" ref="H27" si="3">TRUNC(G27*E27,2)</f>
        <v>3291.66</v>
      </c>
      <c r="I27" s="647"/>
      <c r="J27" s="647"/>
      <c r="K27" s="647"/>
      <c r="L27" s="647"/>
      <c r="M27" s="647"/>
      <c r="N27" s="647"/>
      <c r="O27" s="647"/>
      <c r="P27" s="647"/>
      <c r="Q27" s="647"/>
      <c r="R27" s="647"/>
      <c r="S27" s="647"/>
      <c r="T27" s="647"/>
      <c r="U27" s="647"/>
      <c r="V27" s="647"/>
      <c r="W27" s="647"/>
      <c r="X27" s="647"/>
      <c r="Y27" s="647"/>
      <c r="Z27" s="647"/>
      <c r="AA27" s="647"/>
      <c r="AB27" s="647"/>
      <c r="AC27" s="647"/>
      <c r="AD27" s="647"/>
      <c r="AE27" s="647"/>
      <c r="AF27" s="647"/>
      <c r="AG27" s="647"/>
      <c r="AH27" s="647"/>
      <c r="AI27" s="647"/>
      <c r="AJ27" s="647"/>
      <c r="AK27" s="647"/>
      <c r="AL27" s="647"/>
      <c r="AM27" s="647"/>
      <c r="AN27" s="647"/>
      <c r="AO27" s="647"/>
      <c r="AP27" s="647"/>
      <c r="AQ27" s="647"/>
      <c r="AR27" s="647"/>
      <c r="AS27" s="647"/>
      <c r="AT27" s="647"/>
      <c r="AU27" s="647"/>
      <c r="AV27" s="647"/>
      <c r="AW27" s="647"/>
      <c r="AX27" s="647"/>
      <c r="AY27" s="647"/>
      <c r="AZ27" s="647"/>
      <c r="BA27" s="647"/>
      <c r="BB27" s="647"/>
      <c r="BC27" s="647"/>
      <c r="BD27" s="647"/>
      <c r="BE27" s="647"/>
      <c r="BF27" s="647"/>
      <c r="BG27" s="647"/>
      <c r="BH27" s="647"/>
      <c r="BI27" s="647"/>
      <c r="BJ27" s="647"/>
      <c r="BK27" s="647"/>
      <c r="BL27" s="647"/>
      <c r="BM27" s="647"/>
      <c r="BN27" s="647"/>
      <c r="BO27" s="647"/>
      <c r="BP27" s="647"/>
      <c r="BQ27" s="647"/>
      <c r="BR27" s="647"/>
      <c r="BS27" s="647"/>
      <c r="BT27" s="647"/>
      <c r="BU27" s="647"/>
      <c r="BV27" s="647"/>
      <c r="BW27" s="647"/>
      <c r="BX27" s="647"/>
      <c r="BY27" s="647"/>
      <c r="BZ27" s="647"/>
      <c r="CA27" s="647"/>
      <c r="CB27" s="647"/>
      <c r="CC27" s="647"/>
      <c r="CD27" s="647"/>
      <c r="CE27" s="647"/>
      <c r="CF27" s="647"/>
      <c r="CG27" s="647"/>
      <c r="CH27" s="647"/>
      <c r="CI27" s="647"/>
      <c r="CJ27" s="647"/>
      <c r="CK27" s="647"/>
      <c r="CL27" s="647"/>
      <c r="CM27" s="647"/>
      <c r="CN27" s="647"/>
      <c r="CO27" s="647"/>
      <c r="CP27" s="647"/>
      <c r="CQ27" s="647"/>
      <c r="CR27" s="647"/>
      <c r="CS27" s="647"/>
      <c r="CT27" s="647"/>
      <c r="CU27" s="647"/>
      <c r="CV27" s="647"/>
      <c r="CW27" s="647"/>
      <c r="CX27" s="647"/>
      <c r="CY27" s="647"/>
      <c r="CZ27" s="647"/>
      <c r="DA27" s="647"/>
      <c r="DB27" s="647"/>
      <c r="DC27" s="647"/>
      <c r="DD27" s="647"/>
      <c r="DE27" s="647"/>
      <c r="DF27" s="647"/>
      <c r="DG27" s="647"/>
      <c r="DH27" s="647"/>
      <c r="DI27" s="647"/>
      <c r="DJ27" s="647"/>
      <c r="DK27" s="647"/>
      <c r="DL27" s="647"/>
      <c r="DM27" s="647"/>
      <c r="DN27" s="647"/>
      <c r="DO27" s="647"/>
      <c r="DP27" s="647"/>
      <c r="DQ27" s="647"/>
      <c r="DR27" s="647"/>
      <c r="DS27" s="647"/>
      <c r="DT27" s="647"/>
      <c r="DU27" s="647"/>
      <c r="DV27" s="647"/>
      <c r="DW27" s="647"/>
      <c r="DX27" s="647"/>
      <c r="DY27" s="647"/>
      <c r="DZ27" s="647"/>
      <c r="EA27" s="647"/>
      <c r="EB27" s="647"/>
      <c r="EC27" s="647"/>
      <c r="ED27" s="647"/>
      <c r="EE27" s="647"/>
      <c r="EF27" s="647"/>
      <c r="EG27" s="647"/>
      <c r="EH27" s="647"/>
      <c r="EI27" s="647"/>
      <c r="EJ27" s="647"/>
      <c r="EK27" s="647"/>
      <c r="EL27" s="647"/>
      <c r="EM27" s="647"/>
      <c r="EN27" s="647"/>
      <c r="EO27" s="647"/>
      <c r="EP27" s="647"/>
      <c r="EQ27" s="647"/>
      <c r="ER27" s="647"/>
      <c r="ES27" s="647"/>
      <c r="ET27" s="647"/>
      <c r="EU27" s="647"/>
      <c r="EV27" s="647"/>
      <c r="EW27" s="647"/>
      <c r="EX27" s="647"/>
      <c r="EY27" s="647"/>
      <c r="EZ27" s="648"/>
    </row>
    <row r="28" spans="1:156" s="649" customFormat="1" ht="18" customHeight="1">
      <c r="A28" s="719"/>
      <c r="B28" s="720"/>
      <c r="C28" s="721"/>
      <c r="D28" s="722"/>
      <c r="E28" s="723"/>
      <c r="F28" s="724" t="s">
        <v>663</v>
      </c>
      <c r="G28" s="724"/>
      <c r="H28" s="725">
        <f>SUM(H27:H27)</f>
        <v>3291.66</v>
      </c>
      <c r="I28" s="647"/>
      <c r="J28" s="647"/>
      <c r="K28" s="647"/>
      <c r="L28" s="647"/>
      <c r="M28" s="647"/>
      <c r="N28" s="647"/>
      <c r="O28" s="647"/>
      <c r="P28" s="647"/>
      <c r="Q28" s="647"/>
      <c r="R28" s="647"/>
      <c r="S28" s="647"/>
      <c r="T28" s="647"/>
      <c r="U28" s="647"/>
      <c r="V28" s="647"/>
      <c r="W28" s="647"/>
      <c r="X28" s="647"/>
      <c r="Y28" s="647"/>
      <c r="Z28" s="647"/>
      <c r="AA28" s="647"/>
      <c r="AB28" s="647"/>
      <c r="AC28" s="647"/>
      <c r="AD28" s="647"/>
      <c r="AE28" s="647"/>
      <c r="AF28" s="647"/>
      <c r="AG28" s="647"/>
      <c r="AH28" s="647"/>
      <c r="AI28" s="647"/>
      <c r="AJ28" s="647"/>
      <c r="AK28" s="647"/>
      <c r="AL28" s="647"/>
      <c r="AM28" s="647"/>
      <c r="AN28" s="647"/>
      <c r="AO28" s="647"/>
      <c r="AP28" s="647"/>
      <c r="AQ28" s="647"/>
      <c r="AR28" s="647"/>
      <c r="AS28" s="647"/>
      <c r="AT28" s="647"/>
      <c r="AU28" s="647"/>
      <c r="AV28" s="647"/>
      <c r="AW28" s="647"/>
      <c r="AX28" s="647"/>
      <c r="AY28" s="647"/>
      <c r="AZ28" s="647"/>
      <c r="BA28" s="647"/>
      <c r="BB28" s="647"/>
      <c r="BC28" s="647"/>
      <c r="BD28" s="647"/>
      <c r="BE28" s="647"/>
      <c r="BF28" s="647"/>
      <c r="BG28" s="647"/>
      <c r="BH28" s="647"/>
      <c r="BI28" s="647"/>
      <c r="BJ28" s="647"/>
      <c r="BK28" s="647"/>
      <c r="BL28" s="647"/>
      <c r="BM28" s="647"/>
      <c r="BN28" s="647"/>
      <c r="BO28" s="647"/>
      <c r="BP28" s="647"/>
      <c r="BQ28" s="647"/>
      <c r="BR28" s="647"/>
      <c r="BS28" s="647"/>
      <c r="BT28" s="647"/>
      <c r="BU28" s="647"/>
      <c r="BV28" s="647"/>
      <c r="BW28" s="647"/>
      <c r="BX28" s="647"/>
      <c r="BY28" s="647"/>
      <c r="BZ28" s="647"/>
      <c r="CA28" s="647"/>
      <c r="CB28" s="647"/>
      <c r="CC28" s="647"/>
      <c r="CD28" s="647"/>
      <c r="CE28" s="647"/>
      <c r="CF28" s="647"/>
      <c r="CG28" s="647"/>
      <c r="CH28" s="647"/>
      <c r="CI28" s="647"/>
      <c r="CJ28" s="647"/>
      <c r="CK28" s="647"/>
      <c r="CL28" s="647"/>
      <c r="CM28" s="647"/>
      <c r="CN28" s="647"/>
      <c r="CO28" s="647"/>
      <c r="CP28" s="647"/>
      <c r="CQ28" s="647"/>
      <c r="CR28" s="647"/>
      <c r="CS28" s="647"/>
      <c r="CT28" s="647"/>
      <c r="CU28" s="647"/>
      <c r="CV28" s="647"/>
      <c r="CW28" s="647"/>
      <c r="CX28" s="647"/>
      <c r="CY28" s="647"/>
      <c r="CZ28" s="647"/>
      <c r="DA28" s="647"/>
      <c r="DB28" s="647"/>
      <c r="DC28" s="647"/>
      <c r="DD28" s="647"/>
      <c r="DE28" s="647"/>
      <c r="DF28" s="647"/>
      <c r="DG28" s="647"/>
      <c r="DH28" s="647"/>
      <c r="DI28" s="647"/>
      <c r="DJ28" s="647"/>
      <c r="DK28" s="647"/>
      <c r="DL28" s="647"/>
      <c r="DM28" s="647"/>
      <c r="DN28" s="647"/>
      <c r="DO28" s="647"/>
      <c r="DP28" s="647"/>
      <c r="DQ28" s="647"/>
      <c r="DR28" s="647"/>
      <c r="DS28" s="647"/>
      <c r="DT28" s="647"/>
      <c r="DU28" s="647"/>
      <c r="DV28" s="647"/>
      <c r="DW28" s="647"/>
      <c r="DX28" s="647"/>
      <c r="DY28" s="647"/>
      <c r="DZ28" s="647"/>
      <c r="EA28" s="647"/>
      <c r="EB28" s="647"/>
      <c r="EC28" s="647"/>
      <c r="ED28" s="647"/>
      <c r="EE28" s="647"/>
      <c r="EF28" s="647"/>
      <c r="EG28" s="647"/>
      <c r="EH28" s="647"/>
      <c r="EI28" s="647"/>
      <c r="EJ28" s="647"/>
      <c r="EK28" s="647"/>
      <c r="EL28" s="647"/>
      <c r="EM28" s="647"/>
      <c r="EN28" s="647"/>
      <c r="EO28" s="647"/>
      <c r="EP28" s="647"/>
      <c r="EQ28" s="647"/>
      <c r="ER28" s="647"/>
      <c r="ES28" s="647"/>
      <c r="ET28" s="647"/>
      <c r="EU28" s="647"/>
      <c r="EV28" s="647"/>
      <c r="EW28" s="647"/>
      <c r="EX28" s="647"/>
      <c r="EY28" s="647"/>
      <c r="EZ28" s="648"/>
    </row>
    <row r="29" spans="1:156" s="649" customFormat="1" ht="17.25" customHeight="1">
      <c r="A29" s="718" t="s">
        <v>787</v>
      </c>
      <c r="B29" s="663"/>
      <c r="C29" s="667" t="s">
        <v>1083</v>
      </c>
      <c r="D29" s="664"/>
      <c r="E29" s="665"/>
      <c r="F29" s="666"/>
      <c r="G29" s="666"/>
      <c r="H29" s="666"/>
      <c r="I29" s="647"/>
      <c r="J29" s="647"/>
      <c r="K29" s="647"/>
      <c r="L29" s="647"/>
      <c r="M29" s="647"/>
      <c r="N29" s="647"/>
      <c r="O29" s="647"/>
      <c r="P29" s="647"/>
      <c r="Q29" s="647"/>
      <c r="R29" s="647"/>
      <c r="S29" s="647"/>
      <c r="T29" s="647"/>
      <c r="U29" s="647"/>
      <c r="V29" s="647"/>
      <c r="W29" s="647"/>
      <c r="X29" s="647"/>
      <c r="Y29" s="647"/>
      <c r="Z29" s="647"/>
      <c r="AA29" s="647"/>
      <c r="AB29" s="647"/>
      <c r="AC29" s="647"/>
      <c r="AD29" s="647"/>
      <c r="AE29" s="647"/>
      <c r="AF29" s="647"/>
      <c r="AG29" s="647"/>
      <c r="AH29" s="647"/>
      <c r="AI29" s="647"/>
      <c r="AJ29" s="647"/>
      <c r="AK29" s="647"/>
      <c r="AL29" s="647"/>
      <c r="AM29" s="647"/>
      <c r="AN29" s="647"/>
      <c r="AO29" s="647"/>
      <c r="AP29" s="647"/>
      <c r="AQ29" s="647"/>
      <c r="AR29" s="647"/>
      <c r="AS29" s="647"/>
      <c r="AT29" s="647"/>
      <c r="AU29" s="647"/>
      <c r="AV29" s="647"/>
      <c r="AW29" s="647"/>
      <c r="AX29" s="647"/>
      <c r="AY29" s="647"/>
      <c r="AZ29" s="647"/>
      <c r="BA29" s="647"/>
      <c r="BB29" s="647"/>
      <c r="BC29" s="647"/>
      <c r="BD29" s="647"/>
      <c r="BE29" s="647"/>
      <c r="BF29" s="647"/>
      <c r="BG29" s="647"/>
      <c r="BH29" s="647"/>
      <c r="BI29" s="647"/>
      <c r="BJ29" s="647"/>
      <c r="BK29" s="647"/>
      <c r="BL29" s="647"/>
      <c r="BM29" s="647"/>
      <c r="BN29" s="647"/>
      <c r="BO29" s="647"/>
      <c r="BP29" s="647"/>
      <c r="BQ29" s="647"/>
      <c r="BR29" s="647"/>
      <c r="BS29" s="647"/>
      <c r="BT29" s="647"/>
      <c r="BU29" s="647"/>
      <c r="BV29" s="647"/>
      <c r="BW29" s="647"/>
      <c r="BX29" s="647"/>
      <c r="BY29" s="647"/>
      <c r="BZ29" s="647"/>
      <c r="CA29" s="647"/>
      <c r="CB29" s="647"/>
      <c r="CC29" s="647"/>
      <c r="CD29" s="647"/>
      <c r="CE29" s="647"/>
      <c r="CF29" s="647"/>
      <c r="CG29" s="647"/>
      <c r="CH29" s="647"/>
      <c r="CI29" s="647"/>
      <c r="CJ29" s="647"/>
      <c r="CK29" s="647"/>
      <c r="CL29" s="647"/>
      <c r="CM29" s="647"/>
      <c r="CN29" s="647"/>
      <c r="CO29" s="647"/>
      <c r="CP29" s="647"/>
      <c r="CQ29" s="647"/>
      <c r="CR29" s="647"/>
      <c r="CS29" s="647"/>
      <c r="CT29" s="647"/>
      <c r="CU29" s="647"/>
      <c r="CV29" s="647"/>
      <c r="CW29" s="647"/>
      <c r="CX29" s="647"/>
      <c r="CY29" s="647"/>
      <c r="CZ29" s="647"/>
      <c r="DA29" s="647"/>
      <c r="DB29" s="647"/>
      <c r="DC29" s="647"/>
      <c r="DD29" s="647"/>
      <c r="DE29" s="647"/>
      <c r="DF29" s="647"/>
      <c r="DG29" s="647"/>
      <c r="DH29" s="647"/>
      <c r="DI29" s="647"/>
      <c r="DJ29" s="647"/>
      <c r="DK29" s="647"/>
      <c r="DL29" s="647"/>
      <c r="DM29" s="647"/>
      <c r="DN29" s="647"/>
      <c r="DO29" s="647"/>
      <c r="DP29" s="647"/>
      <c r="DQ29" s="647"/>
      <c r="DR29" s="647"/>
      <c r="DS29" s="647"/>
      <c r="DT29" s="647"/>
      <c r="DU29" s="647"/>
      <c r="DV29" s="647"/>
      <c r="DW29" s="647"/>
      <c r="DX29" s="647"/>
      <c r="DY29" s="647"/>
      <c r="DZ29" s="647"/>
      <c r="EA29" s="647"/>
      <c r="EB29" s="647"/>
      <c r="EC29" s="647"/>
      <c r="ED29" s="647"/>
      <c r="EE29" s="647"/>
      <c r="EF29" s="647"/>
      <c r="EG29" s="647"/>
      <c r="EH29" s="647"/>
      <c r="EI29" s="647"/>
      <c r="EJ29" s="647"/>
      <c r="EK29" s="647"/>
      <c r="EL29" s="647"/>
      <c r="EM29" s="647"/>
      <c r="EN29" s="647"/>
      <c r="EO29" s="647"/>
      <c r="EP29" s="647"/>
      <c r="EQ29" s="647"/>
      <c r="ER29" s="647"/>
      <c r="ES29" s="647"/>
      <c r="ET29" s="647"/>
      <c r="EU29" s="647"/>
      <c r="EV29" s="647"/>
      <c r="EW29" s="647"/>
      <c r="EX29" s="647"/>
      <c r="EY29" s="647"/>
      <c r="EZ29" s="648"/>
    </row>
    <row r="30" spans="1:156" s="649" customFormat="1" ht="33.75" customHeight="1">
      <c r="A30" s="662" t="s">
        <v>788</v>
      </c>
      <c r="B30" s="668">
        <v>97633</v>
      </c>
      <c r="C30" s="697" t="s">
        <v>1165</v>
      </c>
      <c r="D30" s="668" t="s">
        <v>1080</v>
      </c>
      <c r="E30" s="695">
        <f>112+75</f>
        <v>187</v>
      </c>
      <c r="F30" s="815">
        <v>14.7</v>
      </c>
      <c r="G30" s="686">
        <f>F30*1.2824</f>
        <v>18.851279999999999</v>
      </c>
      <c r="H30" s="671">
        <f t="shared" ref="H30:H35" si="4">TRUNC(G30*E30,2)</f>
        <v>3525.18</v>
      </c>
      <c r="I30" s="647"/>
      <c r="J30" s="647"/>
      <c r="K30" s="647"/>
      <c r="L30" s="647"/>
      <c r="M30" s="647"/>
      <c r="N30" s="647"/>
      <c r="O30" s="647"/>
      <c r="P30" s="647"/>
      <c r="Q30" s="647"/>
      <c r="R30" s="647"/>
      <c r="S30" s="647"/>
      <c r="T30" s="647"/>
      <c r="U30" s="647"/>
      <c r="V30" s="647"/>
      <c r="W30" s="647"/>
      <c r="X30" s="647"/>
      <c r="Y30" s="647"/>
      <c r="Z30" s="647"/>
      <c r="AA30" s="647"/>
      <c r="AB30" s="647"/>
      <c r="AC30" s="647"/>
      <c r="AD30" s="647"/>
      <c r="AE30" s="647"/>
      <c r="AF30" s="647"/>
      <c r="AG30" s="647"/>
      <c r="AH30" s="647"/>
      <c r="AI30" s="647"/>
      <c r="AJ30" s="647"/>
      <c r="AK30" s="647"/>
      <c r="AL30" s="647"/>
      <c r="AM30" s="647"/>
      <c r="AN30" s="647"/>
      <c r="AO30" s="647"/>
      <c r="AP30" s="647"/>
      <c r="AQ30" s="647"/>
      <c r="AR30" s="647"/>
      <c r="AS30" s="647"/>
      <c r="AT30" s="647"/>
      <c r="AU30" s="647"/>
      <c r="AV30" s="647"/>
      <c r="AW30" s="647"/>
      <c r="AX30" s="647"/>
      <c r="AY30" s="647"/>
      <c r="AZ30" s="647"/>
      <c r="BA30" s="647"/>
      <c r="BB30" s="647"/>
      <c r="BC30" s="647"/>
      <c r="BD30" s="647"/>
      <c r="BE30" s="647"/>
      <c r="BF30" s="647"/>
      <c r="BG30" s="647"/>
      <c r="BH30" s="647"/>
      <c r="BI30" s="647"/>
      <c r="BJ30" s="647"/>
      <c r="BK30" s="647"/>
      <c r="BL30" s="647"/>
      <c r="BM30" s="647"/>
      <c r="BN30" s="647"/>
      <c r="BO30" s="647"/>
      <c r="BP30" s="647"/>
      <c r="BQ30" s="647"/>
      <c r="BR30" s="647"/>
      <c r="BS30" s="647"/>
      <c r="BT30" s="647"/>
      <c r="BU30" s="647"/>
      <c r="BV30" s="647"/>
      <c r="BW30" s="647"/>
      <c r="BX30" s="647"/>
      <c r="BY30" s="647"/>
      <c r="BZ30" s="647"/>
      <c r="CA30" s="647"/>
      <c r="CB30" s="647"/>
      <c r="CC30" s="647"/>
      <c r="CD30" s="647"/>
      <c r="CE30" s="647"/>
      <c r="CF30" s="647"/>
      <c r="CG30" s="647"/>
      <c r="CH30" s="647"/>
      <c r="CI30" s="647"/>
      <c r="CJ30" s="647"/>
      <c r="CK30" s="647"/>
      <c r="CL30" s="647"/>
      <c r="CM30" s="647"/>
      <c r="CN30" s="647"/>
      <c r="CO30" s="647"/>
      <c r="CP30" s="647"/>
      <c r="CQ30" s="647"/>
      <c r="CR30" s="647"/>
      <c r="CS30" s="647"/>
      <c r="CT30" s="647"/>
      <c r="CU30" s="647"/>
      <c r="CV30" s="647"/>
      <c r="CW30" s="647"/>
      <c r="CX30" s="647"/>
      <c r="CY30" s="647"/>
      <c r="CZ30" s="647"/>
      <c r="DA30" s="647"/>
      <c r="DB30" s="647"/>
      <c r="DC30" s="647"/>
      <c r="DD30" s="647"/>
      <c r="DE30" s="647"/>
      <c r="DF30" s="647"/>
      <c r="DG30" s="647"/>
      <c r="DH30" s="647"/>
      <c r="DI30" s="647"/>
      <c r="DJ30" s="647"/>
      <c r="DK30" s="647"/>
      <c r="DL30" s="647"/>
      <c r="DM30" s="647"/>
      <c r="DN30" s="647"/>
      <c r="DO30" s="647"/>
      <c r="DP30" s="647"/>
      <c r="DQ30" s="647"/>
      <c r="DR30" s="647"/>
      <c r="DS30" s="647"/>
      <c r="DT30" s="647"/>
      <c r="DU30" s="647"/>
      <c r="DV30" s="647"/>
      <c r="DW30" s="647"/>
      <c r="DX30" s="647"/>
      <c r="DY30" s="647"/>
      <c r="DZ30" s="647"/>
      <c r="EA30" s="647"/>
      <c r="EB30" s="647"/>
      <c r="EC30" s="647"/>
      <c r="ED30" s="647"/>
      <c r="EE30" s="647"/>
      <c r="EF30" s="647"/>
      <c r="EG30" s="647"/>
      <c r="EH30" s="647"/>
      <c r="EI30" s="647"/>
      <c r="EJ30" s="647"/>
      <c r="EK30" s="647"/>
      <c r="EL30" s="647"/>
      <c r="EM30" s="647"/>
      <c r="EN30" s="647"/>
      <c r="EO30" s="647"/>
      <c r="EP30" s="647"/>
      <c r="EQ30" s="647"/>
      <c r="ER30" s="647"/>
      <c r="ES30" s="647"/>
      <c r="ET30" s="647"/>
      <c r="EU30" s="647"/>
      <c r="EV30" s="647"/>
      <c r="EW30" s="647"/>
      <c r="EX30" s="647"/>
      <c r="EY30" s="647"/>
      <c r="EZ30" s="648"/>
    </row>
    <row r="31" spans="1:156" s="649" customFormat="1" ht="46.5" customHeight="1">
      <c r="A31" s="662" t="s">
        <v>693</v>
      </c>
      <c r="B31" s="668">
        <v>97645</v>
      </c>
      <c r="C31" s="688" t="s">
        <v>1167</v>
      </c>
      <c r="D31" s="668" t="s">
        <v>1080</v>
      </c>
      <c r="E31" s="698">
        <v>40</v>
      </c>
      <c r="F31" s="815">
        <v>17.59</v>
      </c>
      <c r="G31" s="686">
        <f t="shared" ref="G31:G35" si="5">F31*1.2824</f>
        <v>22.557416</v>
      </c>
      <c r="H31" s="671">
        <f t="shared" si="4"/>
        <v>902.29</v>
      </c>
      <c r="I31" s="647"/>
      <c r="J31" s="647"/>
      <c r="K31" s="647"/>
      <c r="L31" s="647"/>
      <c r="M31" s="647"/>
      <c r="N31" s="647"/>
      <c r="O31" s="647"/>
      <c r="P31" s="647"/>
      <c r="Q31" s="647"/>
      <c r="R31" s="647"/>
      <c r="S31" s="647"/>
      <c r="T31" s="647"/>
      <c r="U31" s="647"/>
      <c r="V31" s="647"/>
      <c r="W31" s="647"/>
      <c r="X31" s="647"/>
      <c r="Y31" s="647"/>
      <c r="Z31" s="647"/>
      <c r="AA31" s="647"/>
      <c r="AB31" s="647"/>
      <c r="AC31" s="647"/>
      <c r="AD31" s="647"/>
      <c r="AE31" s="647"/>
      <c r="AF31" s="647"/>
      <c r="AG31" s="647"/>
      <c r="AH31" s="647"/>
      <c r="AI31" s="647"/>
      <c r="AJ31" s="647"/>
      <c r="AK31" s="647"/>
      <c r="AL31" s="647"/>
      <c r="AM31" s="647"/>
      <c r="AN31" s="647"/>
      <c r="AO31" s="647"/>
      <c r="AP31" s="647"/>
      <c r="AQ31" s="647"/>
      <c r="AR31" s="647"/>
      <c r="AS31" s="647"/>
      <c r="AT31" s="647"/>
      <c r="AU31" s="647"/>
      <c r="AV31" s="647"/>
      <c r="AW31" s="647"/>
      <c r="AX31" s="647"/>
      <c r="AY31" s="647"/>
      <c r="AZ31" s="647"/>
      <c r="BA31" s="647"/>
      <c r="BB31" s="647"/>
      <c r="BC31" s="647"/>
      <c r="BD31" s="647"/>
      <c r="BE31" s="647"/>
      <c r="BF31" s="647"/>
      <c r="BG31" s="647"/>
      <c r="BH31" s="647"/>
      <c r="BI31" s="647"/>
      <c r="BJ31" s="647"/>
      <c r="BK31" s="647"/>
      <c r="BL31" s="647"/>
      <c r="BM31" s="647"/>
      <c r="BN31" s="647"/>
      <c r="BO31" s="647"/>
      <c r="BP31" s="647"/>
      <c r="BQ31" s="647"/>
      <c r="BR31" s="647"/>
      <c r="BS31" s="647"/>
      <c r="BT31" s="647"/>
      <c r="BU31" s="647"/>
      <c r="BV31" s="647"/>
      <c r="BW31" s="647"/>
      <c r="BX31" s="647"/>
      <c r="BY31" s="647"/>
      <c r="BZ31" s="647"/>
      <c r="CA31" s="647"/>
      <c r="CB31" s="647"/>
      <c r="CC31" s="647"/>
      <c r="CD31" s="647"/>
      <c r="CE31" s="647"/>
      <c r="CF31" s="647"/>
      <c r="CG31" s="647"/>
      <c r="CH31" s="647"/>
      <c r="CI31" s="647"/>
      <c r="CJ31" s="647"/>
      <c r="CK31" s="647"/>
      <c r="CL31" s="647"/>
      <c r="CM31" s="647"/>
      <c r="CN31" s="647"/>
      <c r="CO31" s="647"/>
      <c r="CP31" s="647"/>
      <c r="CQ31" s="647"/>
      <c r="CR31" s="647"/>
      <c r="CS31" s="647"/>
      <c r="CT31" s="647"/>
      <c r="CU31" s="647"/>
      <c r="CV31" s="647"/>
      <c r="CW31" s="647"/>
      <c r="CX31" s="647"/>
      <c r="CY31" s="647"/>
      <c r="CZ31" s="647"/>
      <c r="DA31" s="647"/>
      <c r="DB31" s="647"/>
      <c r="DC31" s="647"/>
      <c r="DD31" s="647"/>
      <c r="DE31" s="647"/>
      <c r="DF31" s="647"/>
      <c r="DG31" s="647"/>
      <c r="DH31" s="647"/>
      <c r="DI31" s="647"/>
      <c r="DJ31" s="647"/>
      <c r="DK31" s="647"/>
      <c r="DL31" s="647"/>
      <c r="DM31" s="647"/>
      <c r="DN31" s="647"/>
      <c r="DO31" s="647"/>
      <c r="DP31" s="647"/>
      <c r="DQ31" s="647"/>
      <c r="DR31" s="647"/>
      <c r="DS31" s="647"/>
      <c r="DT31" s="647"/>
      <c r="DU31" s="647"/>
      <c r="DV31" s="647"/>
      <c r="DW31" s="647"/>
      <c r="DX31" s="647"/>
      <c r="DY31" s="647"/>
      <c r="DZ31" s="647"/>
      <c r="EA31" s="647"/>
      <c r="EB31" s="647"/>
      <c r="EC31" s="647"/>
      <c r="ED31" s="647"/>
      <c r="EE31" s="647"/>
      <c r="EF31" s="647"/>
      <c r="EG31" s="647"/>
      <c r="EH31" s="647"/>
      <c r="EI31" s="647"/>
      <c r="EJ31" s="647"/>
      <c r="EK31" s="647"/>
      <c r="EL31" s="647"/>
      <c r="EM31" s="647"/>
      <c r="EN31" s="647"/>
      <c r="EO31" s="647"/>
      <c r="EP31" s="647"/>
      <c r="EQ31" s="647"/>
      <c r="ER31" s="647"/>
      <c r="ES31" s="647"/>
      <c r="ET31" s="647"/>
      <c r="EU31" s="647"/>
      <c r="EV31" s="647"/>
      <c r="EW31" s="647"/>
      <c r="EX31" s="647"/>
      <c r="EY31" s="647"/>
      <c r="EZ31" s="648"/>
    </row>
    <row r="32" spans="1:156" s="649" customFormat="1" ht="46.5" customHeight="1">
      <c r="A32" s="662" t="s">
        <v>694</v>
      </c>
      <c r="B32" s="668">
        <v>97644</v>
      </c>
      <c r="C32" s="688" t="s">
        <v>1166</v>
      </c>
      <c r="D32" s="668" t="s">
        <v>1080</v>
      </c>
      <c r="E32" s="698">
        <v>50.4</v>
      </c>
      <c r="F32" s="815">
        <v>5.97</v>
      </c>
      <c r="G32" s="686">
        <f t="shared" si="5"/>
        <v>7.6559279999999994</v>
      </c>
      <c r="H32" s="671">
        <f t="shared" si="4"/>
        <v>385.85</v>
      </c>
      <c r="I32" s="647"/>
      <c r="J32" s="647"/>
      <c r="K32" s="647"/>
      <c r="L32" s="647"/>
      <c r="M32" s="647"/>
      <c r="N32" s="647"/>
      <c r="O32" s="647"/>
      <c r="P32" s="647"/>
      <c r="Q32" s="647"/>
      <c r="R32" s="647"/>
      <c r="S32" s="647"/>
      <c r="T32" s="647"/>
      <c r="U32" s="647"/>
      <c r="V32" s="647"/>
      <c r="W32" s="647"/>
      <c r="X32" s="647"/>
      <c r="Y32" s="647"/>
      <c r="Z32" s="647"/>
      <c r="AA32" s="647"/>
      <c r="AB32" s="647"/>
      <c r="AC32" s="647"/>
      <c r="AD32" s="647"/>
      <c r="AE32" s="647"/>
      <c r="AF32" s="647"/>
      <c r="AG32" s="647"/>
      <c r="AH32" s="647"/>
      <c r="AI32" s="647"/>
      <c r="AJ32" s="647"/>
      <c r="AK32" s="647"/>
      <c r="AL32" s="647"/>
      <c r="AM32" s="647"/>
      <c r="AN32" s="647"/>
      <c r="AO32" s="647"/>
      <c r="AP32" s="647"/>
      <c r="AQ32" s="647"/>
      <c r="AR32" s="647"/>
      <c r="AS32" s="647"/>
      <c r="AT32" s="647"/>
      <c r="AU32" s="647"/>
      <c r="AV32" s="647"/>
      <c r="AW32" s="647"/>
      <c r="AX32" s="647"/>
      <c r="AY32" s="647"/>
      <c r="AZ32" s="647"/>
      <c r="BA32" s="647"/>
      <c r="BB32" s="647"/>
      <c r="BC32" s="647"/>
      <c r="BD32" s="647"/>
      <c r="BE32" s="647"/>
      <c r="BF32" s="647"/>
      <c r="BG32" s="647"/>
      <c r="BH32" s="647"/>
      <c r="BI32" s="647"/>
      <c r="BJ32" s="647"/>
      <c r="BK32" s="647"/>
      <c r="BL32" s="647"/>
      <c r="BM32" s="647"/>
      <c r="BN32" s="647"/>
      <c r="BO32" s="647"/>
      <c r="BP32" s="647"/>
      <c r="BQ32" s="647"/>
      <c r="BR32" s="647"/>
      <c r="BS32" s="647"/>
      <c r="BT32" s="647"/>
      <c r="BU32" s="647"/>
      <c r="BV32" s="647"/>
      <c r="BW32" s="647"/>
      <c r="BX32" s="647"/>
      <c r="BY32" s="647"/>
      <c r="BZ32" s="647"/>
      <c r="CA32" s="647"/>
      <c r="CB32" s="647"/>
      <c r="CC32" s="647"/>
      <c r="CD32" s="647"/>
      <c r="CE32" s="647"/>
      <c r="CF32" s="647"/>
      <c r="CG32" s="647"/>
      <c r="CH32" s="647"/>
      <c r="CI32" s="647"/>
      <c r="CJ32" s="647"/>
      <c r="CK32" s="647"/>
      <c r="CL32" s="647"/>
      <c r="CM32" s="647"/>
      <c r="CN32" s="647"/>
      <c r="CO32" s="647"/>
      <c r="CP32" s="647"/>
      <c r="CQ32" s="647"/>
      <c r="CR32" s="647"/>
      <c r="CS32" s="647"/>
      <c r="CT32" s="647"/>
      <c r="CU32" s="647"/>
      <c r="CV32" s="647"/>
      <c r="CW32" s="647"/>
      <c r="CX32" s="647"/>
      <c r="CY32" s="647"/>
      <c r="CZ32" s="647"/>
      <c r="DA32" s="647"/>
      <c r="DB32" s="647"/>
      <c r="DC32" s="647"/>
      <c r="DD32" s="647"/>
      <c r="DE32" s="647"/>
      <c r="DF32" s="647"/>
      <c r="DG32" s="647"/>
      <c r="DH32" s="647"/>
      <c r="DI32" s="647"/>
      <c r="DJ32" s="647"/>
      <c r="DK32" s="647"/>
      <c r="DL32" s="647"/>
      <c r="DM32" s="647"/>
      <c r="DN32" s="647"/>
      <c r="DO32" s="647"/>
      <c r="DP32" s="647"/>
      <c r="DQ32" s="647"/>
      <c r="DR32" s="647"/>
      <c r="DS32" s="647"/>
      <c r="DT32" s="647"/>
      <c r="DU32" s="647"/>
      <c r="DV32" s="647"/>
      <c r="DW32" s="647"/>
      <c r="DX32" s="647"/>
      <c r="DY32" s="647"/>
      <c r="DZ32" s="647"/>
      <c r="EA32" s="647"/>
      <c r="EB32" s="647"/>
      <c r="EC32" s="647"/>
      <c r="ED32" s="647"/>
      <c r="EE32" s="647"/>
      <c r="EF32" s="647"/>
      <c r="EG32" s="647"/>
      <c r="EH32" s="647"/>
      <c r="EI32" s="647"/>
      <c r="EJ32" s="647"/>
      <c r="EK32" s="647"/>
      <c r="EL32" s="647"/>
      <c r="EM32" s="647"/>
      <c r="EN32" s="647"/>
      <c r="EO32" s="647"/>
      <c r="EP32" s="647"/>
      <c r="EQ32" s="647"/>
      <c r="ER32" s="647"/>
      <c r="ES32" s="647"/>
      <c r="ET32" s="647"/>
      <c r="EU32" s="647"/>
      <c r="EV32" s="647"/>
      <c r="EW32" s="647"/>
      <c r="EX32" s="647"/>
      <c r="EY32" s="647"/>
      <c r="EZ32" s="648"/>
    </row>
    <row r="33" spans="1:156" s="649" customFormat="1" ht="46.5" customHeight="1">
      <c r="A33" s="662" t="s">
        <v>1128</v>
      </c>
      <c r="B33" s="668">
        <v>97640</v>
      </c>
      <c r="C33" s="688" t="s">
        <v>1199</v>
      </c>
      <c r="D33" s="668" t="s">
        <v>1080</v>
      </c>
      <c r="E33" s="698">
        <v>475</v>
      </c>
      <c r="F33" s="815">
        <v>1.07</v>
      </c>
      <c r="G33" s="686">
        <f t="shared" si="5"/>
        <v>1.3721680000000001</v>
      </c>
      <c r="H33" s="671">
        <f t="shared" si="4"/>
        <v>651.77</v>
      </c>
      <c r="I33" s="647"/>
      <c r="J33" s="647"/>
      <c r="K33" s="647"/>
      <c r="L33" s="647"/>
      <c r="M33" s="647"/>
      <c r="N33" s="647"/>
      <c r="O33" s="647"/>
      <c r="P33" s="647"/>
      <c r="Q33" s="647"/>
      <c r="R33" s="647"/>
      <c r="S33" s="647"/>
      <c r="T33" s="647"/>
      <c r="U33" s="647"/>
      <c r="V33" s="647"/>
      <c r="W33" s="647"/>
      <c r="X33" s="647"/>
      <c r="Y33" s="647"/>
      <c r="Z33" s="647"/>
      <c r="AA33" s="647"/>
      <c r="AB33" s="647"/>
      <c r="AC33" s="647"/>
      <c r="AD33" s="647"/>
      <c r="AE33" s="647"/>
      <c r="AF33" s="647"/>
      <c r="AG33" s="647"/>
      <c r="AH33" s="647"/>
      <c r="AI33" s="647"/>
      <c r="AJ33" s="647"/>
      <c r="AK33" s="647"/>
      <c r="AL33" s="647"/>
      <c r="AM33" s="647"/>
      <c r="AN33" s="647"/>
      <c r="AO33" s="647"/>
      <c r="AP33" s="647"/>
      <c r="AQ33" s="647"/>
      <c r="AR33" s="647"/>
      <c r="AS33" s="647"/>
      <c r="AT33" s="647"/>
      <c r="AU33" s="647"/>
      <c r="AV33" s="647"/>
      <c r="AW33" s="647"/>
      <c r="AX33" s="647"/>
      <c r="AY33" s="647"/>
      <c r="AZ33" s="647"/>
      <c r="BA33" s="647"/>
      <c r="BB33" s="647"/>
      <c r="BC33" s="647"/>
      <c r="BD33" s="647"/>
      <c r="BE33" s="647"/>
      <c r="BF33" s="647"/>
      <c r="BG33" s="647"/>
      <c r="BH33" s="647"/>
      <c r="BI33" s="647"/>
      <c r="BJ33" s="647"/>
      <c r="BK33" s="647"/>
      <c r="BL33" s="647"/>
      <c r="BM33" s="647"/>
      <c r="BN33" s="647"/>
      <c r="BO33" s="647"/>
      <c r="BP33" s="647"/>
      <c r="BQ33" s="647"/>
      <c r="BR33" s="647"/>
      <c r="BS33" s="647"/>
      <c r="BT33" s="647"/>
      <c r="BU33" s="647"/>
      <c r="BV33" s="647"/>
      <c r="BW33" s="647"/>
      <c r="BX33" s="647"/>
      <c r="BY33" s="647"/>
      <c r="BZ33" s="647"/>
      <c r="CA33" s="647"/>
      <c r="CB33" s="647"/>
      <c r="CC33" s="647"/>
      <c r="CD33" s="647"/>
      <c r="CE33" s="647"/>
      <c r="CF33" s="647"/>
      <c r="CG33" s="647"/>
      <c r="CH33" s="647"/>
      <c r="CI33" s="647"/>
      <c r="CJ33" s="647"/>
      <c r="CK33" s="647"/>
      <c r="CL33" s="647"/>
      <c r="CM33" s="647"/>
      <c r="CN33" s="647"/>
      <c r="CO33" s="647"/>
      <c r="CP33" s="647"/>
      <c r="CQ33" s="647"/>
      <c r="CR33" s="647"/>
      <c r="CS33" s="647"/>
      <c r="CT33" s="647"/>
      <c r="CU33" s="647"/>
      <c r="CV33" s="647"/>
      <c r="CW33" s="647"/>
      <c r="CX33" s="647"/>
      <c r="CY33" s="647"/>
      <c r="CZ33" s="647"/>
      <c r="DA33" s="647"/>
      <c r="DB33" s="647"/>
      <c r="DC33" s="647"/>
      <c r="DD33" s="647"/>
      <c r="DE33" s="647"/>
      <c r="DF33" s="647"/>
      <c r="DG33" s="647"/>
      <c r="DH33" s="647"/>
      <c r="DI33" s="647"/>
      <c r="DJ33" s="647"/>
      <c r="DK33" s="647"/>
      <c r="DL33" s="647"/>
      <c r="DM33" s="647"/>
      <c r="DN33" s="647"/>
      <c r="DO33" s="647"/>
      <c r="DP33" s="647"/>
      <c r="DQ33" s="647"/>
      <c r="DR33" s="647"/>
      <c r="DS33" s="647"/>
      <c r="DT33" s="647"/>
      <c r="DU33" s="647"/>
      <c r="DV33" s="647"/>
      <c r="DW33" s="647"/>
      <c r="DX33" s="647"/>
      <c r="DY33" s="647"/>
      <c r="DZ33" s="647"/>
      <c r="EA33" s="647"/>
      <c r="EB33" s="647"/>
      <c r="EC33" s="647"/>
      <c r="ED33" s="647"/>
      <c r="EE33" s="647"/>
      <c r="EF33" s="647"/>
      <c r="EG33" s="647"/>
      <c r="EH33" s="647"/>
      <c r="EI33" s="647"/>
      <c r="EJ33" s="647"/>
      <c r="EK33" s="647"/>
      <c r="EL33" s="647"/>
      <c r="EM33" s="647"/>
      <c r="EN33" s="647"/>
      <c r="EO33" s="647"/>
      <c r="EP33" s="647"/>
      <c r="EQ33" s="647"/>
      <c r="ER33" s="647"/>
      <c r="ES33" s="647"/>
      <c r="ET33" s="647"/>
      <c r="EU33" s="647"/>
      <c r="EV33" s="647"/>
      <c r="EW33" s="647"/>
      <c r="EX33" s="647"/>
      <c r="EY33" s="647"/>
      <c r="EZ33" s="648"/>
    </row>
    <row r="34" spans="1:156" s="649" customFormat="1" ht="28.5">
      <c r="A34" s="662" t="s">
        <v>1129</v>
      </c>
      <c r="B34" s="668">
        <v>97647</v>
      </c>
      <c r="C34" s="688" t="s">
        <v>1168</v>
      </c>
      <c r="D34" s="668" t="s">
        <v>1080</v>
      </c>
      <c r="E34" s="698">
        <v>680</v>
      </c>
      <c r="F34" s="815">
        <v>2.29</v>
      </c>
      <c r="G34" s="686">
        <f t="shared" si="5"/>
        <v>2.936696</v>
      </c>
      <c r="H34" s="671">
        <f t="shared" si="4"/>
        <v>1996.95</v>
      </c>
      <c r="I34" s="647"/>
      <c r="J34" s="647"/>
      <c r="K34" s="647"/>
      <c r="L34" s="647"/>
      <c r="M34" s="647"/>
      <c r="N34" s="647"/>
      <c r="O34" s="647"/>
      <c r="P34" s="647"/>
      <c r="Q34" s="647"/>
      <c r="R34" s="647"/>
      <c r="S34" s="647"/>
      <c r="T34" s="647"/>
      <c r="U34" s="647"/>
      <c r="V34" s="647"/>
      <c r="W34" s="647"/>
      <c r="X34" s="647"/>
      <c r="Y34" s="647"/>
      <c r="Z34" s="647"/>
      <c r="AA34" s="647"/>
      <c r="AB34" s="647"/>
      <c r="AC34" s="647"/>
      <c r="AD34" s="647"/>
      <c r="AE34" s="647"/>
      <c r="AF34" s="647"/>
      <c r="AG34" s="647"/>
      <c r="AH34" s="647"/>
      <c r="AI34" s="647"/>
      <c r="AJ34" s="647"/>
      <c r="AK34" s="647"/>
      <c r="AL34" s="647"/>
      <c r="AM34" s="647"/>
      <c r="AN34" s="647"/>
      <c r="AO34" s="647"/>
      <c r="AP34" s="647"/>
      <c r="AQ34" s="647"/>
      <c r="AR34" s="647"/>
      <c r="AS34" s="647"/>
      <c r="AT34" s="647"/>
      <c r="AU34" s="647"/>
      <c r="AV34" s="647"/>
      <c r="AW34" s="647"/>
      <c r="AX34" s="647"/>
      <c r="AY34" s="647"/>
      <c r="AZ34" s="647"/>
      <c r="BA34" s="647"/>
      <c r="BB34" s="647"/>
      <c r="BC34" s="647"/>
      <c r="BD34" s="647"/>
      <c r="BE34" s="647"/>
      <c r="BF34" s="647"/>
      <c r="BG34" s="647"/>
      <c r="BH34" s="647"/>
      <c r="BI34" s="647"/>
      <c r="BJ34" s="647"/>
      <c r="BK34" s="647"/>
      <c r="BL34" s="647"/>
      <c r="BM34" s="647"/>
      <c r="BN34" s="647"/>
      <c r="BO34" s="647"/>
      <c r="BP34" s="647"/>
      <c r="BQ34" s="647"/>
      <c r="BR34" s="647"/>
      <c r="BS34" s="647"/>
      <c r="BT34" s="647"/>
      <c r="BU34" s="647"/>
      <c r="BV34" s="647"/>
      <c r="BW34" s="647"/>
      <c r="BX34" s="647"/>
      <c r="BY34" s="647"/>
      <c r="BZ34" s="647"/>
      <c r="CA34" s="647"/>
      <c r="CB34" s="647"/>
      <c r="CC34" s="647"/>
      <c r="CD34" s="647"/>
      <c r="CE34" s="647"/>
      <c r="CF34" s="647"/>
      <c r="CG34" s="647"/>
      <c r="CH34" s="647"/>
      <c r="CI34" s="647"/>
      <c r="CJ34" s="647"/>
      <c r="CK34" s="647"/>
      <c r="CL34" s="647"/>
      <c r="CM34" s="647"/>
      <c r="CN34" s="647"/>
      <c r="CO34" s="647"/>
      <c r="CP34" s="647"/>
      <c r="CQ34" s="647"/>
      <c r="CR34" s="647"/>
      <c r="CS34" s="647"/>
      <c r="CT34" s="647"/>
      <c r="CU34" s="647"/>
      <c r="CV34" s="647"/>
      <c r="CW34" s="647"/>
      <c r="CX34" s="647"/>
      <c r="CY34" s="647"/>
      <c r="CZ34" s="647"/>
      <c r="DA34" s="647"/>
      <c r="DB34" s="647"/>
      <c r="DC34" s="647"/>
      <c r="DD34" s="647"/>
      <c r="DE34" s="647"/>
      <c r="DF34" s="647"/>
      <c r="DG34" s="647"/>
      <c r="DH34" s="647"/>
      <c r="DI34" s="647"/>
      <c r="DJ34" s="647"/>
      <c r="DK34" s="647"/>
      <c r="DL34" s="647"/>
      <c r="DM34" s="647"/>
      <c r="DN34" s="647"/>
      <c r="DO34" s="647"/>
      <c r="DP34" s="647"/>
      <c r="DQ34" s="647"/>
      <c r="DR34" s="647"/>
      <c r="DS34" s="647"/>
      <c r="DT34" s="647"/>
      <c r="DU34" s="647"/>
      <c r="DV34" s="647"/>
      <c r="DW34" s="647"/>
      <c r="DX34" s="647"/>
      <c r="DY34" s="647"/>
      <c r="DZ34" s="647"/>
      <c r="EA34" s="647"/>
      <c r="EB34" s="647"/>
      <c r="EC34" s="647"/>
      <c r="ED34" s="647"/>
      <c r="EE34" s="647"/>
      <c r="EF34" s="647"/>
      <c r="EG34" s="647"/>
      <c r="EH34" s="647"/>
      <c r="EI34" s="647"/>
      <c r="EJ34" s="647"/>
      <c r="EK34" s="647"/>
      <c r="EL34" s="647"/>
      <c r="EM34" s="647"/>
      <c r="EN34" s="647"/>
      <c r="EO34" s="647"/>
      <c r="EP34" s="647"/>
      <c r="EQ34" s="647"/>
      <c r="ER34" s="647"/>
      <c r="ES34" s="647"/>
      <c r="ET34" s="647"/>
      <c r="EU34" s="647"/>
      <c r="EV34" s="647"/>
      <c r="EW34" s="647"/>
      <c r="EX34" s="647"/>
      <c r="EY34" s="647"/>
      <c r="EZ34" s="648"/>
    </row>
    <row r="35" spans="1:156" s="649" customFormat="1" ht="39" customHeight="1">
      <c r="A35" s="662" t="s">
        <v>1130</v>
      </c>
      <c r="B35" s="668">
        <v>97645</v>
      </c>
      <c r="C35" s="688" t="s">
        <v>1200</v>
      </c>
      <c r="D35" s="668" t="s">
        <v>1080</v>
      </c>
      <c r="E35" s="698">
        <v>15.22</v>
      </c>
      <c r="F35" s="815">
        <v>17.59</v>
      </c>
      <c r="G35" s="686">
        <f t="shared" si="5"/>
        <v>22.557416</v>
      </c>
      <c r="H35" s="671">
        <f t="shared" si="4"/>
        <v>343.32</v>
      </c>
      <c r="I35" s="647"/>
      <c r="J35" s="647"/>
      <c r="K35" s="647"/>
      <c r="L35" s="647"/>
      <c r="M35" s="647"/>
      <c r="N35" s="647"/>
      <c r="O35" s="647"/>
      <c r="P35" s="647"/>
      <c r="Q35" s="647"/>
      <c r="R35" s="647"/>
      <c r="S35" s="647"/>
      <c r="T35" s="647"/>
      <c r="U35" s="647"/>
      <c r="V35" s="647"/>
      <c r="W35" s="647"/>
      <c r="X35" s="647"/>
      <c r="Y35" s="647"/>
      <c r="Z35" s="647"/>
      <c r="AA35" s="647"/>
      <c r="AB35" s="647"/>
      <c r="AC35" s="647"/>
      <c r="AD35" s="647"/>
      <c r="AE35" s="647"/>
      <c r="AF35" s="647"/>
      <c r="AG35" s="647"/>
      <c r="AH35" s="647"/>
      <c r="AI35" s="647"/>
      <c r="AJ35" s="647"/>
      <c r="AK35" s="647"/>
      <c r="AL35" s="647"/>
      <c r="AM35" s="647"/>
      <c r="AN35" s="647"/>
      <c r="AO35" s="647"/>
      <c r="AP35" s="647"/>
      <c r="AQ35" s="647"/>
      <c r="AR35" s="647"/>
      <c r="AS35" s="647"/>
      <c r="AT35" s="647"/>
      <c r="AU35" s="647"/>
      <c r="AV35" s="647"/>
      <c r="AW35" s="647"/>
      <c r="AX35" s="647"/>
      <c r="AY35" s="647"/>
      <c r="AZ35" s="647"/>
      <c r="BA35" s="647"/>
      <c r="BB35" s="647"/>
      <c r="BC35" s="647"/>
      <c r="BD35" s="647"/>
      <c r="BE35" s="647"/>
      <c r="BF35" s="647"/>
      <c r="BG35" s="647"/>
      <c r="BH35" s="647"/>
      <c r="BI35" s="647"/>
      <c r="BJ35" s="647"/>
      <c r="BK35" s="647"/>
      <c r="BL35" s="647"/>
      <c r="BM35" s="647"/>
      <c r="BN35" s="647"/>
      <c r="BO35" s="647"/>
      <c r="BP35" s="647"/>
      <c r="BQ35" s="647"/>
      <c r="BR35" s="647"/>
      <c r="BS35" s="647"/>
      <c r="BT35" s="647"/>
      <c r="BU35" s="647"/>
      <c r="BV35" s="647"/>
      <c r="BW35" s="647"/>
      <c r="BX35" s="647"/>
      <c r="BY35" s="647"/>
      <c r="BZ35" s="647"/>
      <c r="CA35" s="647"/>
      <c r="CB35" s="647"/>
      <c r="CC35" s="647"/>
      <c r="CD35" s="647"/>
      <c r="CE35" s="647"/>
      <c r="CF35" s="647"/>
      <c r="CG35" s="647"/>
      <c r="CH35" s="647"/>
      <c r="CI35" s="647"/>
      <c r="CJ35" s="647"/>
      <c r="CK35" s="647"/>
      <c r="CL35" s="647"/>
      <c r="CM35" s="647"/>
      <c r="CN35" s="647"/>
      <c r="CO35" s="647"/>
      <c r="CP35" s="647"/>
      <c r="CQ35" s="647"/>
      <c r="CR35" s="647"/>
      <c r="CS35" s="647"/>
      <c r="CT35" s="647"/>
      <c r="CU35" s="647"/>
      <c r="CV35" s="647"/>
      <c r="CW35" s="647"/>
      <c r="CX35" s="647"/>
      <c r="CY35" s="647"/>
      <c r="CZ35" s="647"/>
      <c r="DA35" s="647"/>
      <c r="DB35" s="647"/>
      <c r="DC35" s="647"/>
      <c r="DD35" s="647"/>
      <c r="DE35" s="647"/>
      <c r="DF35" s="647"/>
      <c r="DG35" s="647"/>
      <c r="DH35" s="647"/>
      <c r="DI35" s="647"/>
      <c r="DJ35" s="647"/>
      <c r="DK35" s="647"/>
      <c r="DL35" s="647"/>
      <c r="DM35" s="647"/>
      <c r="DN35" s="647"/>
      <c r="DO35" s="647"/>
      <c r="DP35" s="647"/>
      <c r="DQ35" s="647"/>
      <c r="DR35" s="647"/>
      <c r="DS35" s="647"/>
      <c r="DT35" s="647"/>
      <c r="DU35" s="647"/>
      <c r="DV35" s="647"/>
      <c r="DW35" s="647"/>
      <c r="DX35" s="647"/>
      <c r="DY35" s="647"/>
      <c r="DZ35" s="647"/>
      <c r="EA35" s="647"/>
      <c r="EB35" s="647"/>
      <c r="EC35" s="647"/>
      <c r="ED35" s="647"/>
      <c r="EE35" s="647"/>
      <c r="EF35" s="647"/>
      <c r="EG35" s="647"/>
      <c r="EH35" s="647"/>
      <c r="EI35" s="647"/>
      <c r="EJ35" s="647"/>
      <c r="EK35" s="647"/>
      <c r="EL35" s="647"/>
      <c r="EM35" s="647"/>
      <c r="EN35" s="647"/>
      <c r="EO35" s="647"/>
      <c r="EP35" s="647"/>
      <c r="EQ35" s="647"/>
      <c r="ER35" s="647"/>
      <c r="ES35" s="647"/>
      <c r="ET35" s="647"/>
      <c r="EU35" s="647"/>
      <c r="EV35" s="647"/>
      <c r="EW35" s="647"/>
      <c r="EX35" s="647"/>
      <c r="EY35" s="647"/>
      <c r="EZ35" s="648"/>
    </row>
    <row r="36" spans="1:156" s="649" customFormat="1" ht="18" customHeight="1">
      <c r="A36" s="719"/>
      <c r="B36" s="720"/>
      <c r="C36" s="721"/>
      <c r="D36" s="722"/>
      <c r="E36" s="723"/>
      <c r="F36" s="724" t="s">
        <v>663</v>
      </c>
      <c r="G36" s="724"/>
      <c r="H36" s="725">
        <f>SUM(H30:H35)</f>
        <v>7805.36</v>
      </c>
      <c r="I36" s="647"/>
      <c r="J36" s="647"/>
      <c r="K36" s="647"/>
      <c r="L36" s="647"/>
      <c r="M36" s="647"/>
      <c r="N36" s="647"/>
      <c r="O36" s="647"/>
      <c r="P36" s="647"/>
      <c r="Q36" s="647"/>
      <c r="R36" s="647"/>
      <c r="S36" s="647"/>
      <c r="T36" s="647"/>
      <c r="U36" s="647"/>
      <c r="V36" s="647"/>
      <c r="W36" s="647"/>
      <c r="X36" s="647"/>
      <c r="Y36" s="647"/>
      <c r="Z36" s="647"/>
      <c r="AA36" s="647"/>
      <c r="AB36" s="647"/>
      <c r="AC36" s="647"/>
      <c r="AD36" s="647"/>
      <c r="AE36" s="647"/>
      <c r="AF36" s="647"/>
      <c r="AG36" s="647"/>
      <c r="AH36" s="647"/>
      <c r="AI36" s="647"/>
      <c r="AJ36" s="647"/>
      <c r="AK36" s="647"/>
      <c r="AL36" s="647"/>
      <c r="AM36" s="647"/>
      <c r="AN36" s="647"/>
      <c r="AO36" s="647"/>
      <c r="AP36" s="647"/>
      <c r="AQ36" s="647"/>
      <c r="AR36" s="647"/>
      <c r="AS36" s="647"/>
      <c r="AT36" s="647"/>
      <c r="AU36" s="647"/>
      <c r="AV36" s="647"/>
      <c r="AW36" s="647"/>
      <c r="AX36" s="647"/>
      <c r="AY36" s="647"/>
      <c r="AZ36" s="647"/>
      <c r="BA36" s="647"/>
      <c r="BB36" s="647"/>
      <c r="BC36" s="647"/>
      <c r="BD36" s="647"/>
      <c r="BE36" s="647"/>
      <c r="BF36" s="647"/>
      <c r="BG36" s="647"/>
      <c r="BH36" s="647"/>
      <c r="BI36" s="647"/>
      <c r="BJ36" s="647"/>
      <c r="BK36" s="647"/>
      <c r="BL36" s="647"/>
      <c r="BM36" s="647"/>
      <c r="BN36" s="647"/>
      <c r="BO36" s="647"/>
      <c r="BP36" s="647"/>
      <c r="BQ36" s="647"/>
      <c r="BR36" s="647"/>
      <c r="BS36" s="647"/>
      <c r="BT36" s="647"/>
      <c r="BU36" s="647"/>
      <c r="BV36" s="647"/>
      <c r="BW36" s="647"/>
      <c r="BX36" s="647"/>
      <c r="BY36" s="647"/>
      <c r="BZ36" s="647"/>
      <c r="CA36" s="647"/>
      <c r="CB36" s="647"/>
      <c r="CC36" s="647"/>
      <c r="CD36" s="647"/>
      <c r="CE36" s="647"/>
      <c r="CF36" s="647"/>
      <c r="CG36" s="647"/>
      <c r="CH36" s="647"/>
      <c r="CI36" s="647"/>
      <c r="CJ36" s="647"/>
      <c r="CK36" s="647"/>
      <c r="CL36" s="647"/>
      <c r="CM36" s="647"/>
      <c r="CN36" s="647"/>
      <c r="CO36" s="647"/>
      <c r="CP36" s="647"/>
      <c r="CQ36" s="647"/>
      <c r="CR36" s="647"/>
      <c r="CS36" s="647"/>
      <c r="CT36" s="647"/>
      <c r="CU36" s="647"/>
      <c r="CV36" s="647"/>
      <c r="CW36" s="647"/>
      <c r="CX36" s="647"/>
      <c r="CY36" s="647"/>
      <c r="CZ36" s="647"/>
      <c r="DA36" s="647"/>
      <c r="DB36" s="647"/>
      <c r="DC36" s="647"/>
      <c r="DD36" s="647"/>
      <c r="DE36" s="647"/>
      <c r="DF36" s="647"/>
      <c r="DG36" s="647"/>
      <c r="DH36" s="647"/>
      <c r="DI36" s="647"/>
      <c r="DJ36" s="647"/>
      <c r="DK36" s="647"/>
      <c r="DL36" s="647"/>
      <c r="DM36" s="647"/>
      <c r="DN36" s="647"/>
      <c r="DO36" s="647"/>
      <c r="DP36" s="647"/>
      <c r="DQ36" s="647"/>
      <c r="DR36" s="647"/>
      <c r="DS36" s="647"/>
      <c r="DT36" s="647"/>
      <c r="DU36" s="647"/>
      <c r="DV36" s="647"/>
      <c r="DW36" s="647"/>
      <c r="DX36" s="647"/>
      <c r="DY36" s="647"/>
      <c r="DZ36" s="647"/>
      <c r="EA36" s="647"/>
      <c r="EB36" s="647"/>
      <c r="EC36" s="647"/>
      <c r="ED36" s="647"/>
      <c r="EE36" s="647"/>
      <c r="EF36" s="647"/>
      <c r="EG36" s="647"/>
      <c r="EH36" s="647"/>
      <c r="EI36" s="647"/>
      <c r="EJ36" s="647"/>
      <c r="EK36" s="647"/>
      <c r="EL36" s="647"/>
      <c r="EM36" s="647"/>
      <c r="EN36" s="647"/>
      <c r="EO36" s="647"/>
      <c r="EP36" s="647"/>
      <c r="EQ36" s="647"/>
      <c r="ER36" s="647"/>
      <c r="ES36" s="647"/>
      <c r="ET36" s="647"/>
      <c r="EU36" s="647"/>
      <c r="EV36" s="647"/>
      <c r="EW36" s="647"/>
      <c r="EX36" s="647"/>
      <c r="EY36" s="647"/>
      <c r="EZ36" s="648"/>
    </row>
    <row r="37" spans="1:156" s="649" customFormat="1" ht="19.5" customHeight="1">
      <c r="A37" s="718" t="s">
        <v>789</v>
      </c>
      <c r="B37" s="663"/>
      <c r="C37" s="667" t="s">
        <v>1088</v>
      </c>
      <c r="D37" s="664"/>
      <c r="E37" s="665"/>
      <c r="F37" s="666"/>
      <c r="G37" s="666"/>
      <c r="H37" s="666"/>
      <c r="I37" s="647"/>
      <c r="J37" s="647"/>
      <c r="K37" s="647"/>
      <c r="L37" s="647"/>
      <c r="M37" s="647"/>
      <c r="N37" s="647"/>
      <c r="O37" s="647"/>
      <c r="P37" s="647"/>
      <c r="Q37" s="647"/>
      <c r="R37" s="647"/>
      <c r="S37" s="647"/>
      <c r="T37" s="647"/>
      <c r="U37" s="647"/>
      <c r="V37" s="647"/>
      <c r="W37" s="647"/>
      <c r="X37" s="647"/>
      <c r="Y37" s="647"/>
      <c r="Z37" s="647"/>
      <c r="AA37" s="647"/>
      <c r="AB37" s="647"/>
      <c r="AC37" s="647"/>
      <c r="AD37" s="647"/>
      <c r="AE37" s="647"/>
      <c r="AF37" s="647"/>
      <c r="AG37" s="647"/>
      <c r="AH37" s="647"/>
      <c r="AI37" s="647"/>
      <c r="AJ37" s="647"/>
      <c r="AK37" s="647"/>
      <c r="AL37" s="647"/>
      <c r="AM37" s="647"/>
      <c r="AN37" s="647"/>
      <c r="AO37" s="647"/>
      <c r="AP37" s="647"/>
      <c r="AQ37" s="647"/>
      <c r="AR37" s="647"/>
      <c r="AS37" s="647"/>
      <c r="AT37" s="647"/>
      <c r="AU37" s="647"/>
      <c r="AV37" s="647"/>
      <c r="AW37" s="647"/>
      <c r="AX37" s="647"/>
      <c r="AY37" s="647"/>
      <c r="AZ37" s="647"/>
      <c r="BA37" s="647"/>
      <c r="BB37" s="647"/>
      <c r="BC37" s="647"/>
      <c r="BD37" s="647"/>
      <c r="BE37" s="647"/>
      <c r="BF37" s="647"/>
      <c r="BG37" s="647"/>
      <c r="BH37" s="647"/>
      <c r="BI37" s="647"/>
      <c r="BJ37" s="647"/>
      <c r="BK37" s="647"/>
      <c r="BL37" s="647"/>
      <c r="BM37" s="647"/>
      <c r="BN37" s="647"/>
      <c r="BO37" s="647"/>
      <c r="BP37" s="647"/>
      <c r="BQ37" s="647"/>
      <c r="BR37" s="647"/>
      <c r="BS37" s="647"/>
      <c r="BT37" s="647"/>
      <c r="BU37" s="647"/>
      <c r="BV37" s="647"/>
      <c r="BW37" s="647"/>
      <c r="BX37" s="647"/>
      <c r="BY37" s="647"/>
      <c r="BZ37" s="647"/>
      <c r="CA37" s="647"/>
      <c r="CB37" s="647"/>
      <c r="CC37" s="647"/>
      <c r="CD37" s="647"/>
      <c r="CE37" s="647"/>
      <c r="CF37" s="647"/>
      <c r="CG37" s="647"/>
      <c r="CH37" s="647"/>
      <c r="CI37" s="647"/>
      <c r="CJ37" s="647"/>
      <c r="CK37" s="647"/>
      <c r="CL37" s="647"/>
      <c r="CM37" s="647"/>
      <c r="CN37" s="647"/>
      <c r="CO37" s="647"/>
      <c r="CP37" s="647"/>
      <c r="CQ37" s="647"/>
      <c r="CR37" s="647"/>
      <c r="CS37" s="647"/>
      <c r="CT37" s="647"/>
      <c r="CU37" s="647"/>
      <c r="CV37" s="647"/>
      <c r="CW37" s="647"/>
      <c r="CX37" s="647"/>
      <c r="CY37" s="647"/>
      <c r="CZ37" s="647"/>
      <c r="DA37" s="647"/>
      <c r="DB37" s="647"/>
      <c r="DC37" s="647"/>
      <c r="DD37" s="647"/>
      <c r="DE37" s="647"/>
      <c r="DF37" s="647"/>
      <c r="DG37" s="647"/>
      <c r="DH37" s="647"/>
      <c r="DI37" s="647"/>
      <c r="DJ37" s="647"/>
      <c r="DK37" s="647"/>
      <c r="DL37" s="647"/>
      <c r="DM37" s="647"/>
      <c r="DN37" s="647"/>
      <c r="DO37" s="647"/>
      <c r="DP37" s="647"/>
      <c r="DQ37" s="647"/>
      <c r="DR37" s="647"/>
      <c r="DS37" s="647"/>
      <c r="DT37" s="647"/>
      <c r="DU37" s="647"/>
      <c r="DV37" s="647"/>
      <c r="DW37" s="647"/>
      <c r="DX37" s="647"/>
      <c r="DY37" s="647"/>
      <c r="DZ37" s="647"/>
      <c r="EA37" s="647"/>
      <c r="EB37" s="647"/>
      <c r="EC37" s="647"/>
      <c r="ED37" s="647"/>
      <c r="EE37" s="647"/>
      <c r="EF37" s="647"/>
      <c r="EG37" s="647"/>
      <c r="EH37" s="647"/>
      <c r="EI37" s="647"/>
      <c r="EJ37" s="647"/>
      <c r="EK37" s="647"/>
      <c r="EL37" s="647"/>
      <c r="EM37" s="647"/>
      <c r="EN37" s="647"/>
      <c r="EO37" s="647"/>
      <c r="EP37" s="647"/>
      <c r="EQ37" s="647"/>
      <c r="ER37" s="647"/>
      <c r="ES37" s="647"/>
      <c r="ET37" s="647"/>
      <c r="EU37" s="647"/>
      <c r="EV37" s="647"/>
      <c r="EW37" s="647"/>
      <c r="EX37" s="647"/>
      <c r="EY37" s="647"/>
      <c r="EZ37" s="648"/>
    </row>
    <row r="38" spans="1:156" s="649" customFormat="1" ht="84.75" customHeight="1">
      <c r="A38" s="672" t="s">
        <v>790</v>
      </c>
      <c r="B38" s="668">
        <v>87630</v>
      </c>
      <c r="C38" s="669" t="s">
        <v>1089</v>
      </c>
      <c r="D38" s="668" t="s">
        <v>1080</v>
      </c>
      <c r="E38" s="695">
        <v>140</v>
      </c>
      <c r="F38" s="816">
        <v>29.55</v>
      </c>
      <c r="G38" s="686">
        <f>F38*1.2824</f>
        <v>37.894919999999999</v>
      </c>
      <c r="H38" s="671">
        <f t="shared" ref="H38:H41" si="6">TRUNC(G38*E38,2)</f>
        <v>5305.28</v>
      </c>
      <c r="I38" s="647"/>
      <c r="J38" s="647"/>
      <c r="K38" s="647"/>
      <c r="L38" s="647"/>
      <c r="M38" s="647"/>
      <c r="N38" s="647"/>
      <c r="O38" s="647"/>
      <c r="P38" s="647"/>
      <c r="Q38" s="647"/>
      <c r="R38" s="647"/>
      <c r="S38" s="647"/>
      <c r="T38" s="647"/>
      <c r="U38" s="647"/>
      <c r="V38" s="647"/>
      <c r="W38" s="647"/>
      <c r="X38" s="647"/>
      <c r="Y38" s="647"/>
      <c r="Z38" s="647"/>
      <c r="AA38" s="647"/>
      <c r="AB38" s="647"/>
      <c r="AC38" s="647"/>
      <c r="AD38" s="647"/>
      <c r="AE38" s="647"/>
      <c r="AF38" s="647"/>
      <c r="AG38" s="647"/>
      <c r="AH38" s="647"/>
      <c r="AI38" s="647"/>
      <c r="AJ38" s="647"/>
      <c r="AK38" s="647"/>
      <c r="AL38" s="647"/>
      <c r="AM38" s="647"/>
      <c r="AN38" s="647"/>
      <c r="AO38" s="647"/>
      <c r="AP38" s="647"/>
      <c r="AQ38" s="647"/>
      <c r="AR38" s="647"/>
      <c r="AS38" s="647"/>
      <c r="AT38" s="647"/>
      <c r="AU38" s="647"/>
      <c r="AV38" s="647"/>
      <c r="AW38" s="647"/>
      <c r="AX38" s="647"/>
      <c r="AY38" s="647"/>
      <c r="AZ38" s="647"/>
      <c r="BA38" s="647"/>
      <c r="BB38" s="647"/>
      <c r="BC38" s="647"/>
      <c r="BD38" s="647"/>
      <c r="BE38" s="647"/>
      <c r="BF38" s="647"/>
      <c r="BG38" s="647"/>
      <c r="BH38" s="647"/>
      <c r="BI38" s="647"/>
      <c r="BJ38" s="647"/>
      <c r="BK38" s="647"/>
      <c r="BL38" s="647"/>
      <c r="BM38" s="647"/>
      <c r="BN38" s="647"/>
      <c r="BO38" s="647"/>
      <c r="BP38" s="647"/>
      <c r="BQ38" s="647"/>
      <c r="BR38" s="647"/>
      <c r="BS38" s="647"/>
      <c r="BT38" s="647"/>
      <c r="BU38" s="647"/>
      <c r="BV38" s="647"/>
      <c r="BW38" s="647"/>
      <c r="BX38" s="647"/>
      <c r="BY38" s="647"/>
      <c r="BZ38" s="647"/>
      <c r="CA38" s="647"/>
      <c r="CB38" s="647"/>
      <c r="CC38" s="647"/>
      <c r="CD38" s="647"/>
      <c r="CE38" s="647"/>
      <c r="CF38" s="647"/>
      <c r="CG38" s="647"/>
      <c r="CH38" s="647"/>
      <c r="CI38" s="647"/>
      <c r="CJ38" s="647"/>
      <c r="CK38" s="647"/>
      <c r="CL38" s="647"/>
      <c r="CM38" s="647"/>
      <c r="CN38" s="647"/>
      <c r="CO38" s="647"/>
      <c r="CP38" s="647"/>
      <c r="CQ38" s="647"/>
      <c r="CR38" s="647"/>
      <c r="CS38" s="647"/>
      <c r="CT38" s="647"/>
      <c r="CU38" s="647"/>
      <c r="CV38" s="647"/>
      <c r="CW38" s="647"/>
      <c r="CX38" s="647"/>
      <c r="CY38" s="647"/>
      <c r="CZ38" s="647"/>
      <c r="DA38" s="647"/>
      <c r="DB38" s="647"/>
      <c r="DC38" s="647"/>
      <c r="DD38" s="647"/>
      <c r="DE38" s="647"/>
      <c r="DF38" s="647"/>
      <c r="DG38" s="647"/>
      <c r="DH38" s="647"/>
      <c r="DI38" s="647"/>
      <c r="DJ38" s="647"/>
      <c r="DK38" s="647"/>
      <c r="DL38" s="647"/>
      <c r="DM38" s="647"/>
      <c r="DN38" s="647"/>
      <c r="DO38" s="647"/>
      <c r="DP38" s="647"/>
      <c r="DQ38" s="647"/>
      <c r="DR38" s="647"/>
      <c r="DS38" s="647"/>
      <c r="DT38" s="647"/>
      <c r="DU38" s="647"/>
      <c r="DV38" s="647"/>
      <c r="DW38" s="647"/>
      <c r="DX38" s="647"/>
      <c r="DY38" s="647"/>
      <c r="DZ38" s="647"/>
      <c r="EA38" s="647"/>
      <c r="EB38" s="647"/>
      <c r="EC38" s="647"/>
      <c r="ED38" s="647"/>
      <c r="EE38" s="647"/>
      <c r="EF38" s="647"/>
      <c r="EG38" s="647"/>
      <c r="EH38" s="647"/>
      <c r="EI38" s="647"/>
      <c r="EJ38" s="647"/>
      <c r="EK38" s="647"/>
      <c r="EL38" s="647"/>
      <c r="EM38" s="647"/>
      <c r="EN38" s="647"/>
      <c r="EO38" s="647"/>
      <c r="EP38" s="647"/>
      <c r="EQ38" s="647"/>
      <c r="ER38" s="647"/>
      <c r="ES38" s="647"/>
      <c r="ET38" s="647"/>
      <c r="EU38" s="647"/>
      <c r="EV38" s="647"/>
      <c r="EW38" s="647"/>
      <c r="EX38" s="647"/>
      <c r="EY38" s="647"/>
      <c r="EZ38" s="648"/>
    </row>
    <row r="39" spans="1:156" s="649" customFormat="1" ht="48.75" customHeight="1">
      <c r="A39" s="672" t="s">
        <v>697</v>
      </c>
      <c r="B39" s="668">
        <v>87249</v>
      </c>
      <c r="C39" s="669" t="s">
        <v>1169</v>
      </c>
      <c r="D39" s="668" t="s">
        <v>1080</v>
      </c>
      <c r="E39" s="671">
        <v>43.6</v>
      </c>
      <c r="F39" s="817">
        <v>40.89</v>
      </c>
      <c r="G39" s="686">
        <f t="shared" ref="G39:G41" si="7">F39*1.2824</f>
        <v>52.437336000000002</v>
      </c>
      <c r="H39" s="671">
        <f t="shared" si="6"/>
        <v>2286.2600000000002</v>
      </c>
      <c r="I39" s="647"/>
      <c r="J39" s="647"/>
      <c r="K39" s="647"/>
      <c r="L39" s="647"/>
      <c r="M39" s="647"/>
      <c r="N39" s="647"/>
      <c r="O39" s="647"/>
      <c r="P39" s="647"/>
      <c r="Q39" s="647"/>
      <c r="R39" s="647"/>
      <c r="S39" s="647"/>
      <c r="T39" s="647"/>
      <c r="U39" s="647"/>
      <c r="V39" s="647"/>
      <c r="W39" s="647"/>
      <c r="X39" s="647"/>
      <c r="Y39" s="647"/>
      <c r="Z39" s="647"/>
      <c r="AA39" s="647"/>
      <c r="AB39" s="647"/>
      <c r="AC39" s="647"/>
      <c r="AD39" s="647"/>
      <c r="AE39" s="647"/>
      <c r="AF39" s="647"/>
      <c r="AG39" s="647"/>
      <c r="AH39" s="647"/>
      <c r="AI39" s="647"/>
      <c r="AJ39" s="647"/>
      <c r="AK39" s="647"/>
      <c r="AL39" s="647"/>
      <c r="AM39" s="647"/>
      <c r="AN39" s="647"/>
      <c r="AO39" s="647"/>
      <c r="AP39" s="647"/>
      <c r="AQ39" s="647"/>
      <c r="AR39" s="647"/>
      <c r="AS39" s="647"/>
      <c r="AT39" s="647"/>
      <c r="AU39" s="647"/>
      <c r="AV39" s="647"/>
      <c r="AW39" s="647"/>
      <c r="AX39" s="647"/>
      <c r="AY39" s="647"/>
      <c r="AZ39" s="647"/>
      <c r="BA39" s="647"/>
      <c r="BB39" s="647"/>
      <c r="BC39" s="647"/>
      <c r="BD39" s="647"/>
      <c r="BE39" s="647"/>
      <c r="BF39" s="647"/>
      <c r="BG39" s="647"/>
      <c r="BH39" s="647"/>
      <c r="BI39" s="647"/>
      <c r="BJ39" s="647"/>
      <c r="BK39" s="647"/>
      <c r="BL39" s="647"/>
      <c r="BM39" s="647"/>
      <c r="BN39" s="647"/>
      <c r="BO39" s="647"/>
      <c r="BP39" s="647"/>
      <c r="BQ39" s="647"/>
      <c r="BR39" s="647"/>
      <c r="BS39" s="647"/>
      <c r="BT39" s="647"/>
      <c r="BU39" s="647"/>
      <c r="BV39" s="647"/>
      <c r="BW39" s="647"/>
      <c r="BX39" s="647"/>
      <c r="BY39" s="647"/>
      <c r="BZ39" s="647"/>
      <c r="CA39" s="647"/>
      <c r="CB39" s="647"/>
      <c r="CC39" s="647"/>
      <c r="CD39" s="647"/>
      <c r="CE39" s="647"/>
      <c r="CF39" s="647"/>
      <c r="CG39" s="647"/>
      <c r="CH39" s="647"/>
      <c r="CI39" s="647"/>
      <c r="CJ39" s="647"/>
      <c r="CK39" s="647"/>
      <c r="CL39" s="647"/>
      <c r="CM39" s="647"/>
      <c r="CN39" s="647"/>
      <c r="CO39" s="647"/>
      <c r="CP39" s="647"/>
      <c r="CQ39" s="647"/>
      <c r="CR39" s="647"/>
      <c r="CS39" s="647"/>
      <c r="CT39" s="647"/>
      <c r="CU39" s="647"/>
      <c r="CV39" s="647"/>
      <c r="CW39" s="647"/>
      <c r="CX39" s="647"/>
      <c r="CY39" s="647"/>
      <c r="CZ39" s="647"/>
      <c r="DA39" s="647"/>
      <c r="DB39" s="647"/>
      <c r="DC39" s="647"/>
      <c r="DD39" s="647"/>
      <c r="DE39" s="647"/>
      <c r="DF39" s="647"/>
      <c r="DG39" s="647"/>
      <c r="DH39" s="647"/>
      <c r="DI39" s="647"/>
      <c r="DJ39" s="647"/>
      <c r="DK39" s="647"/>
      <c r="DL39" s="647"/>
      <c r="DM39" s="647"/>
      <c r="DN39" s="647"/>
      <c r="DO39" s="647"/>
      <c r="DP39" s="647"/>
      <c r="DQ39" s="647"/>
      <c r="DR39" s="647"/>
      <c r="DS39" s="647"/>
      <c r="DT39" s="647"/>
      <c r="DU39" s="647"/>
      <c r="DV39" s="647"/>
      <c r="DW39" s="647"/>
      <c r="DX39" s="647"/>
      <c r="DY39" s="647"/>
      <c r="DZ39" s="647"/>
      <c r="EA39" s="647"/>
      <c r="EB39" s="647"/>
      <c r="EC39" s="647"/>
      <c r="ED39" s="647"/>
      <c r="EE39" s="647"/>
      <c r="EF39" s="647"/>
      <c r="EG39" s="647"/>
      <c r="EH39" s="647"/>
      <c r="EI39" s="647"/>
      <c r="EJ39" s="647"/>
      <c r="EK39" s="647"/>
      <c r="EL39" s="647"/>
      <c r="EM39" s="647"/>
      <c r="EN39" s="647"/>
      <c r="EO39" s="647"/>
      <c r="EP39" s="647"/>
      <c r="EQ39" s="647"/>
      <c r="ER39" s="647"/>
      <c r="ES39" s="647"/>
      <c r="ET39" s="647"/>
      <c r="EU39" s="647"/>
      <c r="EV39" s="647"/>
      <c r="EW39" s="647"/>
      <c r="EX39" s="647"/>
      <c r="EY39" s="647"/>
      <c r="EZ39" s="648"/>
    </row>
    <row r="40" spans="1:156" s="649" customFormat="1" ht="69" customHeight="1">
      <c r="A40" s="672" t="s">
        <v>1196</v>
      </c>
      <c r="B40" s="668">
        <v>87620</v>
      </c>
      <c r="C40" s="669" t="s">
        <v>1198</v>
      </c>
      <c r="D40" s="668" t="s">
        <v>1079</v>
      </c>
      <c r="E40" s="671">
        <v>90</v>
      </c>
      <c r="F40" s="817">
        <v>23.96</v>
      </c>
      <c r="G40" s="686">
        <f t="shared" si="7"/>
        <v>30.726303999999999</v>
      </c>
      <c r="H40" s="671">
        <f t="shared" si="6"/>
        <v>2765.36</v>
      </c>
      <c r="I40" s="647"/>
      <c r="J40" s="647"/>
      <c r="K40" s="647"/>
      <c r="L40" s="647"/>
      <c r="M40" s="647"/>
      <c r="N40" s="647"/>
      <c r="O40" s="647"/>
      <c r="P40" s="647"/>
      <c r="Q40" s="647"/>
      <c r="R40" s="647"/>
      <c r="S40" s="647"/>
      <c r="T40" s="647"/>
      <c r="U40" s="647"/>
      <c r="V40" s="647"/>
      <c r="W40" s="647"/>
      <c r="X40" s="647"/>
      <c r="Y40" s="647"/>
      <c r="Z40" s="647"/>
      <c r="AA40" s="647"/>
      <c r="AB40" s="647"/>
      <c r="AC40" s="647"/>
      <c r="AD40" s="647"/>
      <c r="AE40" s="647"/>
      <c r="AF40" s="647"/>
      <c r="AG40" s="647"/>
      <c r="AH40" s="647"/>
      <c r="AI40" s="647"/>
      <c r="AJ40" s="647"/>
      <c r="AK40" s="647"/>
      <c r="AL40" s="647"/>
      <c r="AM40" s="647"/>
      <c r="AN40" s="647"/>
      <c r="AO40" s="647"/>
      <c r="AP40" s="647"/>
      <c r="AQ40" s="647"/>
      <c r="AR40" s="647"/>
      <c r="AS40" s="647"/>
      <c r="AT40" s="647"/>
      <c r="AU40" s="647"/>
      <c r="AV40" s="647"/>
      <c r="AW40" s="647"/>
      <c r="AX40" s="647"/>
      <c r="AY40" s="647"/>
      <c r="AZ40" s="647"/>
      <c r="BA40" s="647"/>
      <c r="BB40" s="647"/>
      <c r="BC40" s="647"/>
      <c r="BD40" s="647"/>
      <c r="BE40" s="647"/>
      <c r="BF40" s="647"/>
      <c r="BG40" s="647"/>
      <c r="BH40" s="647"/>
      <c r="BI40" s="647"/>
      <c r="BJ40" s="647"/>
      <c r="BK40" s="647"/>
      <c r="BL40" s="647"/>
      <c r="BM40" s="647"/>
      <c r="BN40" s="647"/>
      <c r="BO40" s="647"/>
      <c r="BP40" s="647"/>
      <c r="BQ40" s="647"/>
      <c r="BR40" s="647"/>
      <c r="BS40" s="647"/>
      <c r="BT40" s="647"/>
      <c r="BU40" s="647"/>
      <c r="BV40" s="647"/>
      <c r="BW40" s="647"/>
      <c r="BX40" s="647"/>
      <c r="BY40" s="647"/>
      <c r="BZ40" s="647"/>
      <c r="CA40" s="647"/>
      <c r="CB40" s="647"/>
      <c r="CC40" s="647"/>
      <c r="CD40" s="647"/>
      <c r="CE40" s="647"/>
      <c r="CF40" s="647"/>
      <c r="CG40" s="647"/>
      <c r="CH40" s="647"/>
      <c r="CI40" s="647"/>
      <c r="CJ40" s="647"/>
      <c r="CK40" s="647"/>
      <c r="CL40" s="647"/>
      <c r="CM40" s="647"/>
      <c r="CN40" s="647"/>
      <c r="CO40" s="647"/>
      <c r="CP40" s="647"/>
      <c r="CQ40" s="647"/>
      <c r="CR40" s="647"/>
      <c r="CS40" s="647"/>
      <c r="CT40" s="647"/>
      <c r="CU40" s="647"/>
      <c r="CV40" s="647"/>
      <c r="CW40" s="647"/>
      <c r="CX40" s="647"/>
      <c r="CY40" s="647"/>
      <c r="CZ40" s="647"/>
      <c r="DA40" s="647"/>
      <c r="DB40" s="647"/>
      <c r="DC40" s="647"/>
      <c r="DD40" s="647"/>
      <c r="DE40" s="647"/>
      <c r="DF40" s="647"/>
      <c r="DG40" s="647"/>
      <c r="DH40" s="647"/>
      <c r="DI40" s="647"/>
      <c r="DJ40" s="647"/>
      <c r="DK40" s="647"/>
      <c r="DL40" s="647"/>
      <c r="DM40" s="647"/>
      <c r="DN40" s="647"/>
      <c r="DO40" s="647"/>
      <c r="DP40" s="647"/>
      <c r="DQ40" s="647"/>
      <c r="DR40" s="647"/>
      <c r="DS40" s="647"/>
      <c r="DT40" s="647"/>
      <c r="DU40" s="647"/>
      <c r="DV40" s="647"/>
      <c r="DW40" s="647"/>
      <c r="DX40" s="647"/>
      <c r="DY40" s="647"/>
      <c r="DZ40" s="647"/>
      <c r="EA40" s="647"/>
      <c r="EB40" s="647"/>
      <c r="EC40" s="647"/>
      <c r="ED40" s="647"/>
      <c r="EE40" s="647"/>
      <c r="EF40" s="647"/>
      <c r="EG40" s="647"/>
      <c r="EH40" s="647"/>
      <c r="EI40" s="647"/>
      <c r="EJ40" s="647"/>
      <c r="EK40" s="647"/>
      <c r="EL40" s="647"/>
      <c r="EM40" s="647"/>
      <c r="EN40" s="647"/>
      <c r="EO40" s="647"/>
      <c r="EP40" s="647"/>
      <c r="EQ40" s="647"/>
      <c r="ER40" s="647"/>
      <c r="ES40" s="647"/>
      <c r="ET40" s="647"/>
      <c r="EU40" s="647"/>
      <c r="EV40" s="647"/>
      <c r="EW40" s="647"/>
      <c r="EX40" s="647"/>
      <c r="EY40" s="647"/>
      <c r="EZ40" s="648"/>
    </row>
    <row r="41" spans="1:156" s="649" customFormat="1" ht="48.75" customHeight="1">
      <c r="A41" s="672" t="s">
        <v>1197</v>
      </c>
      <c r="B41" s="668">
        <v>84191</v>
      </c>
      <c r="C41" s="669" t="s">
        <v>1225</v>
      </c>
      <c r="D41" s="668" t="s">
        <v>1080</v>
      </c>
      <c r="E41" s="671">
        <v>90</v>
      </c>
      <c r="F41" s="817">
        <v>95.05</v>
      </c>
      <c r="G41" s="686">
        <f t="shared" si="7"/>
        <v>121.89211999999999</v>
      </c>
      <c r="H41" s="671">
        <f t="shared" si="6"/>
        <v>10970.29</v>
      </c>
      <c r="I41" s="647"/>
      <c r="J41" s="647"/>
      <c r="K41" s="647"/>
      <c r="L41" s="647"/>
      <c r="M41" s="647"/>
      <c r="N41" s="647"/>
      <c r="O41" s="647"/>
      <c r="P41" s="647"/>
      <c r="Q41" s="647"/>
      <c r="R41" s="647"/>
      <c r="S41" s="647"/>
      <c r="T41" s="647"/>
      <c r="U41" s="647"/>
      <c r="V41" s="647"/>
      <c r="W41" s="647"/>
      <c r="X41" s="647"/>
      <c r="Y41" s="647"/>
      <c r="Z41" s="647"/>
      <c r="AA41" s="647"/>
      <c r="AB41" s="647"/>
      <c r="AC41" s="647"/>
      <c r="AD41" s="647"/>
      <c r="AE41" s="647"/>
      <c r="AF41" s="647"/>
      <c r="AG41" s="647"/>
      <c r="AH41" s="647"/>
      <c r="AI41" s="647"/>
      <c r="AJ41" s="647"/>
      <c r="AK41" s="647"/>
      <c r="AL41" s="647"/>
      <c r="AM41" s="647"/>
      <c r="AN41" s="647"/>
      <c r="AO41" s="647"/>
      <c r="AP41" s="647"/>
      <c r="AQ41" s="647"/>
      <c r="AR41" s="647"/>
      <c r="AS41" s="647"/>
      <c r="AT41" s="647"/>
      <c r="AU41" s="647"/>
      <c r="AV41" s="647"/>
      <c r="AW41" s="647"/>
      <c r="AX41" s="647"/>
      <c r="AY41" s="647"/>
      <c r="AZ41" s="647"/>
      <c r="BA41" s="647"/>
      <c r="BB41" s="647"/>
      <c r="BC41" s="647"/>
      <c r="BD41" s="647"/>
      <c r="BE41" s="647"/>
      <c r="BF41" s="647"/>
      <c r="BG41" s="647"/>
      <c r="BH41" s="647"/>
      <c r="BI41" s="647"/>
      <c r="BJ41" s="647"/>
      <c r="BK41" s="647"/>
      <c r="BL41" s="647"/>
      <c r="BM41" s="647"/>
      <c r="BN41" s="647"/>
      <c r="BO41" s="647"/>
      <c r="BP41" s="647"/>
      <c r="BQ41" s="647"/>
      <c r="BR41" s="647"/>
      <c r="BS41" s="647"/>
      <c r="BT41" s="647"/>
      <c r="BU41" s="647"/>
      <c r="BV41" s="647"/>
      <c r="BW41" s="647"/>
      <c r="BX41" s="647"/>
      <c r="BY41" s="647"/>
      <c r="BZ41" s="647"/>
      <c r="CA41" s="647"/>
      <c r="CB41" s="647"/>
      <c r="CC41" s="647"/>
      <c r="CD41" s="647"/>
      <c r="CE41" s="647"/>
      <c r="CF41" s="647"/>
      <c r="CG41" s="647"/>
      <c r="CH41" s="647"/>
      <c r="CI41" s="647"/>
      <c r="CJ41" s="647"/>
      <c r="CK41" s="647"/>
      <c r="CL41" s="647"/>
      <c r="CM41" s="647"/>
      <c r="CN41" s="647"/>
      <c r="CO41" s="647"/>
      <c r="CP41" s="647"/>
      <c r="CQ41" s="647"/>
      <c r="CR41" s="647"/>
      <c r="CS41" s="647"/>
      <c r="CT41" s="647"/>
      <c r="CU41" s="647"/>
      <c r="CV41" s="647"/>
      <c r="CW41" s="647"/>
      <c r="CX41" s="647"/>
      <c r="CY41" s="647"/>
      <c r="CZ41" s="647"/>
      <c r="DA41" s="647"/>
      <c r="DB41" s="647"/>
      <c r="DC41" s="647"/>
      <c r="DD41" s="647"/>
      <c r="DE41" s="647"/>
      <c r="DF41" s="647"/>
      <c r="DG41" s="647"/>
      <c r="DH41" s="647"/>
      <c r="DI41" s="647"/>
      <c r="DJ41" s="647"/>
      <c r="DK41" s="647"/>
      <c r="DL41" s="647"/>
      <c r="DM41" s="647"/>
      <c r="DN41" s="647"/>
      <c r="DO41" s="647"/>
      <c r="DP41" s="647"/>
      <c r="DQ41" s="647"/>
      <c r="DR41" s="647"/>
      <c r="DS41" s="647"/>
      <c r="DT41" s="647"/>
      <c r="DU41" s="647"/>
      <c r="DV41" s="647"/>
      <c r="DW41" s="647"/>
      <c r="DX41" s="647"/>
      <c r="DY41" s="647"/>
      <c r="DZ41" s="647"/>
      <c r="EA41" s="647"/>
      <c r="EB41" s="647"/>
      <c r="EC41" s="647"/>
      <c r="ED41" s="647"/>
      <c r="EE41" s="647"/>
      <c r="EF41" s="647"/>
      <c r="EG41" s="647"/>
      <c r="EH41" s="647"/>
      <c r="EI41" s="647"/>
      <c r="EJ41" s="647"/>
      <c r="EK41" s="647"/>
      <c r="EL41" s="647"/>
      <c r="EM41" s="647"/>
      <c r="EN41" s="647"/>
      <c r="EO41" s="647"/>
      <c r="EP41" s="647"/>
      <c r="EQ41" s="647"/>
      <c r="ER41" s="647"/>
      <c r="ES41" s="647"/>
      <c r="ET41" s="647"/>
      <c r="EU41" s="647"/>
      <c r="EV41" s="647"/>
      <c r="EW41" s="647"/>
      <c r="EX41" s="647"/>
      <c r="EY41" s="647"/>
      <c r="EZ41" s="648"/>
    </row>
    <row r="42" spans="1:156" s="649" customFormat="1" ht="15.75" customHeight="1">
      <c r="A42" s="719"/>
      <c r="B42" s="720"/>
      <c r="C42" s="721"/>
      <c r="D42" s="722"/>
      <c r="E42" s="723"/>
      <c r="F42" s="724" t="s">
        <v>663</v>
      </c>
      <c r="G42" s="724"/>
      <c r="H42" s="725">
        <f>SUM(H38:H41)</f>
        <v>21327.190000000002</v>
      </c>
      <c r="I42" s="647"/>
      <c r="J42" s="647"/>
      <c r="K42" s="647"/>
      <c r="L42" s="647"/>
      <c r="M42" s="647"/>
      <c r="N42" s="647"/>
      <c r="O42" s="647"/>
      <c r="P42" s="647"/>
      <c r="Q42" s="647"/>
      <c r="R42" s="647"/>
      <c r="S42" s="647"/>
      <c r="T42" s="647"/>
      <c r="U42" s="647"/>
      <c r="V42" s="647"/>
      <c r="W42" s="647"/>
      <c r="X42" s="647"/>
      <c r="Y42" s="647"/>
      <c r="Z42" s="647"/>
      <c r="AA42" s="647"/>
      <c r="AB42" s="647"/>
      <c r="AC42" s="647"/>
      <c r="AD42" s="647"/>
      <c r="AE42" s="647"/>
      <c r="AF42" s="647"/>
      <c r="AG42" s="647"/>
      <c r="AH42" s="647"/>
      <c r="AI42" s="647"/>
      <c r="AJ42" s="647"/>
      <c r="AK42" s="647"/>
      <c r="AL42" s="647"/>
      <c r="AM42" s="647"/>
      <c r="AN42" s="647"/>
      <c r="AO42" s="647"/>
      <c r="AP42" s="647"/>
      <c r="AQ42" s="647"/>
      <c r="AR42" s="647"/>
      <c r="AS42" s="647"/>
      <c r="AT42" s="647"/>
      <c r="AU42" s="647"/>
      <c r="AV42" s="647"/>
      <c r="AW42" s="647"/>
      <c r="AX42" s="647"/>
      <c r="AY42" s="647"/>
      <c r="AZ42" s="647"/>
      <c r="BA42" s="647"/>
      <c r="BB42" s="647"/>
      <c r="BC42" s="647"/>
      <c r="BD42" s="647"/>
      <c r="BE42" s="647"/>
      <c r="BF42" s="647"/>
      <c r="BG42" s="647"/>
      <c r="BH42" s="647"/>
      <c r="BI42" s="647"/>
      <c r="BJ42" s="647"/>
      <c r="BK42" s="647"/>
      <c r="BL42" s="647"/>
      <c r="BM42" s="647"/>
      <c r="BN42" s="647"/>
      <c r="BO42" s="647"/>
      <c r="BP42" s="647"/>
      <c r="BQ42" s="647"/>
      <c r="BR42" s="647"/>
      <c r="BS42" s="647"/>
      <c r="BT42" s="647"/>
      <c r="BU42" s="647"/>
      <c r="BV42" s="647"/>
      <c r="BW42" s="647"/>
      <c r="BX42" s="647"/>
      <c r="BY42" s="647"/>
      <c r="BZ42" s="647"/>
      <c r="CA42" s="647"/>
      <c r="CB42" s="647"/>
      <c r="CC42" s="647"/>
      <c r="CD42" s="647"/>
      <c r="CE42" s="647"/>
      <c r="CF42" s="647"/>
      <c r="CG42" s="647"/>
      <c r="CH42" s="647"/>
      <c r="CI42" s="647"/>
      <c r="CJ42" s="647"/>
      <c r="CK42" s="647"/>
      <c r="CL42" s="647"/>
      <c r="CM42" s="647"/>
      <c r="CN42" s="647"/>
      <c r="CO42" s="647"/>
      <c r="CP42" s="647"/>
      <c r="CQ42" s="647"/>
      <c r="CR42" s="647"/>
      <c r="CS42" s="647"/>
      <c r="CT42" s="647"/>
      <c r="CU42" s="647"/>
      <c r="CV42" s="647"/>
      <c r="CW42" s="647"/>
      <c r="CX42" s="647"/>
      <c r="CY42" s="647"/>
      <c r="CZ42" s="647"/>
      <c r="DA42" s="647"/>
      <c r="DB42" s="647"/>
      <c r="DC42" s="647"/>
      <c r="DD42" s="647"/>
      <c r="DE42" s="647"/>
      <c r="DF42" s="647"/>
      <c r="DG42" s="647"/>
      <c r="DH42" s="647"/>
      <c r="DI42" s="647"/>
      <c r="DJ42" s="647"/>
      <c r="DK42" s="647"/>
      <c r="DL42" s="647"/>
      <c r="DM42" s="647"/>
      <c r="DN42" s="647"/>
      <c r="DO42" s="647"/>
      <c r="DP42" s="647"/>
      <c r="DQ42" s="647"/>
      <c r="DR42" s="647"/>
      <c r="DS42" s="647"/>
      <c r="DT42" s="647"/>
      <c r="DU42" s="647"/>
      <c r="DV42" s="647"/>
      <c r="DW42" s="647"/>
      <c r="DX42" s="647"/>
      <c r="DY42" s="647"/>
      <c r="DZ42" s="647"/>
      <c r="EA42" s="647"/>
      <c r="EB42" s="647"/>
      <c r="EC42" s="647"/>
      <c r="ED42" s="647"/>
      <c r="EE42" s="647"/>
      <c r="EF42" s="647"/>
      <c r="EG42" s="647"/>
      <c r="EH42" s="647"/>
      <c r="EI42" s="647"/>
      <c r="EJ42" s="647"/>
      <c r="EK42" s="647"/>
      <c r="EL42" s="647"/>
      <c r="EM42" s="647"/>
      <c r="EN42" s="647"/>
      <c r="EO42" s="647"/>
      <c r="EP42" s="647"/>
      <c r="EQ42" s="647"/>
      <c r="ER42" s="647"/>
      <c r="ES42" s="647"/>
      <c r="ET42" s="647"/>
      <c r="EU42" s="647"/>
      <c r="EV42" s="647"/>
      <c r="EW42" s="647"/>
      <c r="EX42" s="647"/>
      <c r="EY42" s="647"/>
      <c r="EZ42" s="648"/>
    </row>
    <row r="43" spans="1:156" s="649" customFormat="1" ht="21.75" customHeight="1">
      <c r="A43" s="718" t="s">
        <v>791</v>
      </c>
      <c r="B43" s="663"/>
      <c r="C43" s="667" t="s">
        <v>1090</v>
      </c>
      <c r="D43" s="664"/>
      <c r="E43" s="665"/>
      <c r="F43" s="666"/>
      <c r="G43" s="666"/>
      <c r="H43" s="666"/>
      <c r="I43" s="647"/>
      <c r="J43" s="647"/>
      <c r="K43" s="647"/>
      <c r="L43" s="647"/>
      <c r="M43" s="647"/>
      <c r="N43" s="647"/>
      <c r="O43" s="647"/>
      <c r="P43" s="647"/>
      <c r="Q43" s="647"/>
      <c r="R43" s="647"/>
      <c r="S43" s="647"/>
      <c r="T43" s="647"/>
      <c r="U43" s="647"/>
      <c r="V43" s="647"/>
      <c r="W43" s="647"/>
      <c r="X43" s="647"/>
      <c r="Y43" s="647"/>
      <c r="Z43" s="647"/>
      <c r="AA43" s="647"/>
      <c r="AB43" s="647"/>
      <c r="AC43" s="647"/>
      <c r="AD43" s="647"/>
      <c r="AE43" s="647"/>
      <c r="AF43" s="647"/>
      <c r="AG43" s="647"/>
      <c r="AH43" s="647"/>
      <c r="AI43" s="647"/>
      <c r="AJ43" s="647"/>
      <c r="AK43" s="647"/>
      <c r="AL43" s="647"/>
      <c r="AM43" s="647"/>
      <c r="AN43" s="647"/>
      <c r="AO43" s="647"/>
      <c r="AP43" s="647"/>
      <c r="AQ43" s="647"/>
      <c r="AR43" s="647"/>
      <c r="AS43" s="647"/>
      <c r="AT43" s="647"/>
      <c r="AU43" s="647"/>
      <c r="AV43" s="647"/>
      <c r="AW43" s="647"/>
      <c r="AX43" s="647"/>
      <c r="AY43" s="647"/>
      <c r="AZ43" s="647"/>
      <c r="BA43" s="647"/>
      <c r="BB43" s="647"/>
      <c r="BC43" s="647"/>
      <c r="BD43" s="647"/>
      <c r="BE43" s="647"/>
      <c r="BF43" s="647"/>
      <c r="BG43" s="647"/>
      <c r="BH43" s="647"/>
      <c r="BI43" s="647"/>
      <c r="BJ43" s="647"/>
      <c r="BK43" s="647"/>
      <c r="BL43" s="647"/>
      <c r="BM43" s="647"/>
      <c r="BN43" s="647"/>
      <c r="BO43" s="647"/>
      <c r="BP43" s="647"/>
      <c r="BQ43" s="647"/>
      <c r="BR43" s="647"/>
      <c r="BS43" s="647"/>
      <c r="BT43" s="647"/>
      <c r="BU43" s="647"/>
      <c r="BV43" s="647"/>
      <c r="BW43" s="647"/>
      <c r="BX43" s="647"/>
      <c r="BY43" s="647"/>
      <c r="BZ43" s="647"/>
      <c r="CA43" s="647"/>
      <c r="CB43" s="647"/>
      <c r="CC43" s="647"/>
      <c r="CD43" s="647"/>
      <c r="CE43" s="647"/>
      <c r="CF43" s="647"/>
      <c r="CG43" s="647"/>
      <c r="CH43" s="647"/>
      <c r="CI43" s="647"/>
      <c r="CJ43" s="647"/>
      <c r="CK43" s="647"/>
      <c r="CL43" s="647"/>
      <c r="CM43" s="647"/>
      <c r="CN43" s="647"/>
      <c r="CO43" s="647"/>
      <c r="CP43" s="647"/>
      <c r="CQ43" s="647"/>
      <c r="CR43" s="647"/>
      <c r="CS43" s="647"/>
      <c r="CT43" s="647"/>
      <c r="CU43" s="647"/>
      <c r="CV43" s="647"/>
      <c r="CW43" s="647"/>
      <c r="CX43" s="647"/>
      <c r="CY43" s="647"/>
      <c r="CZ43" s="647"/>
      <c r="DA43" s="647"/>
      <c r="DB43" s="647"/>
      <c r="DC43" s="647"/>
      <c r="DD43" s="647"/>
      <c r="DE43" s="647"/>
      <c r="DF43" s="647"/>
      <c r="DG43" s="647"/>
      <c r="DH43" s="647"/>
      <c r="DI43" s="647"/>
      <c r="DJ43" s="647"/>
      <c r="DK43" s="647"/>
      <c r="DL43" s="647"/>
      <c r="DM43" s="647"/>
      <c r="DN43" s="647"/>
      <c r="DO43" s="647"/>
      <c r="DP43" s="647"/>
      <c r="DQ43" s="647"/>
      <c r="DR43" s="647"/>
      <c r="DS43" s="647"/>
      <c r="DT43" s="647"/>
      <c r="DU43" s="647"/>
      <c r="DV43" s="647"/>
      <c r="DW43" s="647"/>
      <c r="DX43" s="647"/>
      <c r="DY43" s="647"/>
      <c r="DZ43" s="647"/>
      <c r="EA43" s="647"/>
      <c r="EB43" s="647"/>
      <c r="EC43" s="647"/>
      <c r="ED43" s="647"/>
      <c r="EE43" s="647"/>
      <c r="EF43" s="647"/>
      <c r="EG43" s="647"/>
      <c r="EH43" s="647"/>
      <c r="EI43" s="647"/>
      <c r="EJ43" s="647"/>
      <c r="EK43" s="647"/>
      <c r="EL43" s="647"/>
      <c r="EM43" s="647"/>
      <c r="EN43" s="647"/>
      <c r="EO43" s="647"/>
      <c r="EP43" s="647"/>
      <c r="EQ43" s="647"/>
      <c r="ER43" s="647"/>
      <c r="ES43" s="647"/>
      <c r="ET43" s="647"/>
      <c r="EU43" s="647"/>
      <c r="EV43" s="647"/>
      <c r="EW43" s="647"/>
      <c r="EX43" s="647"/>
      <c r="EY43" s="647"/>
      <c r="EZ43" s="648"/>
    </row>
    <row r="44" spans="1:156" s="649" customFormat="1" ht="57">
      <c r="A44" s="662" t="s">
        <v>792</v>
      </c>
      <c r="B44" s="668">
        <v>87879</v>
      </c>
      <c r="C44" s="699" t="s">
        <v>1192</v>
      </c>
      <c r="D44" s="668" t="s">
        <v>1080</v>
      </c>
      <c r="E44" s="695">
        <v>120</v>
      </c>
      <c r="F44" s="815">
        <v>2.67</v>
      </c>
      <c r="G44" s="686">
        <f t="shared" ref="G44:G46" si="8">F44*1.2824</f>
        <v>3.4240079999999997</v>
      </c>
      <c r="H44" s="671">
        <f t="shared" ref="H44:H46" si="9">TRUNC(G44*E44,2)</f>
        <v>410.88</v>
      </c>
      <c r="I44" s="647"/>
      <c r="J44" s="647"/>
      <c r="K44" s="647"/>
      <c r="L44" s="647"/>
      <c r="M44" s="647"/>
      <c r="N44" s="647"/>
      <c r="O44" s="647"/>
      <c r="P44" s="647"/>
      <c r="Q44" s="647"/>
      <c r="R44" s="647"/>
      <c r="S44" s="647"/>
      <c r="T44" s="647"/>
      <c r="U44" s="647"/>
      <c r="V44" s="647"/>
      <c r="W44" s="647"/>
      <c r="X44" s="647"/>
      <c r="Y44" s="647"/>
      <c r="Z44" s="647"/>
      <c r="AA44" s="647"/>
      <c r="AB44" s="647"/>
      <c r="AC44" s="647"/>
      <c r="AD44" s="647"/>
      <c r="AE44" s="647"/>
      <c r="AF44" s="647"/>
      <c r="AG44" s="647"/>
      <c r="AH44" s="647"/>
      <c r="AI44" s="647"/>
      <c r="AJ44" s="647"/>
      <c r="AK44" s="647"/>
      <c r="AL44" s="647"/>
      <c r="AM44" s="647"/>
      <c r="AN44" s="647"/>
      <c r="AO44" s="647"/>
      <c r="AP44" s="647"/>
      <c r="AQ44" s="647"/>
      <c r="AR44" s="647"/>
      <c r="AS44" s="647"/>
      <c r="AT44" s="647"/>
      <c r="AU44" s="647"/>
      <c r="AV44" s="647"/>
      <c r="AW44" s="647"/>
      <c r="AX44" s="647"/>
      <c r="AY44" s="647"/>
      <c r="AZ44" s="647"/>
      <c r="BA44" s="647"/>
      <c r="BB44" s="647"/>
      <c r="BC44" s="647"/>
      <c r="BD44" s="647"/>
      <c r="BE44" s="647"/>
      <c r="BF44" s="647"/>
      <c r="BG44" s="647"/>
      <c r="BH44" s="647"/>
      <c r="BI44" s="647"/>
      <c r="BJ44" s="647"/>
      <c r="BK44" s="647"/>
      <c r="BL44" s="647"/>
      <c r="BM44" s="647"/>
      <c r="BN44" s="647"/>
      <c r="BO44" s="647"/>
      <c r="BP44" s="647"/>
      <c r="BQ44" s="647"/>
      <c r="BR44" s="647"/>
      <c r="BS44" s="647"/>
      <c r="BT44" s="647"/>
      <c r="BU44" s="647"/>
      <c r="BV44" s="647"/>
      <c r="BW44" s="647"/>
      <c r="BX44" s="647"/>
      <c r="BY44" s="647"/>
      <c r="BZ44" s="647"/>
      <c r="CA44" s="647"/>
      <c r="CB44" s="647"/>
      <c r="CC44" s="647"/>
      <c r="CD44" s="647"/>
      <c r="CE44" s="647"/>
      <c r="CF44" s="647"/>
      <c r="CG44" s="647"/>
      <c r="CH44" s="647"/>
      <c r="CI44" s="647"/>
      <c r="CJ44" s="647"/>
      <c r="CK44" s="647"/>
      <c r="CL44" s="647"/>
      <c r="CM44" s="647"/>
      <c r="CN44" s="647"/>
      <c r="CO44" s="647"/>
      <c r="CP44" s="647"/>
      <c r="CQ44" s="647"/>
      <c r="CR44" s="647"/>
      <c r="CS44" s="647"/>
      <c r="CT44" s="647"/>
      <c r="CU44" s="647"/>
      <c r="CV44" s="647"/>
      <c r="CW44" s="647"/>
      <c r="CX44" s="647"/>
      <c r="CY44" s="647"/>
      <c r="CZ44" s="647"/>
      <c r="DA44" s="647"/>
      <c r="DB44" s="647"/>
      <c r="DC44" s="647"/>
      <c r="DD44" s="647"/>
      <c r="DE44" s="647"/>
      <c r="DF44" s="647"/>
      <c r="DG44" s="647"/>
      <c r="DH44" s="647"/>
      <c r="DI44" s="647"/>
      <c r="DJ44" s="647"/>
      <c r="DK44" s="647"/>
      <c r="DL44" s="647"/>
      <c r="DM44" s="647"/>
      <c r="DN44" s="647"/>
      <c r="DO44" s="647"/>
      <c r="DP44" s="647"/>
      <c r="DQ44" s="647"/>
      <c r="DR44" s="647"/>
      <c r="DS44" s="647"/>
      <c r="DT44" s="647"/>
      <c r="DU44" s="647"/>
      <c r="DV44" s="647"/>
      <c r="DW44" s="647"/>
      <c r="DX44" s="647"/>
      <c r="DY44" s="647"/>
      <c r="DZ44" s="647"/>
      <c r="EA44" s="647"/>
      <c r="EB44" s="647"/>
      <c r="EC44" s="647"/>
      <c r="ED44" s="647"/>
      <c r="EE44" s="647"/>
      <c r="EF44" s="647"/>
      <c r="EG44" s="647"/>
      <c r="EH44" s="647"/>
      <c r="EI44" s="647"/>
      <c r="EJ44" s="647"/>
      <c r="EK44" s="647"/>
      <c r="EL44" s="647"/>
      <c r="EM44" s="647"/>
      <c r="EN44" s="647"/>
      <c r="EO44" s="647"/>
      <c r="EP44" s="647"/>
      <c r="EQ44" s="647"/>
      <c r="ER44" s="647"/>
      <c r="ES44" s="647"/>
      <c r="ET44" s="647"/>
      <c r="EU44" s="647"/>
      <c r="EV44" s="647"/>
      <c r="EW44" s="647"/>
      <c r="EX44" s="647"/>
      <c r="EY44" s="647"/>
      <c r="EZ44" s="648"/>
    </row>
    <row r="45" spans="1:156" s="649" customFormat="1" ht="89.25" customHeight="1">
      <c r="A45" s="662" t="s">
        <v>674</v>
      </c>
      <c r="B45" s="668">
        <v>87531</v>
      </c>
      <c r="C45" s="699" t="s">
        <v>1190</v>
      </c>
      <c r="D45" s="668" t="s">
        <v>1080</v>
      </c>
      <c r="E45" s="695">
        <v>120</v>
      </c>
      <c r="F45" s="815">
        <v>22.73</v>
      </c>
      <c r="G45" s="686">
        <f t="shared" si="8"/>
        <v>29.148952000000001</v>
      </c>
      <c r="H45" s="671">
        <f t="shared" si="9"/>
        <v>3497.87</v>
      </c>
      <c r="I45" s="647"/>
      <c r="J45" s="647"/>
      <c r="K45" s="647"/>
      <c r="L45" s="647"/>
      <c r="M45" s="647"/>
      <c r="N45" s="647"/>
      <c r="O45" s="647"/>
      <c r="P45" s="647"/>
      <c r="Q45" s="647"/>
      <c r="R45" s="647"/>
      <c r="S45" s="647"/>
      <c r="T45" s="647"/>
      <c r="U45" s="647"/>
      <c r="V45" s="647"/>
      <c r="W45" s="647"/>
      <c r="X45" s="647"/>
      <c r="Y45" s="647"/>
      <c r="Z45" s="647"/>
      <c r="AA45" s="647"/>
      <c r="AB45" s="647"/>
      <c r="AC45" s="647"/>
      <c r="AD45" s="647"/>
      <c r="AE45" s="647"/>
      <c r="AF45" s="647"/>
      <c r="AG45" s="647"/>
      <c r="AH45" s="647"/>
      <c r="AI45" s="647"/>
      <c r="AJ45" s="647"/>
      <c r="AK45" s="647"/>
      <c r="AL45" s="647"/>
      <c r="AM45" s="647"/>
      <c r="AN45" s="647"/>
      <c r="AO45" s="647"/>
      <c r="AP45" s="647"/>
      <c r="AQ45" s="647"/>
      <c r="AR45" s="647"/>
      <c r="AS45" s="647"/>
      <c r="AT45" s="647"/>
      <c r="AU45" s="647"/>
      <c r="AV45" s="647"/>
      <c r="AW45" s="647"/>
      <c r="AX45" s="647"/>
      <c r="AY45" s="647"/>
      <c r="AZ45" s="647"/>
      <c r="BA45" s="647"/>
      <c r="BB45" s="647"/>
      <c r="BC45" s="647"/>
      <c r="BD45" s="647"/>
      <c r="BE45" s="647"/>
      <c r="BF45" s="647"/>
      <c r="BG45" s="647"/>
      <c r="BH45" s="647"/>
      <c r="BI45" s="647"/>
      <c r="BJ45" s="647"/>
      <c r="BK45" s="647"/>
      <c r="BL45" s="647"/>
      <c r="BM45" s="647"/>
      <c r="BN45" s="647"/>
      <c r="BO45" s="647"/>
      <c r="BP45" s="647"/>
      <c r="BQ45" s="647"/>
      <c r="BR45" s="647"/>
      <c r="BS45" s="647"/>
      <c r="BT45" s="647"/>
      <c r="BU45" s="647"/>
      <c r="BV45" s="647"/>
      <c r="BW45" s="647"/>
      <c r="BX45" s="647"/>
      <c r="BY45" s="647"/>
      <c r="BZ45" s="647"/>
      <c r="CA45" s="647"/>
      <c r="CB45" s="647"/>
      <c r="CC45" s="647"/>
      <c r="CD45" s="647"/>
      <c r="CE45" s="647"/>
      <c r="CF45" s="647"/>
      <c r="CG45" s="647"/>
      <c r="CH45" s="647"/>
      <c r="CI45" s="647"/>
      <c r="CJ45" s="647"/>
      <c r="CK45" s="647"/>
      <c r="CL45" s="647"/>
      <c r="CM45" s="647"/>
      <c r="CN45" s="647"/>
      <c r="CO45" s="647"/>
      <c r="CP45" s="647"/>
      <c r="CQ45" s="647"/>
      <c r="CR45" s="647"/>
      <c r="CS45" s="647"/>
      <c r="CT45" s="647"/>
      <c r="CU45" s="647"/>
      <c r="CV45" s="647"/>
      <c r="CW45" s="647"/>
      <c r="CX45" s="647"/>
      <c r="CY45" s="647"/>
      <c r="CZ45" s="647"/>
      <c r="DA45" s="647"/>
      <c r="DB45" s="647"/>
      <c r="DC45" s="647"/>
      <c r="DD45" s="647"/>
      <c r="DE45" s="647"/>
      <c r="DF45" s="647"/>
      <c r="DG45" s="647"/>
      <c r="DH45" s="647"/>
      <c r="DI45" s="647"/>
      <c r="DJ45" s="647"/>
      <c r="DK45" s="647"/>
      <c r="DL45" s="647"/>
      <c r="DM45" s="647"/>
      <c r="DN45" s="647"/>
      <c r="DO45" s="647"/>
      <c r="DP45" s="647"/>
      <c r="DQ45" s="647"/>
      <c r="DR45" s="647"/>
      <c r="DS45" s="647"/>
      <c r="DT45" s="647"/>
      <c r="DU45" s="647"/>
      <c r="DV45" s="647"/>
      <c r="DW45" s="647"/>
      <c r="DX45" s="647"/>
      <c r="DY45" s="647"/>
      <c r="DZ45" s="647"/>
      <c r="EA45" s="647"/>
      <c r="EB45" s="647"/>
      <c r="EC45" s="647"/>
      <c r="ED45" s="647"/>
      <c r="EE45" s="647"/>
      <c r="EF45" s="647"/>
      <c r="EG45" s="647"/>
      <c r="EH45" s="647"/>
      <c r="EI45" s="647"/>
      <c r="EJ45" s="647"/>
      <c r="EK45" s="647"/>
      <c r="EL45" s="647"/>
      <c r="EM45" s="647"/>
      <c r="EN45" s="647"/>
      <c r="EO45" s="647"/>
      <c r="EP45" s="647"/>
      <c r="EQ45" s="647"/>
      <c r="ER45" s="647"/>
      <c r="ES45" s="647"/>
      <c r="ET45" s="647"/>
      <c r="EU45" s="647"/>
      <c r="EV45" s="647"/>
      <c r="EW45" s="647"/>
      <c r="EX45" s="647"/>
      <c r="EY45" s="647"/>
      <c r="EZ45" s="648"/>
    </row>
    <row r="46" spans="1:156" s="649" customFormat="1" ht="57">
      <c r="A46" s="662" t="s">
        <v>837</v>
      </c>
      <c r="B46" s="871">
        <v>87269</v>
      </c>
      <c r="C46" s="699" t="s">
        <v>1378</v>
      </c>
      <c r="D46" s="871" t="s">
        <v>1080</v>
      </c>
      <c r="E46" s="884">
        <f>75+25</f>
        <v>100</v>
      </c>
      <c r="F46" s="885">
        <v>46.42</v>
      </c>
      <c r="G46" s="686">
        <f t="shared" si="8"/>
        <v>59.529008000000005</v>
      </c>
      <c r="H46" s="671">
        <f t="shared" si="9"/>
        <v>5952.9</v>
      </c>
      <c r="I46" s="647"/>
      <c r="J46" s="647"/>
      <c r="K46" s="647"/>
      <c r="L46" s="647"/>
      <c r="M46" s="647"/>
      <c r="N46" s="647"/>
      <c r="O46" s="647"/>
      <c r="P46" s="647"/>
      <c r="Q46" s="647"/>
      <c r="R46" s="647"/>
      <c r="S46" s="647"/>
      <c r="T46" s="647"/>
      <c r="U46" s="647"/>
      <c r="V46" s="647"/>
      <c r="W46" s="647"/>
      <c r="X46" s="647"/>
      <c r="Y46" s="647"/>
      <c r="Z46" s="647"/>
      <c r="AA46" s="647"/>
      <c r="AB46" s="647"/>
      <c r="AC46" s="647"/>
      <c r="AD46" s="647"/>
      <c r="AE46" s="647"/>
      <c r="AF46" s="647"/>
      <c r="AG46" s="647"/>
      <c r="AH46" s="647"/>
      <c r="AI46" s="647"/>
      <c r="AJ46" s="647"/>
      <c r="AK46" s="647"/>
      <c r="AL46" s="647"/>
      <c r="AM46" s="647"/>
      <c r="AN46" s="647"/>
      <c r="AO46" s="647"/>
      <c r="AP46" s="647"/>
      <c r="AQ46" s="647"/>
      <c r="AR46" s="647"/>
      <c r="AS46" s="647"/>
      <c r="AT46" s="647"/>
      <c r="AU46" s="647"/>
      <c r="AV46" s="647"/>
      <c r="AW46" s="647"/>
      <c r="AX46" s="647"/>
      <c r="AY46" s="647"/>
      <c r="AZ46" s="647"/>
      <c r="BA46" s="647"/>
      <c r="BB46" s="647"/>
      <c r="BC46" s="647"/>
      <c r="BD46" s="647"/>
      <c r="BE46" s="647"/>
      <c r="BF46" s="647"/>
      <c r="BG46" s="647"/>
      <c r="BH46" s="647"/>
      <c r="BI46" s="647"/>
      <c r="BJ46" s="647"/>
      <c r="BK46" s="647"/>
      <c r="BL46" s="647"/>
      <c r="BM46" s="647"/>
      <c r="BN46" s="647"/>
      <c r="BO46" s="647"/>
      <c r="BP46" s="647"/>
      <c r="BQ46" s="647"/>
      <c r="BR46" s="647"/>
      <c r="BS46" s="647"/>
      <c r="BT46" s="647"/>
      <c r="BU46" s="647"/>
      <c r="BV46" s="647"/>
      <c r="BW46" s="647"/>
      <c r="BX46" s="647"/>
      <c r="BY46" s="647"/>
      <c r="BZ46" s="647"/>
      <c r="CA46" s="647"/>
      <c r="CB46" s="647"/>
      <c r="CC46" s="647"/>
      <c r="CD46" s="647"/>
      <c r="CE46" s="647"/>
      <c r="CF46" s="647"/>
      <c r="CG46" s="647"/>
      <c r="CH46" s="647"/>
      <c r="CI46" s="647"/>
      <c r="CJ46" s="647"/>
      <c r="CK46" s="647"/>
      <c r="CL46" s="647"/>
      <c r="CM46" s="647"/>
      <c r="CN46" s="647"/>
      <c r="CO46" s="647"/>
      <c r="CP46" s="647"/>
      <c r="CQ46" s="647"/>
      <c r="CR46" s="647"/>
      <c r="CS46" s="647"/>
      <c r="CT46" s="647"/>
      <c r="CU46" s="647"/>
      <c r="CV46" s="647"/>
      <c r="CW46" s="647"/>
      <c r="CX46" s="647"/>
      <c r="CY46" s="647"/>
      <c r="CZ46" s="647"/>
      <c r="DA46" s="647"/>
      <c r="DB46" s="647"/>
      <c r="DC46" s="647"/>
      <c r="DD46" s="647"/>
      <c r="DE46" s="647"/>
      <c r="DF46" s="647"/>
      <c r="DG46" s="647"/>
      <c r="DH46" s="647"/>
      <c r="DI46" s="647"/>
      <c r="DJ46" s="647"/>
      <c r="DK46" s="647"/>
      <c r="DL46" s="647"/>
      <c r="DM46" s="647"/>
      <c r="DN46" s="647"/>
      <c r="DO46" s="647"/>
      <c r="DP46" s="647"/>
      <c r="DQ46" s="647"/>
      <c r="DR46" s="647"/>
      <c r="DS46" s="647"/>
      <c r="DT46" s="647"/>
      <c r="DU46" s="647"/>
      <c r="DV46" s="647"/>
      <c r="DW46" s="647"/>
      <c r="DX46" s="647"/>
      <c r="DY46" s="647"/>
      <c r="DZ46" s="647"/>
      <c r="EA46" s="647"/>
      <c r="EB46" s="647"/>
      <c r="EC46" s="647"/>
      <c r="ED46" s="647"/>
      <c r="EE46" s="647"/>
      <c r="EF46" s="647"/>
      <c r="EG46" s="647"/>
      <c r="EH46" s="647"/>
      <c r="EI46" s="647"/>
      <c r="EJ46" s="647"/>
      <c r="EK46" s="647"/>
      <c r="EL46" s="647"/>
      <c r="EM46" s="647"/>
      <c r="EN46" s="647"/>
      <c r="EO46" s="647"/>
      <c r="EP46" s="647"/>
      <c r="EQ46" s="647"/>
      <c r="ER46" s="647"/>
      <c r="ES46" s="647"/>
      <c r="ET46" s="647"/>
      <c r="EU46" s="647"/>
      <c r="EV46" s="647"/>
      <c r="EW46" s="647"/>
      <c r="EX46" s="647"/>
      <c r="EY46" s="647"/>
      <c r="EZ46" s="648"/>
    </row>
    <row r="47" spans="1:156" s="649" customFormat="1" ht="17.25" customHeight="1">
      <c r="A47" s="719"/>
      <c r="B47" s="720"/>
      <c r="C47" s="721"/>
      <c r="D47" s="722"/>
      <c r="E47" s="723"/>
      <c r="F47" s="724" t="s">
        <v>663</v>
      </c>
      <c r="G47" s="724"/>
      <c r="H47" s="725">
        <f>SUM(H44:H46)</f>
        <v>9861.65</v>
      </c>
      <c r="I47" s="647"/>
      <c r="J47" s="647"/>
      <c r="K47" s="647"/>
      <c r="L47" s="647"/>
      <c r="M47" s="647"/>
      <c r="N47" s="647"/>
      <c r="O47" s="647"/>
      <c r="P47" s="647"/>
      <c r="Q47" s="647"/>
      <c r="R47" s="647"/>
      <c r="S47" s="647"/>
      <c r="T47" s="647"/>
      <c r="U47" s="647"/>
      <c r="V47" s="647"/>
      <c r="W47" s="647"/>
      <c r="X47" s="647"/>
      <c r="Y47" s="647"/>
      <c r="Z47" s="647"/>
      <c r="AA47" s="647"/>
      <c r="AB47" s="647"/>
      <c r="AC47" s="647"/>
      <c r="AD47" s="647"/>
      <c r="AE47" s="647"/>
      <c r="AF47" s="647"/>
      <c r="AG47" s="647"/>
      <c r="AH47" s="647"/>
      <c r="AI47" s="647"/>
      <c r="AJ47" s="647"/>
      <c r="AK47" s="647"/>
      <c r="AL47" s="647"/>
      <c r="AM47" s="647"/>
      <c r="AN47" s="647"/>
      <c r="AO47" s="647"/>
      <c r="AP47" s="647"/>
      <c r="AQ47" s="647"/>
      <c r="AR47" s="647"/>
      <c r="AS47" s="647"/>
      <c r="AT47" s="647"/>
      <c r="AU47" s="647"/>
      <c r="AV47" s="647"/>
      <c r="AW47" s="647"/>
      <c r="AX47" s="647"/>
      <c r="AY47" s="647"/>
      <c r="AZ47" s="647"/>
      <c r="BA47" s="647"/>
      <c r="BB47" s="647"/>
      <c r="BC47" s="647"/>
      <c r="BD47" s="647"/>
      <c r="BE47" s="647"/>
      <c r="BF47" s="647"/>
      <c r="BG47" s="647"/>
      <c r="BH47" s="647"/>
      <c r="BI47" s="647"/>
      <c r="BJ47" s="647"/>
      <c r="BK47" s="647"/>
      <c r="BL47" s="647"/>
      <c r="BM47" s="647"/>
      <c r="BN47" s="647"/>
      <c r="BO47" s="647"/>
      <c r="BP47" s="647"/>
      <c r="BQ47" s="647"/>
      <c r="BR47" s="647"/>
      <c r="BS47" s="647"/>
      <c r="BT47" s="647"/>
      <c r="BU47" s="647"/>
      <c r="BV47" s="647"/>
      <c r="BW47" s="647"/>
      <c r="BX47" s="647"/>
      <c r="BY47" s="647"/>
      <c r="BZ47" s="647"/>
      <c r="CA47" s="647"/>
      <c r="CB47" s="647"/>
      <c r="CC47" s="647"/>
      <c r="CD47" s="647"/>
      <c r="CE47" s="647"/>
      <c r="CF47" s="647"/>
      <c r="CG47" s="647"/>
      <c r="CH47" s="647"/>
      <c r="CI47" s="647"/>
      <c r="CJ47" s="647"/>
      <c r="CK47" s="647"/>
      <c r="CL47" s="647"/>
      <c r="CM47" s="647"/>
      <c r="CN47" s="647"/>
      <c r="CO47" s="647"/>
      <c r="CP47" s="647"/>
      <c r="CQ47" s="647"/>
      <c r="CR47" s="647"/>
      <c r="CS47" s="647"/>
      <c r="CT47" s="647"/>
      <c r="CU47" s="647"/>
      <c r="CV47" s="647"/>
      <c r="CW47" s="647"/>
      <c r="CX47" s="647"/>
      <c r="CY47" s="647"/>
      <c r="CZ47" s="647"/>
      <c r="DA47" s="647"/>
      <c r="DB47" s="647"/>
      <c r="DC47" s="647"/>
      <c r="DD47" s="647"/>
      <c r="DE47" s="647"/>
      <c r="DF47" s="647"/>
      <c r="DG47" s="647"/>
      <c r="DH47" s="647"/>
      <c r="DI47" s="647"/>
      <c r="DJ47" s="647"/>
      <c r="DK47" s="647"/>
      <c r="DL47" s="647"/>
      <c r="DM47" s="647"/>
      <c r="DN47" s="647"/>
      <c r="DO47" s="647"/>
      <c r="DP47" s="647"/>
      <c r="DQ47" s="647"/>
      <c r="DR47" s="647"/>
      <c r="DS47" s="647"/>
      <c r="DT47" s="647"/>
      <c r="DU47" s="647"/>
      <c r="DV47" s="647"/>
      <c r="DW47" s="647"/>
      <c r="DX47" s="647"/>
      <c r="DY47" s="647"/>
      <c r="DZ47" s="647"/>
      <c r="EA47" s="647"/>
      <c r="EB47" s="647"/>
      <c r="EC47" s="647"/>
      <c r="ED47" s="647"/>
      <c r="EE47" s="647"/>
      <c r="EF47" s="647"/>
      <c r="EG47" s="647"/>
      <c r="EH47" s="647"/>
      <c r="EI47" s="647"/>
      <c r="EJ47" s="647"/>
      <c r="EK47" s="647"/>
      <c r="EL47" s="647"/>
      <c r="EM47" s="647"/>
      <c r="EN47" s="647"/>
      <c r="EO47" s="647"/>
      <c r="EP47" s="647"/>
      <c r="EQ47" s="647"/>
      <c r="ER47" s="647"/>
      <c r="ES47" s="647"/>
      <c r="ET47" s="647"/>
      <c r="EU47" s="647"/>
      <c r="EV47" s="647"/>
      <c r="EW47" s="647"/>
      <c r="EX47" s="647"/>
      <c r="EY47" s="647"/>
      <c r="EZ47" s="648"/>
    </row>
    <row r="48" spans="1:156" s="649" customFormat="1" ht="21.75" customHeight="1">
      <c r="A48" s="718" t="s">
        <v>793</v>
      </c>
      <c r="B48" s="663"/>
      <c r="C48" s="667" t="s">
        <v>1091</v>
      </c>
      <c r="D48" s="664"/>
      <c r="E48" s="665"/>
      <c r="F48" s="666"/>
      <c r="G48" s="666"/>
      <c r="H48" s="666"/>
      <c r="I48" s="647"/>
      <c r="J48" s="647"/>
      <c r="K48" s="647"/>
      <c r="L48" s="647"/>
      <c r="M48" s="647"/>
      <c r="N48" s="647"/>
      <c r="O48" s="647"/>
      <c r="P48" s="647"/>
      <c r="Q48" s="647"/>
      <c r="R48" s="647"/>
      <c r="S48" s="647"/>
      <c r="T48" s="647"/>
      <c r="U48" s="647"/>
      <c r="V48" s="647"/>
      <c r="W48" s="647"/>
      <c r="X48" s="647"/>
      <c r="Y48" s="647"/>
      <c r="Z48" s="647"/>
      <c r="AA48" s="647"/>
      <c r="AB48" s="647"/>
      <c r="AC48" s="647"/>
      <c r="AD48" s="647"/>
      <c r="AE48" s="647"/>
      <c r="AF48" s="647"/>
      <c r="AG48" s="647"/>
      <c r="AH48" s="647"/>
      <c r="AI48" s="647"/>
      <c r="AJ48" s="647"/>
      <c r="AK48" s="647"/>
      <c r="AL48" s="647"/>
      <c r="AM48" s="647"/>
      <c r="AN48" s="647"/>
      <c r="AO48" s="647"/>
      <c r="AP48" s="647"/>
      <c r="AQ48" s="647"/>
      <c r="AR48" s="647"/>
      <c r="AS48" s="647"/>
      <c r="AT48" s="647"/>
      <c r="AU48" s="647"/>
      <c r="AV48" s="647"/>
      <c r="AW48" s="647"/>
      <c r="AX48" s="647"/>
      <c r="AY48" s="647"/>
      <c r="AZ48" s="647"/>
      <c r="BA48" s="647"/>
      <c r="BB48" s="647"/>
      <c r="BC48" s="647"/>
      <c r="BD48" s="647"/>
      <c r="BE48" s="647"/>
      <c r="BF48" s="647"/>
      <c r="BG48" s="647"/>
      <c r="BH48" s="647"/>
      <c r="BI48" s="647"/>
      <c r="BJ48" s="647"/>
      <c r="BK48" s="647"/>
      <c r="BL48" s="647"/>
      <c r="BM48" s="647"/>
      <c r="BN48" s="647"/>
      <c r="BO48" s="647"/>
      <c r="BP48" s="647"/>
      <c r="BQ48" s="647"/>
      <c r="BR48" s="647"/>
      <c r="BS48" s="647"/>
      <c r="BT48" s="647"/>
      <c r="BU48" s="647"/>
      <c r="BV48" s="647"/>
      <c r="BW48" s="647"/>
      <c r="BX48" s="647"/>
      <c r="BY48" s="647"/>
      <c r="BZ48" s="647"/>
      <c r="CA48" s="647"/>
      <c r="CB48" s="647"/>
      <c r="CC48" s="647"/>
      <c r="CD48" s="647"/>
      <c r="CE48" s="647"/>
      <c r="CF48" s="647"/>
      <c r="CG48" s="647"/>
      <c r="CH48" s="647"/>
      <c r="CI48" s="647"/>
      <c r="CJ48" s="647"/>
      <c r="CK48" s="647"/>
      <c r="CL48" s="647"/>
      <c r="CM48" s="647"/>
      <c r="CN48" s="647"/>
      <c r="CO48" s="647"/>
      <c r="CP48" s="647"/>
      <c r="CQ48" s="647"/>
      <c r="CR48" s="647"/>
      <c r="CS48" s="647"/>
      <c r="CT48" s="647"/>
      <c r="CU48" s="647"/>
      <c r="CV48" s="647"/>
      <c r="CW48" s="647"/>
      <c r="CX48" s="647"/>
      <c r="CY48" s="647"/>
      <c r="CZ48" s="647"/>
      <c r="DA48" s="647"/>
      <c r="DB48" s="647"/>
      <c r="DC48" s="647"/>
      <c r="DD48" s="647"/>
      <c r="DE48" s="647"/>
      <c r="DF48" s="647"/>
      <c r="DG48" s="647"/>
      <c r="DH48" s="647"/>
      <c r="DI48" s="647"/>
      <c r="DJ48" s="647"/>
      <c r="DK48" s="647"/>
      <c r="DL48" s="647"/>
      <c r="DM48" s="647"/>
      <c r="DN48" s="647"/>
      <c r="DO48" s="647"/>
      <c r="DP48" s="647"/>
      <c r="DQ48" s="647"/>
      <c r="DR48" s="647"/>
      <c r="DS48" s="647"/>
      <c r="DT48" s="647"/>
      <c r="DU48" s="647"/>
      <c r="DV48" s="647"/>
      <c r="DW48" s="647"/>
      <c r="DX48" s="647"/>
      <c r="DY48" s="647"/>
      <c r="DZ48" s="647"/>
      <c r="EA48" s="647"/>
      <c r="EB48" s="647"/>
      <c r="EC48" s="647"/>
      <c r="ED48" s="647"/>
      <c r="EE48" s="647"/>
      <c r="EF48" s="647"/>
      <c r="EG48" s="647"/>
      <c r="EH48" s="647"/>
      <c r="EI48" s="647"/>
      <c r="EJ48" s="647"/>
      <c r="EK48" s="647"/>
      <c r="EL48" s="647"/>
      <c r="EM48" s="647"/>
      <c r="EN48" s="647"/>
      <c r="EO48" s="647"/>
      <c r="EP48" s="647"/>
      <c r="EQ48" s="647"/>
      <c r="ER48" s="647"/>
      <c r="ES48" s="647"/>
      <c r="ET48" s="647"/>
      <c r="EU48" s="647"/>
      <c r="EV48" s="647"/>
      <c r="EW48" s="647"/>
      <c r="EX48" s="647"/>
      <c r="EY48" s="647"/>
      <c r="EZ48" s="648"/>
    </row>
    <row r="49" spans="1:156" s="649" customFormat="1" ht="62.25" customHeight="1">
      <c r="A49" s="662" t="s">
        <v>794</v>
      </c>
      <c r="B49" s="701">
        <v>90830</v>
      </c>
      <c r="C49" s="699" t="s">
        <v>1171</v>
      </c>
      <c r="D49" s="702" t="s">
        <v>658</v>
      </c>
      <c r="E49" s="703">
        <v>24</v>
      </c>
      <c r="F49" s="823">
        <v>93.15</v>
      </c>
      <c r="G49" s="686">
        <f t="shared" ref="G49:G57" si="10">F49*1.2824</f>
        <v>119.45556000000001</v>
      </c>
      <c r="H49" s="671">
        <f t="shared" ref="H49:H57" si="11">TRUNC(G49*E49,2)</f>
        <v>2866.93</v>
      </c>
      <c r="I49" s="647"/>
      <c r="J49" s="647"/>
      <c r="K49" s="647"/>
      <c r="L49" s="647"/>
      <c r="M49" s="647"/>
      <c r="N49" s="647"/>
      <c r="O49" s="647"/>
      <c r="P49" s="647"/>
      <c r="Q49" s="647"/>
      <c r="R49" s="647"/>
      <c r="S49" s="647"/>
      <c r="T49" s="647"/>
      <c r="U49" s="647"/>
      <c r="V49" s="647"/>
      <c r="W49" s="647"/>
      <c r="X49" s="647"/>
      <c r="Y49" s="647"/>
      <c r="Z49" s="647"/>
      <c r="AA49" s="647"/>
      <c r="AB49" s="647"/>
      <c r="AC49" s="647"/>
      <c r="AD49" s="647"/>
      <c r="AE49" s="647"/>
      <c r="AF49" s="647"/>
      <c r="AG49" s="647"/>
      <c r="AH49" s="647"/>
      <c r="AI49" s="647"/>
      <c r="AJ49" s="647"/>
      <c r="AK49" s="647"/>
      <c r="AL49" s="647"/>
      <c r="AM49" s="647"/>
      <c r="AN49" s="647"/>
      <c r="AO49" s="647"/>
      <c r="AP49" s="647"/>
      <c r="AQ49" s="647"/>
      <c r="AR49" s="647"/>
      <c r="AS49" s="647"/>
      <c r="AT49" s="647"/>
      <c r="AU49" s="647"/>
      <c r="AV49" s="647"/>
      <c r="AW49" s="647"/>
      <c r="AX49" s="647"/>
      <c r="AY49" s="647"/>
      <c r="AZ49" s="647"/>
      <c r="BA49" s="647"/>
      <c r="BB49" s="647"/>
      <c r="BC49" s="647"/>
      <c r="BD49" s="647"/>
      <c r="BE49" s="647"/>
      <c r="BF49" s="647"/>
      <c r="BG49" s="647"/>
      <c r="BH49" s="647"/>
      <c r="BI49" s="647"/>
      <c r="BJ49" s="647"/>
      <c r="BK49" s="647"/>
      <c r="BL49" s="647"/>
      <c r="BM49" s="647"/>
      <c r="BN49" s="647"/>
      <c r="BO49" s="647"/>
      <c r="BP49" s="647"/>
      <c r="BQ49" s="647"/>
      <c r="BR49" s="647"/>
      <c r="BS49" s="647"/>
      <c r="BT49" s="647"/>
      <c r="BU49" s="647"/>
      <c r="BV49" s="647"/>
      <c r="BW49" s="647"/>
      <c r="BX49" s="647"/>
      <c r="BY49" s="647"/>
      <c r="BZ49" s="647"/>
      <c r="CA49" s="647"/>
      <c r="CB49" s="647"/>
      <c r="CC49" s="647"/>
      <c r="CD49" s="647"/>
      <c r="CE49" s="647"/>
      <c r="CF49" s="647"/>
      <c r="CG49" s="647"/>
      <c r="CH49" s="647"/>
      <c r="CI49" s="647"/>
      <c r="CJ49" s="647"/>
      <c r="CK49" s="647"/>
      <c r="CL49" s="647"/>
      <c r="CM49" s="647"/>
      <c r="CN49" s="647"/>
      <c r="CO49" s="647"/>
      <c r="CP49" s="647"/>
      <c r="CQ49" s="647"/>
      <c r="CR49" s="647"/>
      <c r="CS49" s="647"/>
      <c r="CT49" s="647"/>
      <c r="CU49" s="647"/>
      <c r="CV49" s="647"/>
      <c r="CW49" s="647"/>
      <c r="CX49" s="647"/>
      <c r="CY49" s="647"/>
      <c r="CZ49" s="647"/>
      <c r="DA49" s="647"/>
      <c r="DB49" s="647"/>
      <c r="DC49" s="647"/>
      <c r="DD49" s="647"/>
      <c r="DE49" s="647"/>
      <c r="DF49" s="647"/>
      <c r="DG49" s="647"/>
      <c r="DH49" s="647"/>
      <c r="DI49" s="647"/>
      <c r="DJ49" s="647"/>
      <c r="DK49" s="647"/>
      <c r="DL49" s="647"/>
      <c r="DM49" s="647"/>
      <c r="DN49" s="647"/>
      <c r="DO49" s="647"/>
      <c r="DP49" s="647"/>
      <c r="DQ49" s="647"/>
      <c r="DR49" s="647"/>
      <c r="DS49" s="647"/>
      <c r="DT49" s="647"/>
      <c r="DU49" s="647"/>
      <c r="DV49" s="647"/>
      <c r="DW49" s="647"/>
      <c r="DX49" s="647"/>
      <c r="DY49" s="647"/>
      <c r="DZ49" s="647"/>
      <c r="EA49" s="647"/>
      <c r="EB49" s="647"/>
      <c r="EC49" s="647"/>
      <c r="ED49" s="647"/>
      <c r="EE49" s="647"/>
      <c r="EF49" s="647"/>
      <c r="EG49" s="647"/>
      <c r="EH49" s="647"/>
      <c r="EI49" s="647"/>
      <c r="EJ49" s="647"/>
      <c r="EK49" s="647"/>
      <c r="EL49" s="647"/>
      <c r="EM49" s="647"/>
      <c r="EN49" s="647"/>
      <c r="EO49" s="647"/>
      <c r="EP49" s="647"/>
      <c r="EQ49" s="647"/>
      <c r="ER49" s="647"/>
      <c r="ES49" s="647"/>
      <c r="ET49" s="647"/>
      <c r="EU49" s="647"/>
      <c r="EV49" s="647"/>
      <c r="EW49" s="647"/>
      <c r="EX49" s="647"/>
      <c r="EY49" s="647"/>
      <c r="EZ49" s="648"/>
    </row>
    <row r="50" spans="1:156" s="649" customFormat="1" ht="62.25" customHeight="1">
      <c r="A50" s="662" t="s">
        <v>795</v>
      </c>
      <c r="B50" s="704">
        <v>90831</v>
      </c>
      <c r="C50" s="699" t="s">
        <v>1170</v>
      </c>
      <c r="D50" s="702" t="s">
        <v>658</v>
      </c>
      <c r="E50" s="703">
        <v>6</v>
      </c>
      <c r="F50" s="823">
        <v>73.010000000000005</v>
      </c>
      <c r="G50" s="686">
        <f t="shared" si="10"/>
        <v>93.628024000000011</v>
      </c>
      <c r="H50" s="671">
        <f t="shared" si="11"/>
        <v>561.76</v>
      </c>
      <c r="I50" s="647"/>
      <c r="J50" s="647"/>
      <c r="K50" s="647"/>
      <c r="L50" s="647"/>
      <c r="M50" s="647"/>
      <c r="N50" s="647"/>
      <c r="O50" s="647"/>
      <c r="P50" s="647"/>
      <c r="Q50" s="647"/>
      <c r="R50" s="647"/>
      <c r="S50" s="647"/>
      <c r="T50" s="647"/>
      <c r="U50" s="647"/>
      <c r="V50" s="647"/>
      <c r="W50" s="647"/>
      <c r="X50" s="647"/>
      <c r="Y50" s="647"/>
      <c r="Z50" s="647"/>
      <c r="AA50" s="647"/>
      <c r="AB50" s="647"/>
      <c r="AC50" s="647"/>
      <c r="AD50" s="647"/>
      <c r="AE50" s="647"/>
      <c r="AF50" s="647"/>
      <c r="AG50" s="647"/>
      <c r="AH50" s="647"/>
      <c r="AI50" s="647"/>
      <c r="AJ50" s="647"/>
      <c r="AK50" s="647"/>
      <c r="AL50" s="647"/>
      <c r="AM50" s="647"/>
      <c r="AN50" s="647"/>
      <c r="AO50" s="647"/>
      <c r="AP50" s="647"/>
      <c r="AQ50" s="647"/>
      <c r="AR50" s="647"/>
      <c r="AS50" s="647"/>
      <c r="AT50" s="647"/>
      <c r="AU50" s="647"/>
      <c r="AV50" s="647"/>
      <c r="AW50" s="647"/>
      <c r="AX50" s="647"/>
      <c r="AY50" s="647"/>
      <c r="AZ50" s="647"/>
      <c r="BA50" s="647"/>
      <c r="BB50" s="647"/>
      <c r="BC50" s="647"/>
      <c r="BD50" s="647"/>
      <c r="BE50" s="647"/>
      <c r="BF50" s="647"/>
      <c r="BG50" s="647"/>
      <c r="BH50" s="647"/>
      <c r="BI50" s="647"/>
      <c r="BJ50" s="647"/>
      <c r="BK50" s="647"/>
      <c r="BL50" s="647"/>
      <c r="BM50" s="647"/>
      <c r="BN50" s="647"/>
      <c r="BO50" s="647"/>
      <c r="BP50" s="647"/>
      <c r="BQ50" s="647"/>
      <c r="BR50" s="647"/>
      <c r="BS50" s="647"/>
      <c r="BT50" s="647"/>
      <c r="BU50" s="647"/>
      <c r="BV50" s="647"/>
      <c r="BW50" s="647"/>
      <c r="BX50" s="647"/>
      <c r="BY50" s="647"/>
      <c r="BZ50" s="647"/>
      <c r="CA50" s="647"/>
      <c r="CB50" s="647"/>
      <c r="CC50" s="647"/>
      <c r="CD50" s="647"/>
      <c r="CE50" s="647"/>
      <c r="CF50" s="647"/>
      <c r="CG50" s="647"/>
      <c r="CH50" s="647"/>
      <c r="CI50" s="647"/>
      <c r="CJ50" s="647"/>
      <c r="CK50" s="647"/>
      <c r="CL50" s="647"/>
      <c r="CM50" s="647"/>
      <c r="CN50" s="647"/>
      <c r="CO50" s="647"/>
      <c r="CP50" s="647"/>
      <c r="CQ50" s="647"/>
      <c r="CR50" s="647"/>
      <c r="CS50" s="647"/>
      <c r="CT50" s="647"/>
      <c r="CU50" s="647"/>
      <c r="CV50" s="647"/>
      <c r="CW50" s="647"/>
      <c r="CX50" s="647"/>
      <c r="CY50" s="647"/>
      <c r="CZ50" s="647"/>
      <c r="DA50" s="647"/>
      <c r="DB50" s="647"/>
      <c r="DC50" s="647"/>
      <c r="DD50" s="647"/>
      <c r="DE50" s="647"/>
      <c r="DF50" s="647"/>
      <c r="DG50" s="647"/>
      <c r="DH50" s="647"/>
      <c r="DI50" s="647"/>
      <c r="DJ50" s="647"/>
      <c r="DK50" s="647"/>
      <c r="DL50" s="647"/>
      <c r="DM50" s="647"/>
      <c r="DN50" s="647"/>
      <c r="DO50" s="647"/>
      <c r="DP50" s="647"/>
      <c r="DQ50" s="647"/>
      <c r="DR50" s="647"/>
      <c r="DS50" s="647"/>
      <c r="DT50" s="647"/>
      <c r="DU50" s="647"/>
      <c r="DV50" s="647"/>
      <c r="DW50" s="647"/>
      <c r="DX50" s="647"/>
      <c r="DY50" s="647"/>
      <c r="DZ50" s="647"/>
      <c r="EA50" s="647"/>
      <c r="EB50" s="647"/>
      <c r="EC50" s="647"/>
      <c r="ED50" s="647"/>
      <c r="EE50" s="647"/>
      <c r="EF50" s="647"/>
      <c r="EG50" s="647"/>
      <c r="EH50" s="647"/>
      <c r="EI50" s="647"/>
      <c r="EJ50" s="647"/>
      <c r="EK50" s="647"/>
      <c r="EL50" s="647"/>
      <c r="EM50" s="647"/>
      <c r="EN50" s="647"/>
      <c r="EO50" s="647"/>
      <c r="EP50" s="647"/>
      <c r="EQ50" s="647"/>
      <c r="ER50" s="647"/>
      <c r="ES50" s="647"/>
      <c r="ET50" s="647"/>
      <c r="EU50" s="647"/>
      <c r="EV50" s="647"/>
      <c r="EW50" s="647"/>
      <c r="EX50" s="647"/>
      <c r="EY50" s="647"/>
      <c r="EZ50" s="648"/>
    </row>
    <row r="51" spans="1:156" s="649" customFormat="1" ht="48.75" customHeight="1">
      <c r="A51" s="662" t="s">
        <v>704</v>
      </c>
      <c r="B51" s="704">
        <v>90823</v>
      </c>
      <c r="C51" s="669" t="s">
        <v>1161</v>
      </c>
      <c r="D51" s="702" t="s">
        <v>658</v>
      </c>
      <c r="E51" s="703">
        <v>2</v>
      </c>
      <c r="F51" s="823">
        <v>341.5</v>
      </c>
      <c r="G51" s="686">
        <f t="shared" si="10"/>
        <v>437.93959999999998</v>
      </c>
      <c r="H51" s="671">
        <f t="shared" si="11"/>
        <v>875.87</v>
      </c>
      <c r="I51" s="647"/>
      <c r="J51" s="647"/>
      <c r="K51" s="647"/>
      <c r="L51" s="647"/>
      <c r="M51" s="647"/>
      <c r="N51" s="647"/>
      <c r="O51" s="647"/>
      <c r="P51" s="647"/>
      <c r="Q51" s="647"/>
      <c r="R51" s="647"/>
      <c r="S51" s="647"/>
      <c r="T51" s="647"/>
      <c r="U51" s="647"/>
      <c r="V51" s="647"/>
      <c r="W51" s="647"/>
      <c r="X51" s="647"/>
      <c r="Y51" s="647"/>
      <c r="Z51" s="647"/>
      <c r="AA51" s="647"/>
      <c r="AB51" s="647"/>
      <c r="AC51" s="647"/>
      <c r="AD51" s="647"/>
      <c r="AE51" s="647"/>
      <c r="AF51" s="647"/>
      <c r="AG51" s="647"/>
      <c r="AH51" s="647"/>
      <c r="AI51" s="647"/>
      <c r="AJ51" s="647"/>
      <c r="AK51" s="647"/>
      <c r="AL51" s="647"/>
      <c r="AM51" s="647"/>
      <c r="AN51" s="647"/>
      <c r="AO51" s="647"/>
      <c r="AP51" s="647"/>
      <c r="AQ51" s="647"/>
      <c r="AR51" s="647"/>
      <c r="AS51" s="647"/>
      <c r="AT51" s="647"/>
      <c r="AU51" s="647"/>
      <c r="AV51" s="647"/>
      <c r="AW51" s="647"/>
      <c r="AX51" s="647"/>
      <c r="AY51" s="647"/>
      <c r="AZ51" s="647"/>
      <c r="BA51" s="647"/>
      <c r="BB51" s="647"/>
      <c r="BC51" s="647"/>
      <c r="BD51" s="647"/>
      <c r="BE51" s="647"/>
      <c r="BF51" s="647"/>
      <c r="BG51" s="647"/>
      <c r="BH51" s="647"/>
      <c r="BI51" s="647"/>
      <c r="BJ51" s="647"/>
      <c r="BK51" s="647"/>
      <c r="BL51" s="647"/>
      <c r="BM51" s="647"/>
      <c r="BN51" s="647"/>
      <c r="BO51" s="647"/>
      <c r="BP51" s="647"/>
      <c r="BQ51" s="647"/>
      <c r="BR51" s="647"/>
      <c r="BS51" s="647"/>
      <c r="BT51" s="647"/>
      <c r="BU51" s="647"/>
      <c r="BV51" s="647"/>
      <c r="BW51" s="647"/>
      <c r="BX51" s="647"/>
      <c r="BY51" s="647"/>
      <c r="BZ51" s="647"/>
      <c r="CA51" s="647"/>
      <c r="CB51" s="647"/>
      <c r="CC51" s="647"/>
      <c r="CD51" s="647"/>
      <c r="CE51" s="647"/>
      <c r="CF51" s="647"/>
      <c r="CG51" s="647"/>
      <c r="CH51" s="647"/>
      <c r="CI51" s="647"/>
      <c r="CJ51" s="647"/>
      <c r="CK51" s="647"/>
      <c r="CL51" s="647"/>
      <c r="CM51" s="647"/>
      <c r="CN51" s="647"/>
      <c r="CO51" s="647"/>
      <c r="CP51" s="647"/>
      <c r="CQ51" s="647"/>
      <c r="CR51" s="647"/>
      <c r="CS51" s="647"/>
      <c r="CT51" s="647"/>
      <c r="CU51" s="647"/>
      <c r="CV51" s="647"/>
      <c r="CW51" s="647"/>
      <c r="CX51" s="647"/>
      <c r="CY51" s="647"/>
      <c r="CZ51" s="647"/>
      <c r="DA51" s="647"/>
      <c r="DB51" s="647"/>
      <c r="DC51" s="647"/>
      <c r="DD51" s="647"/>
      <c r="DE51" s="647"/>
      <c r="DF51" s="647"/>
      <c r="DG51" s="647"/>
      <c r="DH51" s="647"/>
      <c r="DI51" s="647"/>
      <c r="DJ51" s="647"/>
      <c r="DK51" s="647"/>
      <c r="DL51" s="647"/>
      <c r="DM51" s="647"/>
      <c r="DN51" s="647"/>
      <c r="DO51" s="647"/>
      <c r="DP51" s="647"/>
      <c r="DQ51" s="647"/>
      <c r="DR51" s="647"/>
      <c r="DS51" s="647"/>
      <c r="DT51" s="647"/>
      <c r="DU51" s="647"/>
      <c r="DV51" s="647"/>
      <c r="DW51" s="647"/>
      <c r="DX51" s="647"/>
      <c r="DY51" s="647"/>
      <c r="DZ51" s="647"/>
      <c r="EA51" s="647"/>
      <c r="EB51" s="647"/>
      <c r="EC51" s="647"/>
      <c r="ED51" s="647"/>
      <c r="EE51" s="647"/>
      <c r="EF51" s="647"/>
      <c r="EG51" s="647"/>
      <c r="EH51" s="647"/>
      <c r="EI51" s="647"/>
      <c r="EJ51" s="647"/>
      <c r="EK51" s="647"/>
      <c r="EL51" s="647"/>
      <c r="EM51" s="647"/>
      <c r="EN51" s="647"/>
      <c r="EO51" s="647"/>
      <c r="EP51" s="647"/>
      <c r="EQ51" s="647"/>
      <c r="ER51" s="647"/>
      <c r="ES51" s="647"/>
      <c r="ET51" s="647"/>
      <c r="EU51" s="647"/>
      <c r="EV51" s="647"/>
      <c r="EW51" s="647"/>
      <c r="EX51" s="647"/>
      <c r="EY51" s="647"/>
      <c r="EZ51" s="648"/>
    </row>
    <row r="52" spans="1:156" s="649" customFormat="1" ht="48.75" customHeight="1">
      <c r="A52" s="662" t="s">
        <v>1158</v>
      </c>
      <c r="B52" s="704">
        <v>90822</v>
      </c>
      <c r="C52" s="669" t="s">
        <v>1162</v>
      </c>
      <c r="D52" s="705" t="s">
        <v>658</v>
      </c>
      <c r="E52" s="703">
        <v>24</v>
      </c>
      <c r="F52" s="823">
        <v>324.3</v>
      </c>
      <c r="G52" s="686">
        <f t="shared" si="10"/>
        <v>415.88231999999999</v>
      </c>
      <c r="H52" s="671">
        <f t="shared" si="11"/>
        <v>9981.17</v>
      </c>
      <c r="I52" s="647"/>
      <c r="J52" s="647"/>
      <c r="K52" s="647"/>
      <c r="L52" s="647"/>
      <c r="M52" s="647"/>
      <c r="N52" s="647"/>
      <c r="O52" s="647"/>
      <c r="P52" s="647"/>
      <c r="Q52" s="647"/>
      <c r="R52" s="647"/>
      <c r="S52" s="647"/>
      <c r="T52" s="647"/>
      <c r="U52" s="647"/>
      <c r="V52" s="647"/>
      <c r="W52" s="647"/>
      <c r="X52" s="647"/>
      <c r="Y52" s="647"/>
      <c r="Z52" s="647"/>
      <c r="AA52" s="647"/>
      <c r="AB52" s="647"/>
      <c r="AC52" s="647"/>
      <c r="AD52" s="647"/>
      <c r="AE52" s="647"/>
      <c r="AF52" s="647"/>
      <c r="AG52" s="647"/>
      <c r="AH52" s="647"/>
      <c r="AI52" s="647"/>
      <c r="AJ52" s="647"/>
      <c r="AK52" s="647"/>
      <c r="AL52" s="647"/>
      <c r="AM52" s="647"/>
      <c r="AN52" s="647"/>
      <c r="AO52" s="647"/>
      <c r="AP52" s="647"/>
      <c r="AQ52" s="647"/>
      <c r="AR52" s="647"/>
      <c r="AS52" s="647"/>
      <c r="AT52" s="647"/>
      <c r="AU52" s="647"/>
      <c r="AV52" s="647"/>
      <c r="AW52" s="647"/>
      <c r="AX52" s="647"/>
      <c r="AY52" s="647"/>
      <c r="AZ52" s="647"/>
      <c r="BA52" s="647"/>
      <c r="BB52" s="647"/>
      <c r="BC52" s="647"/>
      <c r="BD52" s="647"/>
      <c r="BE52" s="647"/>
      <c r="BF52" s="647"/>
      <c r="BG52" s="647"/>
      <c r="BH52" s="647"/>
      <c r="BI52" s="647"/>
      <c r="BJ52" s="647"/>
      <c r="BK52" s="647"/>
      <c r="BL52" s="647"/>
      <c r="BM52" s="647"/>
      <c r="BN52" s="647"/>
      <c r="BO52" s="647"/>
      <c r="BP52" s="647"/>
      <c r="BQ52" s="647"/>
      <c r="BR52" s="647"/>
      <c r="BS52" s="647"/>
      <c r="BT52" s="647"/>
      <c r="BU52" s="647"/>
      <c r="BV52" s="647"/>
      <c r="BW52" s="647"/>
      <c r="BX52" s="647"/>
      <c r="BY52" s="647"/>
      <c r="BZ52" s="647"/>
      <c r="CA52" s="647"/>
      <c r="CB52" s="647"/>
      <c r="CC52" s="647"/>
      <c r="CD52" s="647"/>
      <c r="CE52" s="647"/>
      <c r="CF52" s="647"/>
      <c r="CG52" s="647"/>
      <c r="CH52" s="647"/>
      <c r="CI52" s="647"/>
      <c r="CJ52" s="647"/>
      <c r="CK52" s="647"/>
      <c r="CL52" s="647"/>
      <c r="CM52" s="647"/>
      <c r="CN52" s="647"/>
      <c r="CO52" s="647"/>
      <c r="CP52" s="647"/>
      <c r="CQ52" s="647"/>
      <c r="CR52" s="647"/>
      <c r="CS52" s="647"/>
      <c r="CT52" s="647"/>
      <c r="CU52" s="647"/>
      <c r="CV52" s="647"/>
      <c r="CW52" s="647"/>
      <c r="CX52" s="647"/>
      <c r="CY52" s="647"/>
      <c r="CZ52" s="647"/>
      <c r="DA52" s="647"/>
      <c r="DB52" s="647"/>
      <c r="DC52" s="647"/>
      <c r="DD52" s="647"/>
      <c r="DE52" s="647"/>
      <c r="DF52" s="647"/>
      <c r="DG52" s="647"/>
      <c r="DH52" s="647"/>
      <c r="DI52" s="647"/>
      <c r="DJ52" s="647"/>
      <c r="DK52" s="647"/>
      <c r="DL52" s="647"/>
      <c r="DM52" s="647"/>
      <c r="DN52" s="647"/>
      <c r="DO52" s="647"/>
      <c r="DP52" s="647"/>
      <c r="DQ52" s="647"/>
      <c r="DR52" s="647"/>
      <c r="DS52" s="647"/>
      <c r="DT52" s="647"/>
      <c r="DU52" s="647"/>
      <c r="DV52" s="647"/>
      <c r="DW52" s="647"/>
      <c r="DX52" s="647"/>
      <c r="DY52" s="647"/>
      <c r="DZ52" s="647"/>
      <c r="EA52" s="647"/>
      <c r="EB52" s="647"/>
      <c r="EC52" s="647"/>
      <c r="ED52" s="647"/>
      <c r="EE52" s="647"/>
      <c r="EF52" s="647"/>
      <c r="EG52" s="647"/>
      <c r="EH52" s="647"/>
      <c r="EI52" s="647"/>
      <c r="EJ52" s="647"/>
      <c r="EK52" s="647"/>
      <c r="EL52" s="647"/>
      <c r="EM52" s="647"/>
      <c r="EN52" s="647"/>
      <c r="EO52" s="647"/>
      <c r="EP52" s="647"/>
      <c r="EQ52" s="647"/>
      <c r="ER52" s="647"/>
      <c r="ES52" s="647"/>
      <c r="ET52" s="647"/>
      <c r="EU52" s="647"/>
      <c r="EV52" s="647"/>
      <c r="EW52" s="647"/>
      <c r="EX52" s="647"/>
      <c r="EY52" s="647"/>
      <c r="EZ52" s="648"/>
    </row>
    <row r="53" spans="1:156" s="649" customFormat="1" ht="54" customHeight="1">
      <c r="A53" s="662" t="s">
        <v>1159</v>
      </c>
      <c r="B53" s="704">
        <v>90821</v>
      </c>
      <c r="C53" s="669" t="s">
        <v>1160</v>
      </c>
      <c r="D53" s="705" t="s">
        <v>658</v>
      </c>
      <c r="E53" s="703">
        <v>4</v>
      </c>
      <c r="F53" s="823">
        <v>328.89</v>
      </c>
      <c r="G53" s="686">
        <f t="shared" si="10"/>
        <v>421.76853599999998</v>
      </c>
      <c r="H53" s="671">
        <f t="shared" si="11"/>
        <v>1687.07</v>
      </c>
      <c r="I53" s="647"/>
      <c r="J53" s="647"/>
      <c r="K53" s="647"/>
      <c r="L53" s="647"/>
      <c r="M53" s="647"/>
      <c r="N53" s="647"/>
      <c r="O53" s="647"/>
      <c r="P53" s="647"/>
      <c r="Q53" s="647"/>
      <c r="R53" s="647"/>
      <c r="S53" s="647"/>
      <c r="T53" s="647"/>
      <c r="U53" s="647"/>
      <c r="V53" s="647"/>
      <c r="W53" s="647"/>
      <c r="X53" s="647"/>
      <c r="Y53" s="647"/>
      <c r="Z53" s="647"/>
      <c r="AA53" s="647"/>
      <c r="AB53" s="647"/>
      <c r="AC53" s="647"/>
      <c r="AD53" s="647"/>
      <c r="AE53" s="647"/>
      <c r="AF53" s="647"/>
      <c r="AG53" s="647"/>
      <c r="AH53" s="647"/>
      <c r="AI53" s="647"/>
      <c r="AJ53" s="647"/>
      <c r="AK53" s="647"/>
      <c r="AL53" s="647"/>
      <c r="AM53" s="647"/>
      <c r="AN53" s="647"/>
      <c r="AO53" s="647"/>
      <c r="AP53" s="647"/>
      <c r="AQ53" s="647"/>
      <c r="AR53" s="647"/>
      <c r="AS53" s="647"/>
      <c r="AT53" s="647"/>
      <c r="AU53" s="647"/>
      <c r="AV53" s="647"/>
      <c r="AW53" s="647"/>
      <c r="AX53" s="647"/>
      <c r="AY53" s="647"/>
      <c r="AZ53" s="647"/>
      <c r="BA53" s="647"/>
      <c r="BB53" s="647"/>
      <c r="BC53" s="647"/>
      <c r="BD53" s="647"/>
      <c r="BE53" s="647"/>
      <c r="BF53" s="647"/>
      <c r="BG53" s="647"/>
      <c r="BH53" s="647"/>
      <c r="BI53" s="647"/>
      <c r="BJ53" s="647"/>
      <c r="BK53" s="647"/>
      <c r="BL53" s="647"/>
      <c r="BM53" s="647"/>
      <c r="BN53" s="647"/>
      <c r="BO53" s="647"/>
      <c r="BP53" s="647"/>
      <c r="BQ53" s="647"/>
      <c r="BR53" s="647"/>
      <c r="BS53" s="647"/>
      <c r="BT53" s="647"/>
      <c r="BU53" s="647"/>
      <c r="BV53" s="647"/>
      <c r="BW53" s="647"/>
      <c r="BX53" s="647"/>
      <c r="BY53" s="647"/>
      <c r="BZ53" s="647"/>
      <c r="CA53" s="647"/>
      <c r="CB53" s="647"/>
      <c r="CC53" s="647"/>
      <c r="CD53" s="647"/>
      <c r="CE53" s="647"/>
      <c r="CF53" s="647"/>
      <c r="CG53" s="647"/>
      <c r="CH53" s="647"/>
      <c r="CI53" s="647"/>
      <c r="CJ53" s="647"/>
      <c r="CK53" s="647"/>
      <c r="CL53" s="647"/>
      <c r="CM53" s="647"/>
      <c r="CN53" s="647"/>
      <c r="CO53" s="647"/>
      <c r="CP53" s="647"/>
      <c r="CQ53" s="647"/>
      <c r="CR53" s="647"/>
      <c r="CS53" s="647"/>
      <c r="CT53" s="647"/>
      <c r="CU53" s="647"/>
      <c r="CV53" s="647"/>
      <c r="CW53" s="647"/>
      <c r="CX53" s="647"/>
      <c r="CY53" s="647"/>
      <c r="CZ53" s="647"/>
      <c r="DA53" s="647"/>
      <c r="DB53" s="647"/>
      <c r="DC53" s="647"/>
      <c r="DD53" s="647"/>
      <c r="DE53" s="647"/>
      <c r="DF53" s="647"/>
      <c r="DG53" s="647"/>
      <c r="DH53" s="647"/>
      <c r="DI53" s="647"/>
      <c r="DJ53" s="647"/>
      <c r="DK53" s="647"/>
      <c r="DL53" s="647"/>
      <c r="DM53" s="647"/>
      <c r="DN53" s="647"/>
      <c r="DO53" s="647"/>
      <c r="DP53" s="647"/>
      <c r="DQ53" s="647"/>
      <c r="DR53" s="647"/>
      <c r="DS53" s="647"/>
      <c r="DT53" s="647"/>
      <c r="DU53" s="647"/>
      <c r="DV53" s="647"/>
      <c r="DW53" s="647"/>
      <c r="DX53" s="647"/>
      <c r="DY53" s="647"/>
      <c r="DZ53" s="647"/>
      <c r="EA53" s="647"/>
      <c r="EB53" s="647"/>
      <c r="EC53" s="647"/>
      <c r="ED53" s="647"/>
      <c r="EE53" s="647"/>
      <c r="EF53" s="647"/>
      <c r="EG53" s="647"/>
      <c r="EH53" s="647"/>
      <c r="EI53" s="647"/>
      <c r="EJ53" s="647"/>
      <c r="EK53" s="647"/>
      <c r="EL53" s="647"/>
      <c r="EM53" s="647"/>
      <c r="EN53" s="647"/>
      <c r="EO53" s="647"/>
      <c r="EP53" s="647"/>
      <c r="EQ53" s="647"/>
      <c r="ER53" s="647"/>
      <c r="ES53" s="647"/>
      <c r="ET53" s="647"/>
      <c r="EU53" s="647"/>
      <c r="EV53" s="647"/>
      <c r="EW53" s="647"/>
      <c r="EX53" s="647"/>
      <c r="EY53" s="647"/>
      <c r="EZ53" s="648"/>
    </row>
    <row r="54" spans="1:156" s="649" customFormat="1" ht="30.75" customHeight="1">
      <c r="A54" s="662" t="s">
        <v>1181</v>
      </c>
      <c r="B54" s="704">
        <v>72122</v>
      </c>
      <c r="C54" s="669" t="s">
        <v>1218</v>
      </c>
      <c r="D54" s="705" t="s">
        <v>1080</v>
      </c>
      <c r="E54" s="703">
        <v>10</v>
      </c>
      <c r="F54" s="823">
        <v>110.57</v>
      </c>
      <c r="G54" s="686">
        <f t="shared" si="10"/>
        <v>141.79496799999998</v>
      </c>
      <c r="H54" s="671">
        <f t="shared" si="11"/>
        <v>1417.94</v>
      </c>
      <c r="I54" s="647"/>
      <c r="J54" s="647"/>
      <c r="K54" s="647"/>
      <c r="L54" s="647"/>
      <c r="M54" s="647"/>
      <c r="N54" s="647"/>
      <c r="O54" s="647"/>
      <c r="P54" s="647"/>
      <c r="Q54" s="647"/>
      <c r="R54" s="647"/>
      <c r="S54" s="647"/>
      <c r="T54" s="647"/>
      <c r="U54" s="647"/>
      <c r="V54" s="647"/>
      <c r="W54" s="647"/>
      <c r="X54" s="647"/>
      <c r="Y54" s="647"/>
      <c r="Z54" s="647"/>
      <c r="AA54" s="647"/>
      <c r="AB54" s="647"/>
      <c r="AC54" s="647"/>
      <c r="AD54" s="647"/>
      <c r="AE54" s="647"/>
      <c r="AF54" s="647"/>
      <c r="AG54" s="647"/>
      <c r="AH54" s="647"/>
      <c r="AI54" s="647"/>
      <c r="AJ54" s="647"/>
      <c r="AK54" s="647"/>
      <c r="AL54" s="647"/>
      <c r="AM54" s="647"/>
      <c r="AN54" s="647"/>
      <c r="AO54" s="647"/>
      <c r="AP54" s="647"/>
      <c r="AQ54" s="647"/>
      <c r="AR54" s="647"/>
      <c r="AS54" s="647"/>
      <c r="AT54" s="647"/>
      <c r="AU54" s="647"/>
      <c r="AV54" s="647"/>
      <c r="AW54" s="647"/>
      <c r="AX54" s="647"/>
      <c r="AY54" s="647"/>
      <c r="AZ54" s="647"/>
      <c r="BA54" s="647"/>
      <c r="BB54" s="647"/>
      <c r="BC54" s="647"/>
      <c r="BD54" s="647"/>
      <c r="BE54" s="647"/>
      <c r="BF54" s="647"/>
      <c r="BG54" s="647"/>
      <c r="BH54" s="647"/>
      <c r="BI54" s="647"/>
      <c r="BJ54" s="647"/>
      <c r="BK54" s="647"/>
      <c r="BL54" s="647"/>
      <c r="BM54" s="647"/>
      <c r="BN54" s="647"/>
      <c r="BO54" s="647"/>
      <c r="BP54" s="647"/>
      <c r="BQ54" s="647"/>
      <c r="BR54" s="647"/>
      <c r="BS54" s="647"/>
      <c r="BT54" s="647"/>
      <c r="BU54" s="647"/>
      <c r="BV54" s="647"/>
      <c r="BW54" s="647"/>
      <c r="BX54" s="647"/>
      <c r="BY54" s="647"/>
      <c r="BZ54" s="647"/>
      <c r="CA54" s="647"/>
      <c r="CB54" s="647"/>
      <c r="CC54" s="647"/>
      <c r="CD54" s="647"/>
      <c r="CE54" s="647"/>
      <c r="CF54" s="647"/>
      <c r="CG54" s="647"/>
      <c r="CH54" s="647"/>
      <c r="CI54" s="647"/>
      <c r="CJ54" s="647"/>
      <c r="CK54" s="647"/>
      <c r="CL54" s="647"/>
      <c r="CM54" s="647"/>
      <c r="CN54" s="647"/>
      <c r="CO54" s="647"/>
      <c r="CP54" s="647"/>
      <c r="CQ54" s="647"/>
      <c r="CR54" s="647"/>
      <c r="CS54" s="647"/>
      <c r="CT54" s="647"/>
      <c r="CU54" s="647"/>
      <c r="CV54" s="647"/>
      <c r="CW54" s="647"/>
      <c r="CX54" s="647"/>
      <c r="CY54" s="647"/>
      <c r="CZ54" s="647"/>
      <c r="DA54" s="647"/>
      <c r="DB54" s="647"/>
      <c r="DC54" s="647"/>
      <c r="DD54" s="647"/>
      <c r="DE54" s="647"/>
      <c r="DF54" s="647"/>
      <c r="DG54" s="647"/>
      <c r="DH54" s="647"/>
      <c r="DI54" s="647"/>
      <c r="DJ54" s="647"/>
      <c r="DK54" s="647"/>
      <c r="DL54" s="647"/>
      <c r="DM54" s="647"/>
      <c r="DN54" s="647"/>
      <c r="DO54" s="647"/>
      <c r="DP54" s="647"/>
      <c r="DQ54" s="647"/>
      <c r="DR54" s="647"/>
      <c r="DS54" s="647"/>
      <c r="DT54" s="647"/>
      <c r="DU54" s="647"/>
      <c r="DV54" s="647"/>
      <c r="DW54" s="647"/>
      <c r="DX54" s="647"/>
      <c r="DY54" s="647"/>
      <c r="DZ54" s="647"/>
      <c r="EA54" s="647"/>
      <c r="EB54" s="647"/>
      <c r="EC54" s="647"/>
      <c r="ED54" s="647"/>
      <c r="EE54" s="647"/>
      <c r="EF54" s="647"/>
      <c r="EG54" s="647"/>
      <c r="EH54" s="647"/>
      <c r="EI54" s="647"/>
      <c r="EJ54" s="647"/>
      <c r="EK54" s="647"/>
      <c r="EL54" s="647"/>
      <c r="EM54" s="647"/>
      <c r="EN54" s="647"/>
      <c r="EO54" s="647"/>
      <c r="EP54" s="647"/>
      <c r="EQ54" s="647"/>
      <c r="ER54" s="647"/>
      <c r="ES54" s="647"/>
      <c r="ET54" s="647"/>
      <c r="EU54" s="647"/>
      <c r="EV54" s="647"/>
      <c r="EW54" s="647"/>
      <c r="EX54" s="647"/>
      <c r="EY54" s="647"/>
      <c r="EZ54" s="648"/>
    </row>
    <row r="55" spans="1:156" s="649" customFormat="1" ht="42.75">
      <c r="A55" s="662" t="s">
        <v>1191</v>
      </c>
      <c r="B55" s="704">
        <v>72118</v>
      </c>
      <c r="C55" s="688" t="s">
        <v>1201</v>
      </c>
      <c r="D55" s="705" t="s">
        <v>1080</v>
      </c>
      <c r="E55" s="703">
        <v>25</v>
      </c>
      <c r="F55" s="823">
        <v>145.5</v>
      </c>
      <c r="G55" s="686">
        <f t="shared" si="10"/>
        <v>186.58920000000001</v>
      </c>
      <c r="H55" s="671">
        <f t="shared" si="11"/>
        <v>4664.7299999999996</v>
      </c>
      <c r="I55" s="647"/>
      <c r="J55" s="647"/>
      <c r="K55" s="647"/>
      <c r="L55" s="647"/>
      <c r="M55" s="647"/>
      <c r="N55" s="647"/>
      <c r="O55" s="647"/>
      <c r="P55" s="647"/>
      <c r="Q55" s="647"/>
      <c r="R55" s="647"/>
      <c r="S55" s="647"/>
      <c r="T55" s="647"/>
      <c r="U55" s="647"/>
      <c r="V55" s="647"/>
      <c r="W55" s="647"/>
      <c r="X55" s="647"/>
      <c r="Y55" s="647"/>
      <c r="Z55" s="647"/>
      <c r="AA55" s="647"/>
      <c r="AB55" s="647"/>
      <c r="AC55" s="647"/>
      <c r="AD55" s="647"/>
      <c r="AE55" s="647"/>
      <c r="AF55" s="647"/>
      <c r="AG55" s="647"/>
      <c r="AH55" s="647"/>
      <c r="AI55" s="647"/>
      <c r="AJ55" s="647"/>
      <c r="AK55" s="647"/>
      <c r="AL55" s="647"/>
      <c r="AM55" s="647"/>
      <c r="AN55" s="647"/>
      <c r="AO55" s="647"/>
      <c r="AP55" s="647"/>
      <c r="AQ55" s="647"/>
      <c r="AR55" s="647"/>
      <c r="AS55" s="647"/>
      <c r="AT55" s="647"/>
      <c r="AU55" s="647"/>
      <c r="AV55" s="647"/>
      <c r="AW55" s="647"/>
      <c r="AX55" s="647"/>
      <c r="AY55" s="647"/>
      <c r="AZ55" s="647"/>
      <c r="BA55" s="647"/>
      <c r="BB55" s="647"/>
      <c r="BC55" s="647"/>
      <c r="BD55" s="647"/>
      <c r="BE55" s="647"/>
      <c r="BF55" s="647"/>
      <c r="BG55" s="647"/>
      <c r="BH55" s="647"/>
      <c r="BI55" s="647"/>
      <c r="BJ55" s="647"/>
      <c r="BK55" s="647"/>
      <c r="BL55" s="647"/>
      <c r="BM55" s="647"/>
      <c r="BN55" s="647"/>
      <c r="BO55" s="647"/>
      <c r="BP55" s="647"/>
      <c r="BQ55" s="647"/>
      <c r="BR55" s="647"/>
      <c r="BS55" s="647"/>
      <c r="BT55" s="647"/>
      <c r="BU55" s="647"/>
      <c r="BV55" s="647"/>
      <c r="BW55" s="647"/>
      <c r="BX55" s="647"/>
      <c r="BY55" s="647"/>
      <c r="BZ55" s="647"/>
      <c r="CA55" s="647"/>
      <c r="CB55" s="647"/>
      <c r="CC55" s="647"/>
      <c r="CD55" s="647"/>
      <c r="CE55" s="647"/>
      <c r="CF55" s="647"/>
      <c r="CG55" s="647"/>
      <c r="CH55" s="647"/>
      <c r="CI55" s="647"/>
      <c r="CJ55" s="647"/>
      <c r="CK55" s="647"/>
      <c r="CL55" s="647"/>
      <c r="CM55" s="647"/>
      <c r="CN55" s="647"/>
      <c r="CO55" s="647"/>
      <c r="CP55" s="647"/>
      <c r="CQ55" s="647"/>
      <c r="CR55" s="647"/>
      <c r="CS55" s="647"/>
      <c r="CT55" s="647"/>
      <c r="CU55" s="647"/>
      <c r="CV55" s="647"/>
      <c r="CW55" s="647"/>
      <c r="CX55" s="647"/>
      <c r="CY55" s="647"/>
      <c r="CZ55" s="647"/>
      <c r="DA55" s="647"/>
      <c r="DB55" s="647"/>
      <c r="DC55" s="647"/>
      <c r="DD55" s="647"/>
      <c r="DE55" s="647"/>
      <c r="DF55" s="647"/>
      <c r="DG55" s="647"/>
      <c r="DH55" s="647"/>
      <c r="DI55" s="647"/>
      <c r="DJ55" s="647"/>
      <c r="DK55" s="647"/>
      <c r="DL55" s="647"/>
      <c r="DM55" s="647"/>
      <c r="DN55" s="647"/>
      <c r="DO55" s="647"/>
      <c r="DP55" s="647"/>
      <c r="DQ55" s="647"/>
      <c r="DR55" s="647"/>
      <c r="DS55" s="647"/>
      <c r="DT55" s="647"/>
      <c r="DU55" s="647"/>
      <c r="DV55" s="647"/>
      <c r="DW55" s="647"/>
      <c r="DX55" s="647"/>
      <c r="DY55" s="647"/>
      <c r="DZ55" s="647"/>
      <c r="EA55" s="647"/>
      <c r="EB55" s="647"/>
      <c r="EC55" s="647"/>
      <c r="ED55" s="647"/>
      <c r="EE55" s="647"/>
      <c r="EF55" s="647"/>
      <c r="EG55" s="647"/>
      <c r="EH55" s="647"/>
      <c r="EI55" s="647"/>
      <c r="EJ55" s="647"/>
      <c r="EK55" s="647"/>
      <c r="EL55" s="647"/>
      <c r="EM55" s="647"/>
      <c r="EN55" s="647"/>
      <c r="EO55" s="647"/>
      <c r="EP55" s="647"/>
      <c r="EQ55" s="647"/>
      <c r="ER55" s="647"/>
      <c r="ES55" s="647"/>
      <c r="ET55" s="647"/>
      <c r="EU55" s="647"/>
      <c r="EV55" s="647"/>
      <c r="EW55" s="647"/>
      <c r="EX55" s="647"/>
      <c r="EY55" s="647"/>
      <c r="EZ55" s="648"/>
    </row>
    <row r="56" spans="1:156" s="649" customFormat="1" ht="28.5">
      <c r="A56" s="662" t="s">
        <v>1202</v>
      </c>
      <c r="B56" s="704">
        <v>74125</v>
      </c>
      <c r="C56" s="688" t="s">
        <v>1423</v>
      </c>
      <c r="D56" s="705" t="s">
        <v>1080</v>
      </c>
      <c r="E56" s="703">
        <v>6</v>
      </c>
      <c r="F56" s="823">
        <v>378.38</v>
      </c>
      <c r="G56" s="686">
        <f t="shared" si="10"/>
        <v>485.234512</v>
      </c>
      <c r="H56" s="671">
        <f t="shared" si="11"/>
        <v>2911.4</v>
      </c>
      <c r="I56" s="647"/>
      <c r="J56" s="647"/>
      <c r="K56" s="647"/>
      <c r="L56" s="647"/>
      <c r="M56" s="647"/>
      <c r="N56" s="647"/>
      <c r="O56" s="647"/>
      <c r="P56" s="647"/>
      <c r="Q56" s="647"/>
      <c r="R56" s="647"/>
      <c r="S56" s="647"/>
      <c r="T56" s="647"/>
      <c r="U56" s="647"/>
      <c r="V56" s="647"/>
      <c r="W56" s="647"/>
      <c r="X56" s="647"/>
      <c r="Y56" s="647"/>
      <c r="Z56" s="647"/>
      <c r="AA56" s="647"/>
      <c r="AB56" s="647"/>
      <c r="AC56" s="647"/>
      <c r="AD56" s="647"/>
      <c r="AE56" s="647"/>
      <c r="AF56" s="647"/>
      <c r="AG56" s="647"/>
      <c r="AH56" s="647"/>
      <c r="AI56" s="647"/>
      <c r="AJ56" s="647"/>
      <c r="AK56" s="647"/>
      <c r="AL56" s="647"/>
      <c r="AM56" s="647"/>
      <c r="AN56" s="647"/>
      <c r="AO56" s="647"/>
      <c r="AP56" s="647"/>
      <c r="AQ56" s="647"/>
      <c r="AR56" s="647"/>
      <c r="AS56" s="647"/>
      <c r="AT56" s="647"/>
      <c r="AU56" s="647"/>
      <c r="AV56" s="647"/>
      <c r="AW56" s="647"/>
      <c r="AX56" s="647"/>
      <c r="AY56" s="647"/>
      <c r="AZ56" s="647"/>
      <c r="BA56" s="647"/>
      <c r="BB56" s="647"/>
      <c r="BC56" s="647"/>
      <c r="BD56" s="647"/>
      <c r="BE56" s="647"/>
      <c r="BF56" s="647"/>
      <c r="BG56" s="647"/>
      <c r="BH56" s="647"/>
      <c r="BI56" s="647"/>
      <c r="BJ56" s="647"/>
      <c r="BK56" s="647"/>
      <c r="BL56" s="647"/>
      <c r="BM56" s="647"/>
      <c r="BN56" s="647"/>
      <c r="BO56" s="647"/>
      <c r="BP56" s="647"/>
      <c r="BQ56" s="647"/>
      <c r="BR56" s="647"/>
      <c r="BS56" s="647"/>
      <c r="BT56" s="647"/>
      <c r="BU56" s="647"/>
      <c r="BV56" s="647"/>
      <c r="BW56" s="647"/>
      <c r="BX56" s="647"/>
      <c r="BY56" s="647"/>
      <c r="BZ56" s="647"/>
      <c r="CA56" s="647"/>
      <c r="CB56" s="647"/>
      <c r="CC56" s="647"/>
      <c r="CD56" s="647"/>
      <c r="CE56" s="647"/>
      <c r="CF56" s="647"/>
      <c r="CG56" s="647"/>
      <c r="CH56" s="647"/>
      <c r="CI56" s="647"/>
      <c r="CJ56" s="647"/>
      <c r="CK56" s="647"/>
      <c r="CL56" s="647"/>
      <c r="CM56" s="647"/>
      <c r="CN56" s="647"/>
      <c r="CO56" s="647"/>
      <c r="CP56" s="647"/>
      <c r="CQ56" s="647"/>
      <c r="CR56" s="647"/>
      <c r="CS56" s="647"/>
      <c r="CT56" s="647"/>
      <c r="CU56" s="647"/>
      <c r="CV56" s="647"/>
      <c r="CW56" s="647"/>
      <c r="CX56" s="647"/>
      <c r="CY56" s="647"/>
      <c r="CZ56" s="647"/>
      <c r="DA56" s="647"/>
      <c r="DB56" s="647"/>
      <c r="DC56" s="647"/>
      <c r="DD56" s="647"/>
      <c r="DE56" s="647"/>
      <c r="DF56" s="647"/>
      <c r="DG56" s="647"/>
      <c r="DH56" s="647"/>
      <c r="DI56" s="647"/>
      <c r="DJ56" s="647"/>
      <c r="DK56" s="647"/>
      <c r="DL56" s="647"/>
      <c r="DM56" s="647"/>
      <c r="DN56" s="647"/>
      <c r="DO56" s="647"/>
      <c r="DP56" s="647"/>
      <c r="DQ56" s="647"/>
      <c r="DR56" s="647"/>
      <c r="DS56" s="647"/>
      <c r="DT56" s="647"/>
      <c r="DU56" s="647"/>
      <c r="DV56" s="647"/>
      <c r="DW56" s="647"/>
      <c r="DX56" s="647"/>
      <c r="DY56" s="647"/>
      <c r="DZ56" s="647"/>
      <c r="EA56" s="647"/>
      <c r="EB56" s="647"/>
      <c r="EC56" s="647"/>
      <c r="ED56" s="647"/>
      <c r="EE56" s="647"/>
      <c r="EF56" s="647"/>
      <c r="EG56" s="647"/>
      <c r="EH56" s="647"/>
      <c r="EI56" s="647"/>
      <c r="EJ56" s="647"/>
      <c r="EK56" s="647"/>
      <c r="EL56" s="647"/>
      <c r="EM56" s="647"/>
      <c r="EN56" s="647"/>
      <c r="EO56" s="647"/>
      <c r="EP56" s="647"/>
      <c r="EQ56" s="647"/>
      <c r="ER56" s="647"/>
      <c r="ES56" s="647"/>
      <c r="ET56" s="647"/>
      <c r="EU56" s="647"/>
      <c r="EV56" s="647"/>
      <c r="EW56" s="647"/>
      <c r="EX56" s="647"/>
      <c r="EY56" s="647"/>
      <c r="EZ56" s="648"/>
    </row>
    <row r="57" spans="1:156" s="649" customFormat="1" ht="28.5">
      <c r="A57" s="662" t="s">
        <v>1424</v>
      </c>
      <c r="B57" s="704">
        <v>94560</v>
      </c>
      <c r="C57" s="687" t="s">
        <v>1203</v>
      </c>
      <c r="D57" s="705" t="s">
        <v>1080</v>
      </c>
      <c r="E57" s="703">
        <v>40</v>
      </c>
      <c r="F57" s="823">
        <v>358.56</v>
      </c>
      <c r="G57" s="686">
        <f t="shared" si="10"/>
        <v>459.81734399999999</v>
      </c>
      <c r="H57" s="671">
        <f t="shared" si="11"/>
        <v>18392.689999999999</v>
      </c>
      <c r="I57" s="647"/>
      <c r="J57" s="647"/>
      <c r="K57" s="647"/>
      <c r="L57" s="647"/>
      <c r="M57" s="647"/>
      <c r="N57" s="647"/>
      <c r="O57" s="647"/>
      <c r="P57" s="647"/>
      <c r="Q57" s="647"/>
      <c r="R57" s="647"/>
      <c r="S57" s="647"/>
      <c r="T57" s="647"/>
      <c r="U57" s="647"/>
      <c r="V57" s="647"/>
      <c r="W57" s="647"/>
      <c r="X57" s="647"/>
      <c r="Y57" s="647"/>
      <c r="Z57" s="647"/>
      <c r="AA57" s="647"/>
      <c r="AB57" s="647"/>
      <c r="AC57" s="647"/>
      <c r="AD57" s="647"/>
      <c r="AE57" s="647"/>
      <c r="AF57" s="647"/>
      <c r="AG57" s="647"/>
      <c r="AH57" s="647"/>
      <c r="AI57" s="647"/>
      <c r="AJ57" s="647"/>
      <c r="AK57" s="647"/>
      <c r="AL57" s="647"/>
      <c r="AM57" s="647"/>
      <c r="AN57" s="647"/>
      <c r="AO57" s="647"/>
      <c r="AP57" s="647"/>
      <c r="AQ57" s="647"/>
      <c r="AR57" s="647"/>
      <c r="AS57" s="647"/>
      <c r="AT57" s="647"/>
      <c r="AU57" s="647"/>
      <c r="AV57" s="647"/>
      <c r="AW57" s="647"/>
      <c r="AX57" s="647"/>
      <c r="AY57" s="647"/>
      <c r="AZ57" s="647"/>
      <c r="BA57" s="647"/>
      <c r="BB57" s="647"/>
      <c r="BC57" s="647"/>
      <c r="BD57" s="647"/>
      <c r="BE57" s="647"/>
      <c r="BF57" s="647"/>
      <c r="BG57" s="647"/>
      <c r="BH57" s="647"/>
      <c r="BI57" s="647"/>
      <c r="BJ57" s="647"/>
      <c r="BK57" s="647"/>
      <c r="BL57" s="647"/>
      <c r="BM57" s="647"/>
      <c r="BN57" s="647"/>
      <c r="BO57" s="647"/>
      <c r="BP57" s="647"/>
      <c r="BQ57" s="647"/>
      <c r="BR57" s="647"/>
      <c r="BS57" s="647"/>
      <c r="BT57" s="647"/>
      <c r="BU57" s="647"/>
      <c r="BV57" s="647"/>
      <c r="BW57" s="647"/>
      <c r="BX57" s="647"/>
      <c r="BY57" s="647"/>
      <c r="BZ57" s="647"/>
      <c r="CA57" s="647"/>
      <c r="CB57" s="647"/>
      <c r="CC57" s="647"/>
      <c r="CD57" s="647"/>
      <c r="CE57" s="647"/>
      <c r="CF57" s="647"/>
      <c r="CG57" s="647"/>
      <c r="CH57" s="647"/>
      <c r="CI57" s="647"/>
      <c r="CJ57" s="647"/>
      <c r="CK57" s="647"/>
      <c r="CL57" s="647"/>
      <c r="CM57" s="647"/>
      <c r="CN57" s="647"/>
      <c r="CO57" s="647"/>
      <c r="CP57" s="647"/>
      <c r="CQ57" s="647"/>
      <c r="CR57" s="647"/>
      <c r="CS57" s="647"/>
      <c r="CT57" s="647"/>
      <c r="CU57" s="647"/>
      <c r="CV57" s="647"/>
      <c r="CW57" s="647"/>
      <c r="CX57" s="647"/>
      <c r="CY57" s="647"/>
      <c r="CZ57" s="647"/>
      <c r="DA57" s="647"/>
      <c r="DB57" s="647"/>
      <c r="DC57" s="647"/>
      <c r="DD57" s="647"/>
      <c r="DE57" s="647"/>
      <c r="DF57" s="647"/>
      <c r="DG57" s="647"/>
      <c r="DH57" s="647"/>
      <c r="DI57" s="647"/>
      <c r="DJ57" s="647"/>
      <c r="DK57" s="647"/>
      <c r="DL57" s="647"/>
      <c r="DM57" s="647"/>
      <c r="DN57" s="647"/>
      <c r="DO57" s="647"/>
      <c r="DP57" s="647"/>
      <c r="DQ57" s="647"/>
      <c r="DR57" s="647"/>
      <c r="DS57" s="647"/>
      <c r="DT57" s="647"/>
      <c r="DU57" s="647"/>
      <c r="DV57" s="647"/>
      <c r="DW57" s="647"/>
      <c r="DX57" s="647"/>
      <c r="DY57" s="647"/>
      <c r="DZ57" s="647"/>
      <c r="EA57" s="647"/>
      <c r="EB57" s="647"/>
      <c r="EC57" s="647"/>
      <c r="ED57" s="647"/>
      <c r="EE57" s="647"/>
      <c r="EF57" s="647"/>
      <c r="EG57" s="647"/>
      <c r="EH57" s="647"/>
      <c r="EI57" s="647"/>
      <c r="EJ57" s="647"/>
      <c r="EK57" s="647"/>
      <c r="EL57" s="647"/>
      <c r="EM57" s="647"/>
      <c r="EN57" s="647"/>
      <c r="EO57" s="647"/>
      <c r="EP57" s="647"/>
      <c r="EQ57" s="647"/>
      <c r="ER57" s="647"/>
      <c r="ES57" s="647"/>
      <c r="ET57" s="647"/>
      <c r="EU57" s="647"/>
      <c r="EV57" s="647"/>
      <c r="EW57" s="647"/>
      <c r="EX57" s="647"/>
      <c r="EY57" s="647"/>
      <c r="EZ57" s="648"/>
    </row>
    <row r="58" spans="1:156" s="649" customFormat="1" ht="15.75" customHeight="1">
      <c r="A58" s="719"/>
      <c r="B58" s="720"/>
      <c r="C58" s="721"/>
      <c r="D58" s="722"/>
      <c r="E58" s="723"/>
      <c r="F58" s="724" t="s">
        <v>663</v>
      </c>
      <c r="G58" s="724"/>
      <c r="H58" s="725">
        <f>SUM(H49:H57)</f>
        <v>43359.56</v>
      </c>
      <c r="I58" s="647"/>
      <c r="J58" s="647"/>
      <c r="K58" s="647"/>
      <c r="L58" s="647"/>
      <c r="M58" s="647"/>
      <c r="N58" s="647"/>
      <c r="O58" s="647"/>
      <c r="P58" s="647"/>
      <c r="Q58" s="647"/>
      <c r="R58" s="647"/>
      <c r="S58" s="647"/>
      <c r="T58" s="647"/>
      <c r="U58" s="647"/>
      <c r="V58" s="647"/>
      <c r="W58" s="647"/>
      <c r="X58" s="647"/>
      <c r="Y58" s="647"/>
      <c r="Z58" s="647"/>
      <c r="AA58" s="647"/>
      <c r="AB58" s="647"/>
      <c r="AC58" s="647"/>
      <c r="AD58" s="647"/>
      <c r="AE58" s="647"/>
      <c r="AF58" s="647"/>
      <c r="AG58" s="647"/>
      <c r="AH58" s="647"/>
      <c r="AI58" s="647"/>
      <c r="AJ58" s="647"/>
      <c r="AK58" s="647"/>
      <c r="AL58" s="647"/>
      <c r="AM58" s="647"/>
      <c r="AN58" s="647"/>
      <c r="AO58" s="647"/>
      <c r="AP58" s="647"/>
      <c r="AQ58" s="647"/>
      <c r="AR58" s="647"/>
      <c r="AS58" s="647"/>
      <c r="AT58" s="647"/>
      <c r="AU58" s="647"/>
      <c r="AV58" s="647"/>
      <c r="AW58" s="647"/>
      <c r="AX58" s="647"/>
      <c r="AY58" s="647"/>
      <c r="AZ58" s="647"/>
      <c r="BA58" s="647"/>
      <c r="BB58" s="647"/>
      <c r="BC58" s="647"/>
      <c r="BD58" s="647"/>
      <c r="BE58" s="647"/>
      <c r="BF58" s="647"/>
      <c r="BG58" s="647"/>
      <c r="BH58" s="647"/>
      <c r="BI58" s="647"/>
      <c r="BJ58" s="647"/>
      <c r="BK58" s="647"/>
      <c r="BL58" s="647"/>
      <c r="BM58" s="647"/>
      <c r="BN58" s="647"/>
      <c r="BO58" s="647"/>
      <c r="BP58" s="647"/>
      <c r="BQ58" s="647"/>
      <c r="BR58" s="647"/>
      <c r="BS58" s="647"/>
      <c r="BT58" s="647"/>
      <c r="BU58" s="647"/>
      <c r="BV58" s="647"/>
      <c r="BW58" s="647"/>
      <c r="BX58" s="647"/>
      <c r="BY58" s="647"/>
      <c r="BZ58" s="647"/>
      <c r="CA58" s="647"/>
      <c r="CB58" s="647"/>
      <c r="CC58" s="647"/>
      <c r="CD58" s="647"/>
      <c r="CE58" s="647"/>
      <c r="CF58" s="647"/>
      <c r="CG58" s="647"/>
      <c r="CH58" s="647"/>
      <c r="CI58" s="647"/>
      <c r="CJ58" s="647"/>
      <c r="CK58" s="647"/>
      <c r="CL58" s="647"/>
      <c r="CM58" s="647"/>
      <c r="CN58" s="647"/>
      <c r="CO58" s="647"/>
      <c r="CP58" s="647"/>
      <c r="CQ58" s="647"/>
      <c r="CR58" s="647"/>
      <c r="CS58" s="647"/>
      <c r="CT58" s="647"/>
      <c r="CU58" s="647"/>
      <c r="CV58" s="647"/>
      <c r="CW58" s="647"/>
      <c r="CX58" s="647"/>
      <c r="CY58" s="647"/>
      <c r="CZ58" s="647"/>
      <c r="DA58" s="647"/>
      <c r="DB58" s="647"/>
      <c r="DC58" s="647"/>
      <c r="DD58" s="647"/>
      <c r="DE58" s="647"/>
      <c r="DF58" s="647"/>
      <c r="DG58" s="647"/>
      <c r="DH58" s="647"/>
      <c r="DI58" s="647"/>
      <c r="DJ58" s="647"/>
      <c r="DK58" s="647"/>
      <c r="DL58" s="647"/>
      <c r="DM58" s="647"/>
      <c r="DN58" s="647"/>
      <c r="DO58" s="647"/>
      <c r="DP58" s="647"/>
      <c r="DQ58" s="647"/>
      <c r="DR58" s="647"/>
      <c r="DS58" s="647"/>
      <c r="DT58" s="647"/>
      <c r="DU58" s="647"/>
      <c r="DV58" s="647"/>
      <c r="DW58" s="647"/>
      <c r="DX58" s="647"/>
      <c r="DY58" s="647"/>
      <c r="DZ58" s="647"/>
      <c r="EA58" s="647"/>
      <c r="EB58" s="647"/>
      <c r="EC58" s="647"/>
      <c r="ED58" s="647"/>
      <c r="EE58" s="647"/>
      <c r="EF58" s="647"/>
      <c r="EG58" s="647"/>
      <c r="EH58" s="647"/>
      <c r="EI58" s="647"/>
      <c r="EJ58" s="647"/>
      <c r="EK58" s="647"/>
      <c r="EL58" s="647"/>
      <c r="EM58" s="647"/>
      <c r="EN58" s="647"/>
      <c r="EO58" s="647"/>
      <c r="EP58" s="647"/>
      <c r="EQ58" s="647"/>
      <c r="ER58" s="647"/>
      <c r="ES58" s="647"/>
      <c r="ET58" s="647"/>
      <c r="EU58" s="647"/>
      <c r="EV58" s="647"/>
      <c r="EW58" s="647"/>
      <c r="EX58" s="647"/>
      <c r="EY58" s="647"/>
      <c r="EZ58" s="648"/>
    </row>
    <row r="59" spans="1:156" s="649" customFormat="1" ht="21.75" customHeight="1">
      <c r="A59" s="718" t="s">
        <v>797</v>
      </c>
      <c r="B59" s="663"/>
      <c r="C59" s="667" t="s">
        <v>1092</v>
      </c>
      <c r="D59" s="664"/>
      <c r="E59" s="665"/>
      <c r="F59" s="666"/>
      <c r="G59" s="666"/>
      <c r="H59" s="666"/>
      <c r="I59" s="647"/>
      <c r="J59" s="647"/>
      <c r="K59" s="647"/>
      <c r="L59" s="647"/>
      <c r="M59" s="647"/>
      <c r="N59" s="647"/>
      <c r="O59" s="647"/>
      <c r="P59" s="647"/>
      <c r="Q59" s="647"/>
      <c r="R59" s="647"/>
      <c r="S59" s="647"/>
      <c r="T59" s="647"/>
      <c r="U59" s="647"/>
      <c r="V59" s="647"/>
      <c r="W59" s="647"/>
      <c r="X59" s="647"/>
      <c r="Y59" s="647"/>
      <c r="Z59" s="647"/>
      <c r="AA59" s="647"/>
      <c r="AB59" s="647"/>
      <c r="AC59" s="647"/>
      <c r="AD59" s="647"/>
      <c r="AE59" s="647"/>
      <c r="AF59" s="647"/>
      <c r="AG59" s="647"/>
      <c r="AH59" s="647"/>
      <c r="AI59" s="647"/>
      <c r="AJ59" s="647"/>
      <c r="AK59" s="647"/>
      <c r="AL59" s="647"/>
      <c r="AM59" s="647"/>
      <c r="AN59" s="647"/>
      <c r="AO59" s="647"/>
      <c r="AP59" s="647"/>
      <c r="AQ59" s="647"/>
      <c r="AR59" s="647"/>
      <c r="AS59" s="647"/>
      <c r="AT59" s="647"/>
      <c r="AU59" s="647"/>
      <c r="AV59" s="647"/>
      <c r="AW59" s="647"/>
      <c r="AX59" s="647"/>
      <c r="AY59" s="647"/>
      <c r="AZ59" s="647"/>
      <c r="BA59" s="647"/>
      <c r="BB59" s="647"/>
      <c r="BC59" s="647"/>
      <c r="BD59" s="647"/>
      <c r="BE59" s="647"/>
      <c r="BF59" s="647"/>
      <c r="BG59" s="647"/>
      <c r="BH59" s="647"/>
      <c r="BI59" s="647"/>
      <c r="BJ59" s="647"/>
      <c r="BK59" s="647"/>
      <c r="BL59" s="647"/>
      <c r="BM59" s="647"/>
      <c r="BN59" s="647"/>
      <c r="BO59" s="647"/>
      <c r="BP59" s="647"/>
      <c r="BQ59" s="647"/>
      <c r="BR59" s="647"/>
      <c r="BS59" s="647"/>
      <c r="BT59" s="647"/>
      <c r="BU59" s="647"/>
      <c r="BV59" s="647"/>
      <c r="BW59" s="647"/>
      <c r="BX59" s="647"/>
      <c r="BY59" s="647"/>
      <c r="BZ59" s="647"/>
      <c r="CA59" s="647"/>
      <c r="CB59" s="647"/>
      <c r="CC59" s="647"/>
      <c r="CD59" s="647"/>
      <c r="CE59" s="647"/>
      <c r="CF59" s="647"/>
      <c r="CG59" s="647"/>
      <c r="CH59" s="647"/>
      <c r="CI59" s="647"/>
      <c r="CJ59" s="647"/>
      <c r="CK59" s="647"/>
      <c r="CL59" s="647"/>
      <c r="CM59" s="647"/>
      <c r="CN59" s="647"/>
      <c r="CO59" s="647"/>
      <c r="CP59" s="647"/>
      <c r="CQ59" s="647"/>
      <c r="CR59" s="647"/>
      <c r="CS59" s="647"/>
      <c r="CT59" s="647"/>
      <c r="CU59" s="647"/>
      <c r="CV59" s="647"/>
      <c r="CW59" s="647"/>
      <c r="CX59" s="647"/>
      <c r="CY59" s="647"/>
      <c r="CZ59" s="647"/>
      <c r="DA59" s="647"/>
      <c r="DB59" s="647"/>
      <c r="DC59" s="647"/>
      <c r="DD59" s="647"/>
      <c r="DE59" s="647"/>
      <c r="DF59" s="647"/>
      <c r="DG59" s="647"/>
      <c r="DH59" s="647"/>
      <c r="DI59" s="647"/>
      <c r="DJ59" s="647"/>
      <c r="DK59" s="647"/>
      <c r="DL59" s="647"/>
      <c r="DM59" s="647"/>
      <c r="DN59" s="647"/>
      <c r="DO59" s="647"/>
      <c r="DP59" s="647"/>
      <c r="DQ59" s="647"/>
      <c r="DR59" s="647"/>
      <c r="DS59" s="647"/>
      <c r="DT59" s="647"/>
      <c r="DU59" s="647"/>
      <c r="DV59" s="647"/>
      <c r="DW59" s="647"/>
      <c r="DX59" s="647"/>
      <c r="DY59" s="647"/>
      <c r="DZ59" s="647"/>
      <c r="EA59" s="647"/>
      <c r="EB59" s="647"/>
      <c r="EC59" s="647"/>
      <c r="ED59" s="647"/>
      <c r="EE59" s="647"/>
      <c r="EF59" s="647"/>
      <c r="EG59" s="647"/>
      <c r="EH59" s="647"/>
      <c r="EI59" s="647"/>
      <c r="EJ59" s="647"/>
      <c r="EK59" s="647"/>
      <c r="EL59" s="647"/>
      <c r="EM59" s="647"/>
      <c r="EN59" s="647"/>
      <c r="EO59" s="647"/>
      <c r="EP59" s="647"/>
      <c r="EQ59" s="647"/>
      <c r="ER59" s="647"/>
      <c r="ES59" s="647"/>
      <c r="ET59" s="647"/>
      <c r="EU59" s="647"/>
      <c r="EV59" s="647"/>
      <c r="EW59" s="647"/>
      <c r="EX59" s="647"/>
      <c r="EY59" s="647"/>
      <c r="EZ59" s="648"/>
    </row>
    <row r="60" spans="1:156" s="649" customFormat="1" ht="43.5" customHeight="1">
      <c r="A60" s="662" t="s">
        <v>798</v>
      </c>
      <c r="B60" s="662">
        <v>88495</v>
      </c>
      <c r="C60" s="669" t="s">
        <v>1094</v>
      </c>
      <c r="D60" s="668" t="s">
        <v>1080</v>
      </c>
      <c r="E60" s="671">
        <v>1650</v>
      </c>
      <c r="F60" s="824">
        <v>7.29</v>
      </c>
      <c r="G60" s="686">
        <f t="shared" ref="G60:G68" si="12">F60*1.2824</f>
        <v>9.3486960000000003</v>
      </c>
      <c r="H60" s="671">
        <f t="shared" ref="H60:H68" si="13">TRUNC(G60*E60,2)</f>
        <v>15425.34</v>
      </c>
      <c r="I60" s="647"/>
      <c r="J60" s="647"/>
      <c r="K60" s="647"/>
      <c r="L60" s="647"/>
      <c r="M60" s="647"/>
      <c r="N60" s="647"/>
      <c r="O60" s="647"/>
      <c r="P60" s="647"/>
      <c r="Q60" s="647"/>
      <c r="R60" s="647"/>
      <c r="S60" s="647"/>
      <c r="T60" s="647"/>
      <c r="U60" s="647"/>
      <c r="V60" s="647"/>
      <c r="W60" s="647"/>
      <c r="X60" s="647"/>
      <c r="Y60" s="647"/>
      <c r="Z60" s="647"/>
      <c r="AA60" s="647"/>
      <c r="AB60" s="647"/>
      <c r="AC60" s="647"/>
      <c r="AD60" s="647"/>
      <c r="AE60" s="647"/>
      <c r="AF60" s="647"/>
      <c r="AG60" s="647"/>
      <c r="AH60" s="647"/>
      <c r="AI60" s="647"/>
      <c r="AJ60" s="647"/>
      <c r="AK60" s="647"/>
      <c r="AL60" s="647"/>
      <c r="AM60" s="647"/>
      <c r="AN60" s="647"/>
      <c r="AO60" s="647"/>
      <c r="AP60" s="647"/>
      <c r="AQ60" s="647"/>
      <c r="AR60" s="647"/>
      <c r="AS60" s="647"/>
      <c r="AT60" s="647"/>
      <c r="AU60" s="647"/>
      <c r="AV60" s="647"/>
      <c r="AW60" s="647"/>
      <c r="AX60" s="647"/>
      <c r="AY60" s="647"/>
      <c r="AZ60" s="647"/>
      <c r="BA60" s="647"/>
      <c r="BB60" s="647"/>
      <c r="BC60" s="647"/>
      <c r="BD60" s="647"/>
      <c r="BE60" s="647"/>
      <c r="BF60" s="647"/>
      <c r="BG60" s="647"/>
      <c r="BH60" s="647"/>
      <c r="BI60" s="647"/>
      <c r="BJ60" s="647"/>
      <c r="BK60" s="647"/>
      <c r="BL60" s="647"/>
      <c r="BM60" s="647"/>
      <c r="BN60" s="647"/>
      <c r="BO60" s="647"/>
      <c r="BP60" s="647"/>
      <c r="BQ60" s="647"/>
      <c r="BR60" s="647"/>
      <c r="BS60" s="647"/>
      <c r="BT60" s="647"/>
      <c r="BU60" s="647"/>
      <c r="BV60" s="647"/>
      <c r="BW60" s="647"/>
      <c r="BX60" s="647"/>
      <c r="BY60" s="647"/>
      <c r="BZ60" s="647"/>
      <c r="CA60" s="647"/>
      <c r="CB60" s="647"/>
      <c r="CC60" s="647"/>
      <c r="CD60" s="647"/>
      <c r="CE60" s="647"/>
      <c r="CF60" s="647"/>
      <c r="CG60" s="647"/>
      <c r="CH60" s="647"/>
      <c r="CI60" s="647"/>
      <c r="CJ60" s="647"/>
      <c r="CK60" s="647"/>
      <c r="CL60" s="647"/>
      <c r="CM60" s="647"/>
      <c r="CN60" s="647"/>
      <c r="CO60" s="647"/>
      <c r="CP60" s="647"/>
      <c r="CQ60" s="647"/>
      <c r="CR60" s="647"/>
      <c r="CS60" s="647"/>
      <c r="CT60" s="647"/>
      <c r="CU60" s="647"/>
      <c r="CV60" s="647"/>
      <c r="CW60" s="647"/>
      <c r="CX60" s="647"/>
      <c r="CY60" s="647"/>
      <c r="CZ60" s="647"/>
      <c r="DA60" s="647"/>
      <c r="DB60" s="647"/>
      <c r="DC60" s="647"/>
      <c r="DD60" s="647"/>
      <c r="DE60" s="647"/>
      <c r="DF60" s="647"/>
      <c r="DG60" s="647"/>
      <c r="DH60" s="647"/>
      <c r="DI60" s="647"/>
      <c r="DJ60" s="647"/>
      <c r="DK60" s="647"/>
      <c r="DL60" s="647"/>
      <c r="DM60" s="647"/>
      <c r="DN60" s="647"/>
      <c r="DO60" s="647"/>
      <c r="DP60" s="647"/>
      <c r="DQ60" s="647"/>
      <c r="DR60" s="647"/>
      <c r="DS60" s="647"/>
      <c r="DT60" s="647"/>
      <c r="DU60" s="647"/>
      <c r="DV60" s="647"/>
      <c r="DW60" s="647"/>
      <c r="DX60" s="647"/>
      <c r="DY60" s="647"/>
      <c r="DZ60" s="647"/>
      <c r="EA60" s="647"/>
      <c r="EB60" s="647"/>
      <c r="EC60" s="647"/>
      <c r="ED60" s="647"/>
      <c r="EE60" s="647"/>
      <c r="EF60" s="647"/>
      <c r="EG60" s="647"/>
      <c r="EH60" s="647"/>
      <c r="EI60" s="647"/>
      <c r="EJ60" s="647"/>
      <c r="EK60" s="647"/>
      <c r="EL60" s="647"/>
      <c r="EM60" s="647"/>
      <c r="EN60" s="647"/>
      <c r="EO60" s="647"/>
      <c r="EP60" s="647"/>
      <c r="EQ60" s="647"/>
      <c r="ER60" s="647"/>
      <c r="ES60" s="647"/>
      <c r="ET60" s="647"/>
      <c r="EU60" s="647"/>
      <c r="EV60" s="647"/>
      <c r="EW60" s="647"/>
      <c r="EX60" s="647"/>
      <c r="EY60" s="647"/>
      <c r="EZ60" s="648"/>
    </row>
    <row r="61" spans="1:156" s="649" customFormat="1" ht="43.5" customHeight="1">
      <c r="A61" s="662" t="s">
        <v>799</v>
      </c>
      <c r="B61" s="662">
        <v>88411</v>
      </c>
      <c r="C61" s="669" t="s">
        <v>1093</v>
      </c>
      <c r="D61" s="668" t="s">
        <v>1080</v>
      </c>
      <c r="E61" s="671">
        <v>2875.59</v>
      </c>
      <c r="F61" s="824">
        <v>1.69</v>
      </c>
      <c r="G61" s="686">
        <f t="shared" si="12"/>
        <v>2.1672560000000001</v>
      </c>
      <c r="H61" s="671">
        <f t="shared" si="13"/>
        <v>6232.13</v>
      </c>
      <c r="I61" s="647"/>
      <c r="J61" s="647"/>
      <c r="K61" s="647"/>
      <c r="L61" s="647"/>
      <c r="M61" s="647"/>
      <c r="N61" s="647"/>
      <c r="O61" s="647"/>
      <c r="P61" s="647"/>
      <c r="Q61" s="647"/>
      <c r="R61" s="647"/>
      <c r="S61" s="647"/>
      <c r="T61" s="647"/>
      <c r="U61" s="647"/>
      <c r="V61" s="647"/>
      <c r="W61" s="647"/>
      <c r="X61" s="647"/>
      <c r="Y61" s="647"/>
      <c r="Z61" s="647"/>
      <c r="AA61" s="647"/>
      <c r="AB61" s="647"/>
      <c r="AC61" s="647"/>
      <c r="AD61" s="647"/>
      <c r="AE61" s="647"/>
      <c r="AF61" s="647"/>
      <c r="AG61" s="647"/>
      <c r="AH61" s="647"/>
      <c r="AI61" s="647"/>
      <c r="AJ61" s="647"/>
      <c r="AK61" s="647"/>
      <c r="AL61" s="647"/>
      <c r="AM61" s="647"/>
      <c r="AN61" s="647"/>
      <c r="AO61" s="647"/>
      <c r="AP61" s="647"/>
      <c r="AQ61" s="647"/>
      <c r="AR61" s="647"/>
      <c r="AS61" s="647"/>
      <c r="AT61" s="647"/>
      <c r="AU61" s="647"/>
      <c r="AV61" s="647"/>
      <c r="AW61" s="647"/>
      <c r="AX61" s="647"/>
      <c r="AY61" s="647"/>
      <c r="AZ61" s="647"/>
      <c r="BA61" s="647"/>
      <c r="BB61" s="647"/>
      <c r="BC61" s="647"/>
      <c r="BD61" s="647"/>
      <c r="BE61" s="647"/>
      <c r="BF61" s="647"/>
      <c r="BG61" s="647"/>
      <c r="BH61" s="647"/>
      <c r="BI61" s="647"/>
      <c r="BJ61" s="647"/>
      <c r="BK61" s="647"/>
      <c r="BL61" s="647"/>
      <c r="BM61" s="647"/>
      <c r="BN61" s="647"/>
      <c r="BO61" s="647"/>
      <c r="BP61" s="647"/>
      <c r="BQ61" s="647"/>
      <c r="BR61" s="647"/>
      <c r="BS61" s="647"/>
      <c r="BT61" s="647"/>
      <c r="BU61" s="647"/>
      <c r="BV61" s="647"/>
      <c r="BW61" s="647"/>
      <c r="BX61" s="647"/>
      <c r="BY61" s="647"/>
      <c r="BZ61" s="647"/>
      <c r="CA61" s="647"/>
      <c r="CB61" s="647"/>
      <c r="CC61" s="647"/>
      <c r="CD61" s="647"/>
      <c r="CE61" s="647"/>
      <c r="CF61" s="647"/>
      <c r="CG61" s="647"/>
      <c r="CH61" s="647"/>
      <c r="CI61" s="647"/>
      <c r="CJ61" s="647"/>
      <c r="CK61" s="647"/>
      <c r="CL61" s="647"/>
      <c r="CM61" s="647"/>
      <c r="CN61" s="647"/>
      <c r="CO61" s="647"/>
      <c r="CP61" s="647"/>
      <c r="CQ61" s="647"/>
      <c r="CR61" s="647"/>
      <c r="CS61" s="647"/>
      <c r="CT61" s="647"/>
      <c r="CU61" s="647"/>
      <c r="CV61" s="647"/>
      <c r="CW61" s="647"/>
      <c r="CX61" s="647"/>
      <c r="CY61" s="647"/>
      <c r="CZ61" s="647"/>
      <c r="DA61" s="647"/>
      <c r="DB61" s="647"/>
      <c r="DC61" s="647"/>
      <c r="DD61" s="647"/>
      <c r="DE61" s="647"/>
      <c r="DF61" s="647"/>
      <c r="DG61" s="647"/>
      <c r="DH61" s="647"/>
      <c r="DI61" s="647"/>
      <c r="DJ61" s="647"/>
      <c r="DK61" s="647"/>
      <c r="DL61" s="647"/>
      <c r="DM61" s="647"/>
      <c r="DN61" s="647"/>
      <c r="DO61" s="647"/>
      <c r="DP61" s="647"/>
      <c r="DQ61" s="647"/>
      <c r="DR61" s="647"/>
      <c r="DS61" s="647"/>
      <c r="DT61" s="647"/>
      <c r="DU61" s="647"/>
      <c r="DV61" s="647"/>
      <c r="DW61" s="647"/>
      <c r="DX61" s="647"/>
      <c r="DY61" s="647"/>
      <c r="DZ61" s="647"/>
      <c r="EA61" s="647"/>
      <c r="EB61" s="647"/>
      <c r="EC61" s="647"/>
      <c r="ED61" s="647"/>
      <c r="EE61" s="647"/>
      <c r="EF61" s="647"/>
      <c r="EG61" s="647"/>
      <c r="EH61" s="647"/>
      <c r="EI61" s="647"/>
      <c r="EJ61" s="647"/>
      <c r="EK61" s="647"/>
      <c r="EL61" s="647"/>
      <c r="EM61" s="647"/>
      <c r="EN61" s="647"/>
      <c r="EO61" s="647"/>
      <c r="EP61" s="647"/>
      <c r="EQ61" s="647"/>
      <c r="ER61" s="647"/>
      <c r="ES61" s="647"/>
      <c r="ET61" s="647"/>
      <c r="EU61" s="647"/>
      <c r="EV61" s="647"/>
      <c r="EW61" s="647"/>
      <c r="EX61" s="647"/>
      <c r="EY61" s="647"/>
      <c r="EZ61" s="648"/>
    </row>
    <row r="62" spans="1:156" s="649" customFormat="1" ht="51" customHeight="1">
      <c r="A62" s="662" t="s">
        <v>644</v>
      </c>
      <c r="B62" s="662">
        <v>95468</v>
      </c>
      <c r="C62" s="669" t="s">
        <v>1095</v>
      </c>
      <c r="D62" s="668" t="s">
        <v>1080</v>
      </c>
      <c r="E62" s="707">
        <v>323.67</v>
      </c>
      <c r="F62" s="824">
        <v>31.75</v>
      </c>
      <c r="G62" s="686">
        <f t="shared" si="12"/>
        <v>40.716200000000001</v>
      </c>
      <c r="H62" s="671">
        <f t="shared" si="13"/>
        <v>13178.61</v>
      </c>
      <c r="I62" s="647"/>
      <c r="J62" s="647"/>
      <c r="K62" s="647"/>
      <c r="L62" s="647"/>
      <c r="M62" s="647"/>
      <c r="N62" s="647"/>
      <c r="O62" s="647"/>
      <c r="P62" s="647"/>
      <c r="Q62" s="647"/>
      <c r="R62" s="647"/>
      <c r="S62" s="647"/>
      <c r="T62" s="647"/>
      <c r="U62" s="647"/>
      <c r="V62" s="647"/>
      <c r="W62" s="647"/>
      <c r="X62" s="647"/>
      <c r="Y62" s="647"/>
      <c r="Z62" s="647"/>
      <c r="AA62" s="647"/>
      <c r="AB62" s="647"/>
      <c r="AC62" s="647"/>
      <c r="AD62" s="647"/>
      <c r="AE62" s="647"/>
      <c r="AF62" s="647"/>
      <c r="AG62" s="647"/>
      <c r="AH62" s="647"/>
      <c r="AI62" s="647"/>
      <c r="AJ62" s="647"/>
      <c r="AK62" s="647"/>
      <c r="AL62" s="647"/>
      <c r="AM62" s="647"/>
      <c r="AN62" s="647"/>
      <c r="AO62" s="647"/>
      <c r="AP62" s="647"/>
      <c r="AQ62" s="647"/>
      <c r="AR62" s="647"/>
      <c r="AS62" s="647"/>
      <c r="AT62" s="647"/>
      <c r="AU62" s="647"/>
      <c r="AV62" s="647"/>
      <c r="AW62" s="647"/>
      <c r="AX62" s="647"/>
      <c r="AY62" s="647"/>
      <c r="AZ62" s="647"/>
      <c r="BA62" s="647"/>
      <c r="BB62" s="647"/>
      <c r="BC62" s="647"/>
      <c r="BD62" s="647"/>
      <c r="BE62" s="647"/>
      <c r="BF62" s="647"/>
      <c r="BG62" s="647"/>
      <c r="BH62" s="647"/>
      <c r="BI62" s="647"/>
      <c r="BJ62" s="647"/>
      <c r="BK62" s="647"/>
      <c r="BL62" s="647"/>
      <c r="BM62" s="647"/>
      <c r="BN62" s="647"/>
      <c r="BO62" s="647"/>
      <c r="BP62" s="647"/>
      <c r="BQ62" s="647"/>
      <c r="BR62" s="647"/>
      <c r="BS62" s="647"/>
      <c r="BT62" s="647"/>
      <c r="BU62" s="647"/>
      <c r="BV62" s="647"/>
      <c r="BW62" s="647"/>
      <c r="BX62" s="647"/>
      <c r="BY62" s="647"/>
      <c r="BZ62" s="647"/>
      <c r="CA62" s="647"/>
      <c r="CB62" s="647"/>
      <c r="CC62" s="647"/>
      <c r="CD62" s="647"/>
      <c r="CE62" s="647"/>
      <c r="CF62" s="647"/>
      <c r="CG62" s="647"/>
      <c r="CH62" s="647"/>
      <c r="CI62" s="647"/>
      <c r="CJ62" s="647"/>
      <c r="CK62" s="647"/>
      <c r="CL62" s="647"/>
      <c r="CM62" s="647"/>
      <c r="CN62" s="647"/>
      <c r="CO62" s="647"/>
      <c r="CP62" s="647"/>
      <c r="CQ62" s="647"/>
      <c r="CR62" s="647"/>
      <c r="CS62" s="647"/>
      <c r="CT62" s="647"/>
      <c r="CU62" s="647"/>
      <c r="CV62" s="647"/>
      <c r="CW62" s="647"/>
      <c r="CX62" s="647"/>
      <c r="CY62" s="647"/>
      <c r="CZ62" s="647"/>
      <c r="DA62" s="647"/>
      <c r="DB62" s="647"/>
      <c r="DC62" s="647"/>
      <c r="DD62" s="647"/>
      <c r="DE62" s="647"/>
      <c r="DF62" s="647"/>
      <c r="DG62" s="647"/>
      <c r="DH62" s="647"/>
      <c r="DI62" s="647"/>
      <c r="DJ62" s="647"/>
      <c r="DK62" s="647"/>
      <c r="DL62" s="647"/>
      <c r="DM62" s="647"/>
      <c r="DN62" s="647"/>
      <c r="DO62" s="647"/>
      <c r="DP62" s="647"/>
      <c r="DQ62" s="647"/>
      <c r="DR62" s="647"/>
      <c r="DS62" s="647"/>
      <c r="DT62" s="647"/>
      <c r="DU62" s="647"/>
      <c r="DV62" s="647"/>
      <c r="DW62" s="647"/>
      <c r="DX62" s="647"/>
      <c r="DY62" s="647"/>
      <c r="DZ62" s="647"/>
      <c r="EA62" s="647"/>
      <c r="EB62" s="647"/>
      <c r="EC62" s="647"/>
      <c r="ED62" s="647"/>
      <c r="EE62" s="647"/>
      <c r="EF62" s="647"/>
      <c r="EG62" s="647"/>
      <c r="EH62" s="647"/>
      <c r="EI62" s="647"/>
      <c r="EJ62" s="647"/>
      <c r="EK62" s="647"/>
      <c r="EL62" s="647"/>
      <c r="EM62" s="647"/>
      <c r="EN62" s="647"/>
      <c r="EO62" s="647"/>
      <c r="EP62" s="647"/>
      <c r="EQ62" s="647"/>
      <c r="ER62" s="647"/>
      <c r="ES62" s="647"/>
      <c r="ET62" s="647"/>
      <c r="EU62" s="647"/>
      <c r="EV62" s="647"/>
      <c r="EW62" s="647"/>
      <c r="EX62" s="647"/>
      <c r="EY62" s="647"/>
      <c r="EZ62" s="648"/>
    </row>
    <row r="63" spans="1:156" s="649" customFormat="1" ht="43.5" customHeight="1">
      <c r="A63" s="662" t="s">
        <v>820</v>
      </c>
      <c r="B63" s="662" t="s">
        <v>1172</v>
      </c>
      <c r="C63" s="669" t="s">
        <v>1096</v>
      </c>
      <c r="D63" s="668" t="s">
        <v>1080</v>
      </c>
      <c r="E63" s="671">
        <v>122.8</v>
      </c>
      <c r="F63" s="824">
        <v>19.13</v>
      </c>
      <c r="G63" s="686">
        <f t="shared" si="12"/>
        <v>24.532311999999997</v>
      </c>
      <c r="H63" s="671">
        <f t="shared" si="13"/>
        <v>3012.56</v>
      </c>
      <c r="I63" s="647"/>
      <c r="J63" s="647"/>
      <c r="K63" s="647"/>
      <c r="L63" s="647"/>
      <c r="M63" s="647"/>
      <c r="N63" s="647"/>
      <c r="O63" s="647"/>
      <c r="P63" s="647"/>
      <c r="Q63" s="647"/>
      <c r="R63" s="647"/>
      <c r="S63" s="647"/>
      <c r="T63" s="647"/>
      <c r="U63" s="647"/>
      <c r="V63" s="647"/>
      <c r="W63" s="647"/>
      <c r="X63" s="647"/>
      <c r="Y63" s="647"/>
      <c r="Z63" s="647"/>
      <c r="AA63" s="647"/>
      <c r="AB63" s="647"/>
      <c r="AC63" s="647"/>
      <c r="AD63" s="647"/>
      <c r="AE63" s="647"/>
      <c r="AF63" s="647"/>
      <c r="AG63" s="647"/>
      <c r="AH63" s="647"/>
      <c r="AI63" s="647"/>
      <c r="AJ63" s="647"/>
      <c r="AK63" s="647"/>
      <c r="AL63" s="647"/>
      <c r="AM63" s="647"/>
      <c r="AN63" s="647"/>
      <c r="AO63" s="647"/>
      <c r="AP63" s="647"/>
      <c r="AQ63" s="647"/>
      <c r="AR63" s="647"/>
      <c r="AS63" s="647"/>
      <c r="AT63" s="647"/>
      <c r="AU63" s="647"/>
      <c r="AV63" s="647"/>
      <c r="AW63" s="647"/>
      <c r="AX63" s="647"/>
      <c r="AY63" s="647"/>
      <c r="AZ63" s="647"/>
      <c r="BA63" s="647"/>
      <c r="BB63" s="647"/>
      <c r="BC63" s="647"/>
      <c r="BD63" s="647"/>
      <c r="BE63" s="647"/>
      <c r="BF63" s="647"/>
      <c r="BG63" s="647"/>
      <c r="BH63" s="647"/>
      <c r="BI63" s="647"/>
      <c r="BJ63" s="647"/>
      <c r="BK63" s="647"/>
      <c r="BL63" s="647"/>
      <c r="BM63" s="647"/>
      <c r="BN63" s="647"/>
      <c r="BO63" s="647"/>
      <c r="BP63" s="647"/>
      <c r="BQ63" s="647"/>
      <c r="BR63" s="647"/>
      <c r="BS63" s="647"/>
      <c r="BT63" s="647"/>
      <c r="BU63" s="647"/>
      <c r="BV63" s="647"/>
      <c r="BW63" s="647"/>
      <c r="BX63" s="647"/>
      <c r="BY63" s="647"/>
      <c r="BZ63" s="647"/>
      <c r="CA63" s="647"/>
      <c r="CB63" s="647"/>
      <c r="CC63" s="647"/>
      <c r="CD63" s="647"/>
      <c r="CE63" s="647"/>
      <c r="CF63" s="647"/>
      <c r="CG63" s="647"/>
      <c r="CH63" s="647"/>
      <c r="CI63" s="647"/>
      <c r="CJ63" s="647"/>
      <c r="CK63" s="647"/>
      <c r="CL63" s="647"/>
      <c r="CM63" s="647"/>
      <c r="CN63" s="647"/>
      <c r="CO63" s="647"/>
      <c r="CP63" s="647"/>
      <c r="CQ63" s="647"/>
      <c r="CR63" s="647"/>
      <c r="CS63" s="647"/>
      <c r="CT63" s="647"/>
      <c r="CU63" s="647"/>
      <c r="CV63" s="647"/>
      <c r="CW63" s="647"/>
      <c r="CX63" s="647"/>
      <c r="CY63" s="647"/>
      <c r="CZ63" s="647"/>
      <c r="DA63" s="647"/>
      <c r="DB63" s="647"/>
      <c r="DC63" s="647"/>
      <c r="DD63" s="647"/>
      <c r="DE63" s="647"/>
      <c r="DF63" s="647"/>
      <c r="DG63" s="647"/>
      <c r="DH63" s="647"/>
      <c r="DI63" s="647"/>
      <c r="DJ63" s="647"/>
      <c r="DK63" s="647"/>
      <c r="DL63" s="647"/>
      <c r="DM63" s="647"/>
      <c r="DN63" s="647"/>
      <c r="DO63" s="647"/>
      <c r="DP63" s="647"/>
      <c r="DQ63" s="647"/>
      <c r="DR63" s="647"/>
      <c r="DS63" s="647"/>
      <c r="DT63" s="647"/>
      <c r="DU63" s="647"/>
      <c r="DV63" s="647"/>
      <c r="DW63" s="647"/>
      <c r="DX63" s="647"/>
      <c r="DY63" s="647"/>
      <c r="DZ63" s="647"/>
      <c r="EA63" s="647"/>
      <c r="EB63" s="647"/>
      <c r="EC63" s="647"/>
      <c r="ED63" s="647"/>
      <c r="EE63" s="647"/>
      <c r="EF63" s="647"/>
      <c r="EG63" s="647"/>
      <c r="EH63" s="647"/>
      <c r="EI63" s="647"/>
      <c r="EJ63" s="647"/>
      <c r="EK63" s="647"/>
      <c r="EL63" s="647"/>
      <c r="EM63" s="647"/>
      <c r="EN63" s="647"/>
      <c r="EO63" s="647"/>
      <c r="EP63" s="647"/>
      <c r="EQ63" s="647"/>
      <c r="ER63" s="647"/>
      <c r="ES63" s="647"/>
      <c r="ET63" s="647"/>
      <c r="EU63" s="647"/>
      <c r="EV63" s="647"/>
      <c r="EW63" s="647"/>
      <c r="EX63" s="647"/>
      <c r="EY63" s="647"/>
      <c r="EZ63" s="648"/>
    </row>
    <row r="64" spans="1:156" s="649" customFormat="1" ht="43.5" customHeight="1">
      <c r="A64" s="662" t="s">
        <v>1131</v>
      </c>
      <c r="B64" s="662">
        <v>95622</v>
      </c>
      <c r="C64" s="669" t="s">
        <v>1097</v>
      </c>
      <c r="D64" s="668" t="s">
        <v>1080</v>
      </c>
      <c r="E64" s="671">
        <f>2659.99-24.58459</f>
        <v>2635.4054099999998</v>
      </c>
      <c r="F64" s="824">
        <v>10.07</v>
      </c>
      <c r="G64" s="686">
        <f t="shared" si="12"/>
        <v>12.913768000000001</v>
      </c>
      <c r="H64" s="671">
        <f t="shared" si="13"/>
        <v>34033.01</v>
      </c>
      <c r="I64" s="647"/>
      <c r="J64" s="647"/>
      <c r="K64" s="647"/>
      <c r="L64" s="647"/>
      <c r="M64" s="647"/>
      <c r="N64" s="647"/>
      <c r="O64" s="647"/>
      <c r="P64" s="647"/>
      <c r="Q64" s="647"/>
      <c r="R64" s="647"/>
      <c r="S64" s="647"/>
      <c r="T64" s="647"/>
      <c r="U64" s="647"/>
      <c r="V64" s="647"/>
      <c r="W64" s="647"/>
      <c r="X64" s="647"/>
      <c r="Y64" s="647"/>
      <c r="Z64" s="647"/>
      <c r="AA64" s="647"/>
      <c r="AB64" s="647"/>
      <c r="AC64" s="647"/>
      <c r="AD64" s="647"/>
      <c r="AE64" s="647"/>
      <c r="AF64" s="647"/>
      <c r="AG64" s="647"/>
      <c r="AH64" s="647"/>
      <c r="AI64" s="647"/>
      <c r="AJ64" s="647"/>
      <c r="AK64" s="647"/>
      <c r="AL64" s="647"/>
      <c r="AM64" s="647"/>
      <c r="AN64" s="647"/>
      <c r="AO64" s="647"/>
      <c r="AP64" s="647"/>
      <c r="AQ64" s="647"/>
      <c r="AR64" s="647"/>
      <c r="AS64" s="647"/>
      <c r="AT64" s="647"/>
      <c r="AU64" s="647"/>
      <c r="AV64" s="647"/>
      <c r="AW64" s="647"/>
      <c r="AX64" s="647"/>
      <c r="AY64" s="647"/>
      <c r="AZ64" s="647"/>
      <c r="BA64" s="647"/>
      <c r="BB64" s="647"/>
      <c r="BC64" s="647"/>
      <c r="BD64" s="647"/>
      <c r="BE64" s="647"/>
      <c r="BF64" s="647"/>
      <c r="BG64" s="647"/>
      <c r="BH64" s="647"/>
      <c r="BI64" s="647"/>
      <c r="BJ64" s="647"/>
      <c r="BK64" s="647"/>
      <c r="BL64" s="647"/>
      <c r="BM64" s="647"/>
      <c r="BN64" s="647"/>
      <c r="BO64" s="647"/>
      <c r="BP64" s="647"/>
      <c r="BQ64" s="647"/>
      <c r="BR64" s="647"/>
      <c r="BS64" s="647"/>
      <c r="BT64" s="647"/>
      <c r="BU64" s="647"/>
      <c r="BV64" s="647"/>
      <c r="BW64" s="647"/>
      <c r="BX64" s="647"/>
      <c r="BY64" s="647"/>
      <c r="BZ64" s="647"/>
      <c r="CA64" s="647"/>
      <c r="CB64" s="647"/>
      <c r="CC64" s="647"/>
      <c r="CD64" s="647"/>
      <c r="CE64" s="647"/>
      <c r="CF64" s="647"/>
      <c r="CG64" s="647"/>
      <c r="CH64" s="647"/>
      <c r="CI64" s="647"/>
      <c r="CJ64" s="647"/>
      <c r="CK64" s="647"/>
      <c r="CL64" s="647"/>
      <c r="CM64" s="647"/>
      <c r="CN64" s="647"/>
      <c r="CO64" s="647"/>
      <c r="CP64" s="647"/>
      <c r="CQ64" s="647"/>
      <c r="CR64" s="647"/>
      <c r="CS64" s="647"/>
      <c r="CT64" s="647"/>
      <c r="CU64" s="647"/>
      <c r="CV64" s="647"/>
      <c r="CW64" s="647"/>
      <c r="CX64" s="647"/>
      <c r="CY64" s="647"/>
      <c r="CZ64" s="647"/>
      <c r="DA64" s="647"/>
      <c r="DB64" s="647"/>
      <c r="DC64" s="647"/>
      <c r="DD64" s="647"/>
      <c r="DE64" s="647"/>
      <c r="DF64" s="647"/>
      <c r="DG64" s="647"/>
      <c r="DH64" s="647"/>
      <c r="DI64" s="647"/>
      <c r="DJ64" s="647"/>
      <c r="DK64" s="647"/>
      <c r="DL64" s="647"/>
      <c r="DM64" s="647"/>
      <c r="DN64" s="647"/>
      <c r="DO64" s="647"/>
      <c r="DP64" s="647"/>
      <c r="DQ64" s="647"/>
      <c r="DR64" s="647"/>
      <c r="DS64" s="647"/>
      <c r="DT64" s="647"/>
      <c r="DU64" s="647"/>
      <c r="DV64" s="647"/>
      <c r="DW64" s="647"/>
      <c r="DX64" s="647"/>
      <c r="DY64" s="647"/>
      <c r="DZ64" s="647"/>
      <c r="EA64" s="647"/>
      <c r="EB64" s="647"/>
      <c r="EC64" s="647"/>
      <c r="ED64" s="647"/>
      <c r="EE64" s="647"/>
      <c r="EF64" s="647"/>
      <c r="EG64" s="647"/>
      <c r="EH64" s="647"/>
      <c r="EI64" s="647"/>
      <c r="EJ64" s="647"/>
      <c r="EK64" s="647"/>
      <c r="EL64" s="647"/>
      <c r="EM64" s="647"/>
      <c r="EN64" s="647"/>
      <c r="EO64" s="647"/>
      <c r="EP64" s="647"/>
      <c r="EQ64" s="647"/>
      <c r="ER64" s="647"/>
      <c r="ES64" s="647"/>
      <c r="ET64" s="647"/>
      <c r="EU64" s="647"/>
      <c r="EV64" s="647"/>
      <c r="EW64" s="647"/>
      <c r="EX64" s="647"/>
      <c r="EY64" s="647"/>
      <c r="EZ64" s="648"/>
    </row>
    <row r="65" spans="1:156" s="649" customFormat="1" ht="19.5" customHeight="1">
      <c r="A65" s="662" t="s">
        <v>1132</v>
      </c>
      <c r="B65" s="662" t="s">
        <v>1338</v>
      </c>
      <c r="C65" s="669" t="s">
        <v>1098</v>
      </c>
      <c r="D65" s="668" t="s">
        <v>1080</v>
      </c>
      <c r="E65" s="671">
        <v>215.6</v>
      </c>
      <c r="F65" s="824">
        <f>COMPOSIÇÃO!H76</f>
        <v>5.7</v>
      </c>
      <c r="G65" s="686">
        <f t="shared" si="12"/>
        <v>7.3096800000000002</v>
      </c>
      <c r="H65" s="671">
        <f t="shared" si="13"/>
        <v>1575.96</v>
      </c>
      <c r="I65" s="647"/>
      <c r="J65" s="647"/>
      <c r="K65" s="647"/>
      <c r="L65" s="647"/>
      <c r="M65" s="647"/>
      <c r="N65" s="647"/>
      <c r="O65" s="647"/>
      <c r="P65" s="647"/>
      <c r="Q65" s="647"/>
      <c r="R65" s="647"/>
      <c r="S65" s="647"/>
      <c r="T65" s="647"/>
      <c r="U65" s="647"/>
      <c r="V65" s="647"/>
      <c r="W65" s="647"/>
      <c r="X65" s="647"/>
      <c r="Y65" s="647"/>
      <c r="Z65" s="647"/>
      <c r="AA65" s="647"/>
      <c r="AB65" s="647"/>
      <c r="AC65" s="647"/>
      <c r="AD65" s="647"/>
      <c r="AE65" s="647"/>
      <c r="AF65" s="647"/>
      <c r="AG65" s="647"/>
      <c r="AH65" s="647"/>
      <c r="AI65" s="647"/>
      <c r="AJ65" s="647"/>
      <c r="AK65" s="647"/>
      <c r="AL65" s="647"/>
      <c r="AM65" s="647"/>
      <c r="AN65" s="647"/>
      <c r="AO65" s="647"/>
      <c r="AP65" s="647"/>
      <c r="AQ65" s="647"/>
      <c r="AR65" s="647"/>
      <c r="AS65" s="647"/>
      <c r="AT65" s="647"/>
      <c r="AU65" s="647"/>
      <c r="AV65" s="647"/>
      <c r="AW65" s="647"/>
      <c r="AX65" s="647"/>
      <c r="AY65" s="647"/>
      <c r="AZ65" s="647"/>
      <c r="BA65" s="647"/>
      <c r="BB65" s="647"/>
      <c r="BC65" s="647"/>
      <c r="BD65" s="647"/>
      <c r="BE65" s="647"/>
      <c r="BF65" s="647"/>
      <c r="BG65" s="647"/>
      <c r="BH65" s="647"/>
      <c r="BI65" s="647"/>
      <c r="BJ65" s="647"/>
      <c r="BK65" s="647"/>
      <c r="BL65" s="647"/>
      <c r="BM65" s="647"/>
      <c r="BN65" s="647"/>
      <c r="BO65" s="647"/>
      <c r="BP65" s="647"/>
      <c r="BQ65" s="647"/>
      <c r="BR65" s="647"/>
      <c r="BS65" s="647"/>
      <c r="BT65" s="647"/>
      <c r="BU65" s="647"/>
      <c r="BV65" s="647"/>
      <c r="BW65" s="647"/>
      <c r="BX65" s="647"/>
      <c r="BY65" s="647"/>
      <c r="BZ65" s="647"/>
      <c r="CA65" s="647"/>
      <c r="CB65" s="647"/>
      <c r="CC65" s="647"/>
      <c r="CD65" s="647"/>
      <c r="CE65" s="647"/>
      <c r="CF65" s="647"/>
      <c r="CG65" s="647"/>
      <c r="CH65" s="647"/>
      <c r="CI65" s="647"/>
      <c r="CJ65" s="647"/>
      <c r="CK65" s="647"/>
      <c r="CL65" s="647"/>
      <c r="CM65" s="647"/>
      <c r="CN65" s="647"/>
      <c r="CO65" s="647"/>
      <c r="CP65" s="647"/>
      <c r="CQ65" s="647"/>
      <c r="CR65" s="647"/>
      <c r="CS65" s="647"/>
      <c r="CT65" s="647"/>
      <c r="CU65" s="647"/>
      <c r="CV65" s="647"/>
      <c r="CW65" s="647"/>
      <c r="CX65" s="647"/>
      <c r="CY65" s="647"/>
      <c r="CZ65" s="647"/>
      <c r="DA65" s="647"/>
      <c r="DB65" s="647"/>
      <c r="DC65" s="647"/>
      <c r="DD65" s="647"/>
      <c r="DE65" s="647"/>
      <c r="DF65" s="647"/>
      <c r="DG65" s="647"/>
      <c r="DH65" s="647"/>
      <c r="DI65" s="647"/>
      <c r="DJ65" s="647"/>
      <c r="DK65" s="647"/>
      <c r="DL65" s="647"/>
      <c r="DM65" s="647"/>
      <c r="DN65" s="647"/>
      <c r="DO65" s="647"/>
      <c r="DP65" s="647"/>
      <c r="DQ65" s="647"/>
      <c r="DR65" s="647"/>
      <c r="DS65" s="647"/>
      <c r="DT65" s="647"/>
      <c r="DU65" s="647"/>
      <c r="DV65" s="647"/>
      <c r="DW65" s="647"/>
      <c r="DX65" s="647"/>
      <c r="DY65" s="647"/>
      <c r="DZ65" s="647"/>
      <c r="EA65" s="647"/>
      <c r="EB65" s="647"/>
      <c r="EC65" s="647"/>
      <c r="ED65" s="647"/>
      <c r="EE65" s="647"/>
      <c r="EF65" s="647"/>
      <c r="EG65" s="647"/>
      <c r="EH65" s="647"/>
      <c r="EI65" s="647"/>
      <c r="EJ65" s="647"/>
      <c r="EK65" s="647"/>
      <c r="EL65" s="647"/>
      <c r="EM65" s="647"/>
      <c r="EN65" s="647"/>
      <c r="EO65" s="647"/>
      <c r="EP65" s="647"/>
      <c r="EQ65" s="647"/>
      <c r="ER65" s="647"/>
      <c r="ES65" s="647"/>
      <c r="ET65" s="647"/>
      <c r="EU65" s="647"/>
      <c r="EV65" s="647"/>
      <c r="EW65" s="647"/>
      <c r="EX65" s="647"/>
      <c r="EY65" s="647"/>
      <c r="EZ65" s="648"/>
    </row>
    <row r="66" spans="1:156" s="649" customFormat="1" ht="19.5" customHeight="1">
      <c r="A66" s="662" t="s">
        <v>1185</v>
      </c>
      <c r="B66" s="662" t="s">
        <v>1425</v>
      </c>
      <c r="C66" s="669" t="s">
        <v>1426</v>
      </c>
      <c r="D66" s="668" t="s">
        <v>1080</v>
      </c>
      <c r="E66" s="671">
        <v>200</v>
      </c>
      <c r="F66" s="824">
        <v>11.71</v>
      </c>
      <c r="G66" s="686">
        <f t="shared" si="12"/>
        <v>15.016904</v>
      </c>
      <c r="H66" s="671">
        <f t="shared" si="13"/>
        <v>3003.38</v>
      </c>
      <c r="I66" s="647"/>
      <c r="J66" s="647"/>
      <c r="K66" s="647"/>
      <c r="L66" s="647"/>
      <c r="M66" s="647"/>
      <c r="N66" s="647"/>
      <c r="O66" s="647"/>
      <c r="P66" s="647"/>
      <c r="Q66" s="647"/>
      <c r="R66" s="647"/>
      <c r="S66" s="647"/>
      <c r="T66" s="647"/>
      <c r="U66" s="647"/>
      <c r="V66" s="647"/>
      <c r="W66" s="647"/>
      <c r="X66" s="647"/>
      <c r="Y66" s="647"/>
      <c r="Z66" s="647"/>
      <c r="AA66" s="647"/>
      <c r="AB66" s="647"/>
      <c r="AC66" s="647"/>
      <c r="AD66" s="647"/>
      <c r="AE66" s="647"/>
      <c r="AF66" s="647"/>
      <c r="AG66" s="647"/>
      <c r="AH66" s="647"/>
      <c r="AI66" s="647"/>
      <c r="AJ66" s="647"/>
      <c r="AK66" s="647"/>
      <c r="AL66" s="647"/>
      <c r="AM66" s="647"/>
      <c r="AN66" s="647"/>
      <c r="AO66" s="647"/>
      <c r="AP66" s="647"/>
      <c r="AQ66" s="647"/>
      <c r="AR66" s="647"/>
      <c r="AS66" s="647"/>
      <c r="AT66" s="647"/>
      <c r="AU66" s="647"/>
      <c r="AV66" s="647"/>
      <c r="AW66" s="647"/>
      <c r="AX66" s="647"/>
      <c r="AY66" s="647"/>
      <c r="AZ66" s="647"/>
      <c r="BA66" s="647"/>
      <c r="BB66" s="647"/>
      <c r="BC66" s="647"/>
      <c r="BD66" s="647"/>
      <c r="BE66" s="647"/>
      <c r="BF66" s="647"/>
      <c r="BG66" s="647"/>
      <c r="BH66" s="647"/>
      <c r="BI66" s="647"/>
      <c r="BJ66" s="647"/>
      <c r="BK66" s="647"/>
      <c r="BL66" s="647"/>
      <c r="BM66" s="647"/>
      <c r="BN66" s="647"/>
      <c r="BO66" s="647"/>
      <c r="BP66" s="647"/>
      <c r="BQ66" s="647"/>
      <c r="BR66" s="647"/>
      <c r="BS66" s="647"/>
      <c r="BT66" s="647"/>
      <c r="BU66" s="647"/>
      <c r="BV66" s="647"/>
      <c r="BW66" s="647"/>
      <c r="BX66" s="647"/>
      <c r="BY66" s="647"/>
      <c r="BZ66" s="647"/>
      <c r="CA66" s="647"/>
      <c r="CB66" s="647"/>
      <c r="CC66" s="647"/>
      <c r="CD66" s="647"/>
      <c r="CE66" s="647"/>
      <c r="CF66" s="647"/>
      <c r="CG66" s="647"/>
      <c r="CH66" s="647"/>
      <c r="CI66" s="647"/>
      <c r="CJ66" s="647"/>
      <c r="CK66" s="647"/>
      <c r="CL66" s="647"/>
      <c r="CM66" s="647"/>
      <c r="CN66" s="647"/>
      <c r="CO66" s="647"/>
      <c r="CP66" s="647"/>
      <c r="CQ66" s="647"/>
      <c r="CR66" s="647"/>
      <c r="CS66" s="647"/>
      <c r="CT66" s="647"/>
      <c r="CU66" s="647"/>
      <c r="CV66" s="647"/>
      <c r="CW66" s="647"/>
      <c r="CX66" s="647"/>
      <c r="CY66" s="647"/>
      <c r="CZ66" s="647"/>
      <c r="DA66" s="647"/>
      <c r="DB66" s="647"/>
      <c r="DC66" s="647"/>
      <c r="DD66" s="647"/>
      <c r="DE66" s="647"/>
      <c r="DF66" s="647"/>
      <c r="DG66" s="647"/>
      <c r="DH66" s="647"/>
      <c r="DI66" s="647"/>
      <c r="DJ66" s="647"/>
      <c r="DK66" s="647"/>
      <c r="DL66" s="647"/>
      <c r="DM66" s="647"/>
      <c r="DN66" s="647"/>
      <c r="DO66" s="647"/>
      <c r="DP66" s="647"/>
      <c r="DQ66" s="647"/>
      <c r="DR66" s="647"/>
      <c r="DS66" s="647"/>
      <c r="DT66" s="647"/>
      <c r="DU66" s="647"/>
      <c r="DV66" s="647"/>
      <c r="DW66" s="647"/>
      <c r="DX66" s="647"/>
      <c r="DY66" s="647"/>
      <c r="DZ66" s="647"/>
      <c r="EA66" s="647"/>
      <c r="EB66" s="647"/>
      <c r="EC66" s="647"/>
      <c r="ED66" s="647"/>
      <c r="EE66" s="647"/>
      <c r="EF66" s="647"/>
      <c r="EG66" s="647"/>
      <c r="EH66" s="647"/>
      <c r="EI66" s="647"/>
      <c r="EJ66" s="647"/>
      <c r="EK66" s="647"/>
      <c r="EL66" s="647"/>
      <c r="EM66" s="647"/>
      <c r="EN66" s="647"/>
      <c r="EO66" s="647"/>
      <c r="EP66" s="647"/>
      <c r="EQ66" s="647"/>
      <c r="ER66" s="647"/>
      <c r="ES66" s="647"/>
      <c r="ET66" s="647"/>
      <c r="EU66" s="647"/>
      <c r="EV66" s="647"/>
      <c r="EW66" s="647"/>
      <c r="EX66" s="647"/>
      <c r="EY66" s="647"/>
      <c r="EZ66" s="648"/>
    </row>
    <row r="67" spans="1:156" s="649" customFormat="1" ht="19.5" customHeight="1">
      <c r="A67" s="662" t="s">
        <v>1337</v>
      </c>
      <c r="B67" s="662">
        <v>79460</v>
      </c>
      <c r="C67" s="669" t="s">
        <v>1186</v>
      </c>
      <c r="D67" s="668" t="s">
        <v>1080</v>
      </c>
      <c r="E67" s="671">
        <v>215.6</v>
      </c>
      <c r="F67" s="824">
        <v>36.369999999999997</v>
      </c>
      <c r="G67" s="686">
        <f t="shared" si="12"/>
        <v>46.640887999999997</v>
      </c>
      <c r="H67" s="671">
        <f t="shared" si="13"/>
        <v>10055.77</v>
      </c>
      <c r="I67" s="647"/>
      <c r="J67" s="647"/>
      <c r="K67" s="647"/>
      <c r="L67" s="647"/>
      <c r="M67" s="647"/>
      <c r="N67" s="647"/>
      <c r="O67" s="647"/>
      <c r="P67" s="647"/>
      <c r="Q67" s="647"/>
      <c r="R67" s="647"/>
      <c r="S67" s="647"/>
      <c r="T67" s="647"/>
      <c r="U67" s="647"/>
      <c r="V67" s="647"/>
      <c r="W67" s="647"/>
      <c r="X67" s="647"/>
      <c r="Y67" s="647"/>
      <c r="Z67" s="647"/>
      <c r="AA67" s="647"/>
      <c r="AB67" s="647"/>
      <c r="AC67" s="647"/>
      <c r="AD67" s="647"/>
      <c r="AE67" s="647"/>
      <c r="AF67" s="647"/>
      <c r="AG67" s="647"/>
      <c r="AH67" s="647"/>
      <c r="AI67" s="647"/>
      <c r="AJ67" s="647"/>
      <c r="AK67" s="647"/>
      <c r="AL67" s="647"/>
      <c r="AM67" s="647"/>
      <c r="AN67" s="647"/>
      <c r="AO67" s="647"/>
      <c r="AP67" s="647"/>
      <c r="AQ67" s="647"/>
      <c r="AR67" s="647"/>
      <c r="AS67" s="647"/>
      <c r="AT67" s="647"/>
      <c r="AU67" s="647"/>
      <c r="AV67" s="647"/>
      <c r="AW67" s="647"/>
      <c r="AX67" s="647"/>
      <c r="AY67" s="647"/>
      <c r="AZ67" s="647"/>
      <c r="BA67" s="647"/>
      <c r="BB67" s="647"/>
      <c r="BC67" s="647"/>
      <c r="BD67" s="647"/>
      <c r="BE67" s="647"/>
      <c r="BF67" s="647"/>
      <c r="BG67" s="647"/>
      <c r="BH67" s="647"/>
      <c r="BI67" s="647"/>
      <c r="BJ67" s="647"/>
      <c r="BK67" s="647"/>
      <c r="BL67" s="647"/>
      <c r="BM67" s="647"/>
      <c r="BN67" s="647"/>
      <c r="BO67" s="647"/>
      <c r="BP67" s="647"/>
      <c r="BQ67" s="647"/>
      <c r="BR67" s="647"/>
      <c r="BS67" s="647"/>
      <c r="BT67" s="647"/>
      <c r="BU67" s="647"/>
      <c r="BV67" s="647"/>
      <c r="BW67" s="647"/>
      <c r="BX67" s="647"/>
      <c r="BY67" s="647"/>
      <c r="BZ67" s="647"/>
      <c r="CA67" s="647"/>
      <c r="CB67" s="647"/>
      <c r="CC67" s="647"/>
      <c r="CD67" s="647"/>
      <c r="CE67" s="647"/>
      <c r="CF67" s="647"/>
      <c r="CG67" s="647"/>
      <c r="CH67" s="647"/>
      <c r="CI67" s="647"/>
      <c r="CJ67" s="647"/>
      <c r="CK67" s="647"/>
      <c r="CL67" s="647"/>
      <c r="CM67" s="647"/>
      <c r="CN67" s="647"/>
      <c r="CO67" s="647"/>
      <c r="CP67" s="647"/>
      <c r="CQ67" s="647"/>
      <c r="CR67" s="647"/>
      <c r="CS67" s="647"/>
      <c r="CT67" s="647"/>
      <c r="CU67" s="647"/>
      <c r="CV67" s="647"/>
      <c r="CW67" s="647"/>
      <c r="CX67" s="647"/>
      <c r="CY67" s="647"/>
      <c r="CZ67" s="647"/>
      <c r="DA67" s="647"/>
      <c r="DB67" s="647"/>
      <c r="DC67" s="647"/>
      <c r="DD67" s="647"/>
      <c r="DE67" s="647"/>
      <c r="DF67" s="647"/>
      <c r="DG67" s="647"/>
      <c r="DH67" s="647"/>
      <c r="DI67" s="647"/>
      <c r="DJ67" s="647"/>
      <c r="DK67" s="647"/>
      <c r="DL67" s="647"/>
      <c r="DM67" s="647"/>
      <c r="DN67" s="647"/>
      <c r="DO67" s="647"/>
      <c r="DP67" s="647"/>
      <c r="DQ67" s="647"/>
      <c r="DR67" s="647"/>
      <c r="DS67" s="647"/>
      <c r="DT67" s="647"/>
      <c r="DU67" s="647"/>
      <c r="DV67" s="647"/>
      <c r="DW67" s="647"/>
      <c r="DX67" s="647"/>
      <c r="DY67" s="647"/>
      <c r="DZ67" s="647"/>
      <c r="EA67" s="647"/>
      <c r="EB67" s="647"/>
      <c r="EC67" s="647"/>
      <c r="ED67" s="647"/>
      <c r="EE67" s="647"/>
      <c r="EF67" s="647"/>
      <c r="EG67" s="647"/>
      <c r="EH67" s="647"/>
      <c r="EI67" s="647"/>
      <c r="EJ67" s="647"/>
      <c r="EK67" s="647"/>
      <c r="EL67" s="647"/>
      <c r="EM67" s="647"/>
      <c r="EN67" s="647"/>
      <c r="EO67" s="647"/>
      <c r="EP67" s="647"/>
      <c r="EQ67" s="647"/>
      <c r="ER67" s="647"/>
      <c r="ES67" s="647"/>
      <c r="ET67" s="647"/>
      <c r="EU67" s="647"/>
      <c r="EV67" s="647"/>
      <c r="EW67" s="647"/>
      <c r="EX67" s="647"/>
      <c r="EY67" s="647"/>
      <c r="EZ67" s="648"/>
    </row>
    <row r="68" spans="1:156" s="649" customFormat="1" ht="28.5">
      <c r="A68" s="662" t="s">
        <v>1427</v>
      </c>
      <c r="B68" s="662" t="s">
        <v>1343</v>
      </c>
      <c r="C68" s="669" t="s">
        <v>1242</v>
      </c>
      <c r="D68" s="871" t="s">
        <v>1080</v>
      </c>
      <c r="E68" s="872">
        <v>90</v>
      </c>
      <c r="F68" s="873">
        <f>COMPOSIÇÃO!K18</f>
        <v>17.5</v>
      </c>
      <c r="G68" s="686">
        <f t="shared" si="12"/>
        <v>22.442</v>
      </c>
      <c r="H68" s="671">
        <f t="shared" si="13"/>
        <v>2019.78</v>
      </c>
      <c r="I68" s="647"/>
      <c r="J68" s="647"/>
      <c r="K68" s="647"/>
      <c r="L68" s="647"/>
      <c r="M68" s="647"/>
      <c r="N68" s="647"/>
      <c r="O68" s="647"/>
      <c r="P68" s="647"/>
      <c r="Q68" s="647"/>
      <c r="R68" s="647"/>
      <c r="S68" s="647"/>
      <c r="T68" s="647"/>
      <c r="U68" s="647"/>
      <c r="V68" s="647"/>
      <c r="W68" s="647"/>
      <c r="X68" s="647"/>
      <c r="Y68" s="647"/>
      <c r="Z68" s="647"/>
      <c r="AA68" s="647"/>
      <c r="AB68" s="647"/>
      <c r="AC68" s="647"/>
      <c r="AD68" s="647"/>
      <c r="AE68" s="647"/>
      <c r="AF68" s="647"/>
      <c r="AG68" s="647"/>
      <c r="AH68" s="647"/>
      <c r="AI68" s="647"/>
      <c r="AJ68" s="647"/>
      <c r="AK68" s="647"/>
      <c r="AL68" s="647"/>
      <c r="AM68" s="647"/>
      <c r="AN68" s="647"/>
      <c r="AO68" s="647"/>
      <c r="AP68" s="647"/>
      <c r="AQ68" s="647"/>
      <c r="AR68" s="647"/>
      <c r="AS68" s="647"/>
      <c r="AT68" s="647"/>
      <c r="AU68" s="647"/>
      <c r="AV68" s="647"/>
      <c r="AW68" s="647"/>
      <c r="AX68" s="647"/>
      <c r="AY68" s="647"/>
      <c r="AZ68" s="647"/>
      <c r="BA68" s="647"/>
      <c r="BB68" s="647"/>
      <c r="BC68" s="647"/>
      <c r="BD68" s="647"/>
      <c r="BE68" s="647"/>
      <c r="BF68" s="647"/>
      <c r="BG68" s="647"/>
      <c r="BH68" s="647"/>
      <c r="BI68" s="647"/>
      <c r="BJ68" s="647"/>
      <c r="BK68" s="647"/>
      <c r="BL68" s="647"/>
      <c r="BM68" s="647"/>
      <c r="BN68" s="647"/>
      <c r="BO68" s="647"/>
      <c r="BP68" s="647"/>
      <c r="BQ68" s="647"/>
      <c r="BR68" s="647"/>
      <c r="BS68" s="647"/>
      <c r="BT68" s="647"/>
      <c r="BU68" s="647"/>
      <c r="BV68" s="647"/>
      <c r="BW68" s="647"/>
      <c r="BX68" s="647"/>
      <c r="BY68" s="647"/>
      <c r="BZ68" s="647"/>
      <c r="CA68" s="647"/>
      <c r="CB68" s="647"/>
      <c r="CC68" s="647"/>
      <c r="CD68" s="647"/>
      <c r="CE68" s="647"/>
      <c r="CF68" s="647"/>
      <c r="CG68" s="647"/>
      <c r="CH68" s="647"/>
      <c r="CI68" s="647"/>
      <c r="CJ68" s="647"/>
      <c r="CK68" s="647"/>
      <c r="CL68" s="647"/>
      <c r="CM68" s="647"/>
      <c r="CN68" s="647"/>
      <c r="CO68" s="647"/>
      <c r="CP68" s="647"/>
      <c r="CQ68" s="647"/>
      <c r="CR68" s="647"/>
      <c r="CS68" s="647"/>
      <c r="CT68" s="647"/>
      <c r="CU68" s="647"/>
      <c r="CV68" s="647"/>
      <c r="CW68" s="647"/>
      <c r="CX68" s="647"/>
      <c r="CY68" s="647"/>
      <c r="CZ68" s="647"/>
      <c r="DA68" s="647"/>
      <c r="DB68" s="647"/>
      <c r="DC68" s="647"/>
      <c r="DD68" s="647"/>
      <c r="DE68" s="647"/>
      <c r="DF68" s="647"/>
      <c r="DG68" s="647"/>
      <c r="DH68" s="647"/>
      <c r="DI68" s="647"/>
      <c r="DJ68" s="647"/>
      <c r="DK68" s="647"/>
      <c r="DL68" s="647"/>
      <c r="DM68" s="647"/>
      <c r="DN68" s="647"/>
      <c r="DO68" s="647"/>
      <c r="DP68" s="647"/>
      <c r="DQ68" s="647"/>
      <c r="DR68" s="647"/>
      <c r="DS68" s="647"/>
      <c r="DT68" s="647"/>
      <c r="DU68" s="647"/>
      <c r="DV68" s="647"/>
      <c r="DW68" s="647"/>
      <c r="DX68" s="647"/>
      <c r="DY68" s="647"/>
      <c r="DZ68" s="647"/>
      <c r="EA68" s="647"/>
      <c r="EB68" s="647"/>
      <c r="EC68" s="647"/>
      <c r="ED68" s="647"/>
      <c r="EE68" s="647"/>
      <c r="EF68" s="647"/>
      <c r="EG68" s="647"/>
      <c r="EH68" s="647"/>
      <c r="EI68" s="647"/>
      <c r="EJ68" s="647"/>
      <c r="EK68" s="647"/>
      <c r="EL68" s="647"/>
      <c r="EM68" s="647"/>
      <c r="EN68" s="647"/>
      <c r="EO68" s="647"/>
      <c r="EP68" s="647"/>
      <c r="EQ68" s="647"/>
      <c r="ER68" s="647"/>
      <c r="ES68" s="647"/>
      <c r="ET68" s="647"/>
      <c r="EU68" s="647"/>
      <c r="EV68" s="647"/>
      <c r="EW68" s="647"/>
      <c r="EX68" s="647"/>
      <c r="EY68" s="647"/>
      <c r="EZ68" s="648"/>
    </row>
    <row r="69" spans="1:156" s="649" customFormat="1" ht="15.75" customHeight="1">
      <c r="A69" s="719"/>
      <c r="B69" s="720"/>
      <c r="C69" s="721"/>
      <c r="D69" s="722"/>
      <c r="E69" s="723"/>
      <c r="F69" s="724" t="s">
        <v>663</v>
      </c>
      <c r="G69" s="724"/>
      <c r="H69" s="725">
        <f>SUM(H60:H68)</f>
        <v>88536.540000000008</v>
      </c>
      <c r="I69" s="647"/>
      <c r="J69" s="647"/>
      <c r="K69" s="647"/>
      <c r="L69" s="647"/>
      <c r="M69" s="647"/>
      <c r="N69" s="647"/>
      <c r="O69" s="647"/>
      <c r="P69" s="647"/>
      <c r="Q69" s="647"/>
      <c r="R69" s="647"/>
      <c r="S69" s="647"/>
      <c r="T69" s="647"/>
      <c r="U69" s="647"/>
      <c r="V69" s="647"/>
      <c r="W69" s="647"/>
      <c r="X69" s="647"/>
      <c r="Y69" s="647"/>
      <c r="Z69" s="647"/>
      <c r="AA69" s="647"/>
      <c r="AB69" s="647"/>
      <c r="AC69" s="647"/>
      <c r="AD69" s="647"/>
      <c r="AE69" s="647"/>
      <c r="AF69" s="647"/>
      <c r="AG69" s="647"/>
      <c r="AH69" s="647"/>
      <c r="AI69" s="647"/>
      <c r="AJ69" s="647"/>
      <c r="AK69" s="647"/>
      <c r="AL69" s="647"/>
      <c r="AM69" s="647"/>
      <c r="AN69" s="647"/>
      <c r="AO69" s="647"/>
      <c r="AP69" s="647"/>
      <c r="AQ69" s="647"/>
      <c r="AR69" s="647"/>
      <c r="AS69" s="647"/>
      <c r="AT69" s="647"/>
      <c r="AU69" s="647"/>
      <c r="AV69" s="647"/>
      <c r="AW69" s="647"/>
      <c r="AX69" s="647"/>
      <c r="AY69" s="647"/>
      <c r="AZ69" s="647"/>
      <c r="BA69" s="647"/>
      <c r="BB69" s="647"/>
      <c r="BC69" s="647"/>
      <c r="BD69" s="647"/>
      <c r="BE69" s="647"/>
      <c r="BF69" s="647"/>
      <c r="BG69" s="647"/>
      <c r="BH69" s="647"/>
      <c r="BI69" s="647"/>
      <c r="BJ69" s="647"/>
      <c r="BK69" s="647"/>
      <c r="BL69" s="647"/>
      <c r="BM69" s="647"/>
      <c r="BN69" s="647"/>
      <c r="BO69" s="647"/>
      <c r="BP69" s="647"/>
      <c r="BQ69" s="647"/>
      <c r="BR69" s="647"/>
      <c r="BS69" s="647"/>
      <c r="BT69" s="647"/>
      <c r="BU69" s="647"/>
      <c r="BV69" s="647"/>
      <c r="BW69" s="647"/>
      <c r="BX69" s="647"/>
      <c r="BY69" s="647"/>
      <c r="BZ69" s="647"/>
      <c r="CA69" s="647"/>
      <c r="CB69" s="647"/>
      <c r="CC69" s="647"/>
      <c r="CD69" s="647"/>
      <c r="CE69" s="647"/>
      <c r="CF69" s="647"/>
      <c r="CG69" s="647"/>
      <c r="CH69" s="647"/>
      <c r="CI69" s="647"/>
      <c r="CJ69" s="647"/>
      <c r="CK69" s="647"/>
      <c r="CL69" s="647"/>
      <c r="CM69" s="647"/>
      <c r="CN69" s="647"/>
      <c r="CO69" s="647"/>
      <c r="CP69" s="647"/>
      <c r="CQ69" s="647"/>
      <c r="CR69" s="647"/>
      <c r="CS69" s="647"/>
      <c r="CT69" s="647"/>
      <c r="CU69" s="647"/>
      <c r="CV69" s="647"/>
      <c r="CW69" s="647"/>
      <c r="CX69" s="647"/>
      <c r="CY69" s="647"/>
      <c r="CZ69" s="647"/>
      <c r="DA69" s="647"/>
      <c r="DB69" s="647"/>
      <c r="DC69" s="647"/>
      <c r="DD69" s="647"/>
      <c r="DE69" s="647"/>
      <c r="DF69" s="647"/>
      <c r="DG69" s="647"/>
      <c r="DH69" s="647"/>
      <c r="DI69" s="647"/>
      <c r="DJ69" s="647"/>
      <c r="DK69" s="647"/>
      <c r="DL69" s="647"/>
      <c r="DM69" s="647"/>
      <c r="DN69" s="647"/>
      <c r="DO69" s="647"/>
      <c r="DP69" s="647"/>
      <c r="DQ69" s="647"/>
      <c r="DR69" s="647"/>
      <c r="DS69" s="647"/>
      <c r="DT69" s="647"/>
      <c r="DU69" s="647"/>
      <c r="DV69" s="647"/>
      <c r="DW69" s="647"/>
      <c r="DX69" s="647"/>
      <c r="DY69" s="647"/>
      <c r="DZ69" s="647"/>
      <c r="EA69" s="647"/>
      <c r="EB69" s="647"/>
      <c r="EC69" s="647"/>
      <c r="ED69" s="647"/>
      <c r="EE69" s="647"/>
      <c r="EF69" s="647"/>
      <c r="EG69" s="647"/>
      <c r="EH69" s="647"/>
      <c r="EI69" s="647"/>
      <c r="EJ69" s="647"/>
      <c r="EK69" s="647"/>
      <c r="EL69" s="647"/>
      <c r="EM69" s="647"/>
      <c r="EN69" s="647"/>
      <c r="EO69" s="647"/>
      <c r="EP69" s="647"/>
      <c r="EQ69" s="647"/>
      <c r="ER69" s="647"/>
      <c r="ES69" s="647"/>
      <c r="ET69" s="647"/>
      <c r="EU69" s="647"/>
      <c r="EV69" s="647"/>
      <c r="EW69" s="647"/>
      <c r="EX69" s="647"/>
      <c r="EY69" s="647"/>
      <c r="EZ69" s="648"/>
    </row>
    <row r="70" spans="1:156" s="649" customFormat="1" ht="15">
      <c r="A70" s="718" t="s">
        <v>800</v>
      </c>
      <c r="B70" s="663"/>
      <c r="C70" s="667" t="s">
        <v>1099</v>
      </c>
      <c r="D70" s="664"/>
      <c r="E70" s="665"/>
      <c r="F70" s="666"/>
      <c r="G70" s="666"/>
      <c r="H70" s="666"/>
      <c r="I70" s="647"/>
      <c r="J70" s="647"/>
      <c r="K70" s="647"/>
      <c r="L70" s="647"/>
      <c r="M70" s="647"/>
      <c r="N70" s="647"/>
      <c r="O70" s="647"/>
      <c r="P70" s="647"/>
      <c r="Q70" s="647"/>
      <c r="R70" s="647"/>
      <c r="S70" s="647"/>
      <c r="T70" s="647"/>
      <c r="U70" s="647"/>
      <c r="V70" s="647"/>
      <c r="W70" s="647"/>
      <c r="X70" s="647"/>
      <c r="Y70" s="647"/>
      <c r="Z70" s="647"/>
      <c r="AA70" s="647"/>
      <c r="AB70" s="647"/>
      <c r="AC70" s="647"/>
      <c r="AD70" s="647"/>
      <c r="AE70" s="647"/>
      <c r="AF70" s="647"/>
      <c r="AG70" s="647"/>
      <c r="AH70" s="647"/>
      <c r="AI70" s="647"/>
      <c r="AJ70" s="647"/>
      <c r="AK70" s="647"/>
      <c r="AL70" s="647"/>
      <c r="AM70" s="647"/>
      <c r="AN70" s="647"/>
      <c r="AO70" s="647"/>
      <c r="AP70" s="647"/>
      <c r="AQ70" s="647"/>
      <c r="AR70" s="647"/>
      <c r="AS70" s="647"/>
      <c r="AT70" s="647"/>
      <c r="AU70" s="647"/>
      <c r="AV70" s="647"/>
      <c r="AW70" s="647"/>
      <c r="AX70" s="647"/>
      <c r="AY70" s="647"/>
      <c r="AZ70" s="647"/>
      <c r="BA70" s="647"/>
      <c r="BB70" s="647"/>
      <c r="BC70" s="647"/>
      <c r="BD70" s="647"/>
      <c r="BE70" s="647"/>
      <c r="BF70" s="647"/>
      <c r="BG70" s="647"/>
      <c r="BH70" s="647"/>
      <c r="BI70" s="647"/>
      <c r="BJ70" s="647"/>
      <c r="BK70" s="647"/>
      <c r="BL70" s="647"/>
      <c r="BM70" s="647"/>
      <c r="BN70" s="647"/>
      <c r="BO70" s="647"/>
      <c r="BP70" s="647"/>
      <c r="BQ70" s="647"/>
      <c r="BR70" s="647"/>
      <c r="BS70" s="647"/>
      <c r="BT70" s="647"/>
      <c r="BU70" s="647"/>
      <c r="BV70" s="647"/>
      <c r="BW70" s="647"/>
      <c r="BX70" s="647"/>
      <c r="BY70" s="647"/>
      <c r="BZ70" s="647"/>
      <c r="CA70" s="647"/>
      <c r="CB70" s="647"/>
      <c r="CC70" s="647"/>
      <c r="CD70" s="647"/>
      <c r="CE70" s="647"/>
      <c r="CF70" s="647"/>
      <c r="CG70" s="647"/>
      <c r="CH70" s="647"/>
      <c r="CI70" s="647"/>
      <c r="CJ70" s="647"/>
      <c r="CK70" s="647"/>
      <c r="CL70" s="647"/>
      <c r="CM70" s="647"/>
      <c r="CN70" s="647"/>
      <c r="CO70" s="647"/>
      <c r="CP70" s="647"/>
      <c r="CQ70" s="647"/>
      <c r="CR70" s="647"/>
      <c r="CS70" s="647"/>
      <c r="CT70" s="647"/>
      <c r="CU70" s="647"/>
      <c r="CV70" s="647"/>
      <c r="CW70" s="647"/>
      <c r="CX70" s="647"/>
      <c r="CY70" s="647"/>
      <c r="CZ70" s="647"/>
      <c r="DA70" s="647"/>
      <c r="DB70" s="647"/>
      <c r="DC70" s="647"/>
      <c r="DD70" s="647"/>
      <c r="DE70" s="647"/>
      <c r="DF70" s="647"/>
      <c r="DG70" s="647"/>
      <c r="DH70" s="647"/>
      <c r="DI70" s="647"/>
      <c r="DJ70" s="647"/>
      <c r="DK70" s="647"/>
      <c r="DL70" s="647"/>
      <c r="DM70" s="647"/>
      <c r="DN70" s="647"/>
      <c r="DO70" s="647"/>
      <c r="DP70" s="647"/>
      <c r="DQ70" s="647"/>
      <c r="DR70" s="647"/>
      <c r="DS70" s="647"/>
      <c r="DT70" s="647"/>
      <c r="DU70" s="647"/>
      <c r="DV70" s="647"/>
      <c r="DW70" s="647"/>
      <c r="DX70" s="647"/>
      <c r="DY70" s="647"/>
      <c r="DZ70" s="647"/>
      <c r="EA70" s="647"/>
      <c r="EB70" s="647"/>
      <c r="EC70" s="647"/>
      <c r="ED70" s="647"/>
      <c r="EE70" s="647"/>
      <c r="EF70" s="647"/>
      <c r="EG70" s="647"/>
      <c r="EH70" s="647"/>
      <c r="EI70" s="647"/>
      <c r="EJ70" s="647"/>
      <c r="EK70" s="647"/>
      <c r="EL70" s="647"/>
      <c r="EM70" s="647"/>
      <c r="EN70" s="647"/>
      <c r="EO70" s="647"/>
      <c r="EP70" s="647"/>
      <c r="EQ70" s="647"/>
      <c r="ER70" s="647"/>
      <c r="ES70" s="647"/>
      <c r="ET70" s="647"/>
      <c r="EU70" s="647"/>
      <c r="EV70" s="647"/>
      <c r="EW70" s="647"/>
      <c r="EX70" s="647"/>
      <c r="EY70" s="647"/>
      <c r="EZ70" s="648"/>
    </row>
    <row r="71" spans="1:156" s="649" customFormat="1" ht="42.75">
      <c r="A71" s="662" t="s">
        <v>801</v>
      </c>
      <c r="B71" s="670">
        <v>96111</v>
      </c>
      <c r="C71" s="669" t="s">
        <v>1193</v>
      </c>
      <c r="D71" s="668" t="s">
        <v>1080</v>
      </c>
      <c r="E71" s="671">
        <v>475</v>
      </c>
      <c r="F71" s="824">
        <v>38.770000000000003</v>
      </c>
      <c r="G71" s="686">
        <f t="shared" ref="G71:G73" si="14">F71*1.2824</f>
        <v>49.718648000000002</v>
      </c>
      <c r="H71" s="671">
        <f t="shared" ref="H71:H73" si="15">TRUNC(G71*E71,2)</f>
        <v>23616.35</v>
      </c>
      <c r="I71" s="647"/>
      <c r="J71" s="647"/>
      <c r="K71" s="647"/>
      <c r="L71" s="647"/>
      <c r="M71" s="647"/>
      <c r="N71" s="647"/>
      <c r="O71" s="647"/>
      <c r="P71" s="647"/>
      <c r="Q71" s="647"/>
      <c r="R71" s="647"/>
      <c r="S71" s="647"/>
      <c r="T71" s="647"/>
      <c r="U71" s="647"/>
      <c r="V71" s="647"/>
      <c r="W71" s="647"/>
      <c r="X71" s="647"/>
      <c r="Y71" s="647"/>
      <c r="Z71" s="647"/>
      <c r="AA71" s="647"/>
      <c r="AB71" s="647"/>
      <c r="AC71" s="647"/>
      <c r="AD71" s="647"/>
      <c r="AE71" s="647"/>
      <c r="AF71" s="647"/>
      <c r="AG71" s="647"/>
      <c r="AH71" s="647"/>
      <c r="AI71" s="647"/>
      <c r="AJ71" s="647"/>
      <c r="AK71" s="647"/>
      <c r="AL71" s="647"/>
      <c r="AM71" s="647"/>
      <c r="AN71" s="647"/>
      <c r="AO71" s="647"/>
      <c r="AP71" s="647"/>
      <c r="AQ71" s="647"/>
      <c r="AR71" s="647"/>
      <c r="AS71" s="647"/>
      <c r="AT71" s="647"/>
      <c r="AU71" s="647"/>
      <c r="AV71" s="647"/>
      <c r="AW71" s="647"/>
      <c r="AX71" s="647"/>
      <c r="AY71" s="647"/>
      <c r="AZ71" s="647"/>
      <c r="BA71" s="647"/>
      <c r="BB71" s="647"/>
      <c r="BC71" s="647"/>
      <c r="BD71" s="647"/>
      <c r="BE71" s="647"/>
      <c r="BF71" s="647"/>
      <c r="BG71" s="647"/>
      <c r="BH71" s="647"/>
      <c r="BI71" s="647"/>
      <c r="BJ71" s="647"/>
      <c r="BK71" s="647"/>
      <c r="BL71" s="647"/>
      <c r="BM71" s="647"/>
      <c r="BN71" s="647"/>
      <c r="BO71" s="647"/>
      <c r="BP71" s="647"/>
      <c r="BQ71" s="647"/>
      <c r="BR71" s="647"/>
      <c r="BS71" s="647"/>
      <c r="BT71" s="647"/>
      <c r="BU71" s="647"/>
      <c r="BV71" s="647"/>
      <c r="BW71" s="647"/>
      <c r="BX71" s="647"/>
      <c r="BY71" s="647"/>
      <c r="BZ71" s="647"/>
      <c r="CA71" s="647"/>
      <c r="CB71" s="647"/>
      <c r="CC71" s="647"/>
      <c r="CD71" s="647"/>
      <c r="CE71" s="647"/>
      <c r="CF71" s="647"/>
      <c r="CG71" s="647"/>
      <c r="CH71" s="647"/>
      <c r="CI71" s="647"/>
      <c r="CJ71" s="647"/>
      <c r="CK71" s="647"/>
      <c r="CL71" s="647"/>
      <c r="CM71" s="647"/>
      <c r="CN71" s="647"/>
      <c r="CO71" s="647"/>
      <c r="CP71" s="647"/>
      <c r="CQ71" s="647"/>
      <c r="CR71" s="647"/>
      <c r="CS71" s="647"/>
      <c r="CT71" s="647"/>
      <c r="CU71" s="647"/>
      <c r="CV71" s="647"/>
      <c r="CW71" s="647"/>
      <c r="CX71" s="647"/>
      <c r="CY71" s="647"/>
      <c r="CZ71" s="647"/>
      <c r="DA71" s="647"/>
      <c r="DB71" s="647"/>
      <c r="DC71" s="647"/>
      <c r="DD71" s="647"/>
      <c r="DE71" s="647"/>
      <c r="DF71" s="647"/>
      <c r="DG71" s="647"/>
      <c r="DH71" s="647"/>
      <c r="DI71" s="647"/>
      <c r="DJ71" s="647"/>
      <c r="DK71" s="647"/>
      <c r="DL71" s="647"/>
      <c r="DM71" s="647"/>
      <c r="DN71" s="647"/>
      <c r="DO71" s="647"/>
      <c r="DP71" s="647"/>
      <c r="DQ71" s="647"/>
      <c r="DR71" s="647"/>
      <c r="DS71" s="647"/>
      <c r="DT71" s="647"/>
      <c r="DU71" s="647"/>
      <c r="DV71" s="647"/>
      <c r="DW71" s="647"/>
      <c r="DX71" s="647"/>
      <c r="DY71" s="647"/>
      <c r="DZ71" s="647"/>
      <c r="EA71" s="647"/>
      <c r="EB71" s="647"/>
      <c r="EC71" s="647"/>
      <c r="ED71" s="647"/>
      <c r="EE71" s="647"/>
      <c r="EF71" s="647"/>
      <c r="EG71" s="647"/>
      <c r="EH71" s="647"/>
      <c r="EI71" s="647"/>
      <c r="EJ71" s="647"/>
      <c r="EK71" s="647"/>
      <c r="EL71" s="647"/>
      <c r="EM71" s="647"/>
      <c r="EN71" s="647"/>
      <c r="EO71" s="647"/>
      <c r="EP71" s="647"/>
      <c r="EQ71" s="647"/>
      <c r="ER71" s="647"/>
      <c r="ES71" s="647"/>
      <c r="ET71" s="647"/>
      <c r="EU71" s="647"/>
      <c r="EV71" s="647"/>
      <c r="EW71" s="647"/>
      <c r="EX71" s="647"/>
      <c r="EY71" s="647"/>
      <c r="EZ71" s="648"/>
    </row>
    <row r="72" spans="1:156" s="649" customFormat="1" ht="28.5">
      <c r="A72" s="662" t="s">
        <v>1187</v>
      </c>
      <c r="B72" s="670" t="s">
        <v>1188</v>
      </c>
      <c r="C72" s="669" t="s">
        <v>1189</v>
      </c>
      <c r="D72" s="668" t="s">
        <v>658</v>
      </c>
      <c r="E72" s="671">
        <v>4</v>
      </c>
      <c r="F72" s="824">
        <v>1901.61</v>
      </c>
      <c r="G72" s="686">
        <f t="shared" si="14"/>
        <v>2438.6246639999999</v>
      </c>
      <c r="H72" s="671">
        <f t="shared" si="15"/>
        <v>9754.49</v>
      </c>
      <c r="I72" s="647"/>
      <c r="J72" s="647"/>
      <c r="K72" s="647"/>
      <c r="L72" s="647"/>
      <c r="M72" s="647"/>
      <c r="N72" s="647"/>
      <c r="O72" s="647"/>
      <c r="P72" s="647"/>
      <c r="Q72" s="647"/>
      <c r="R72" s="647"/>
      <c r="S72" s="647"/>
      <c r="T72" s="647"/>
      <c r="U72" s="647"/>
      <c r="V72" s="647"/>
      <c r="W72" s="647"/>
      <c r="X72" s="647"/>
      <c r="Y72" s="647"/>
      <c r="Z72" s="647"/>
      <c r="AA72" s="647"/>
      <c r="AB72" s="647"/>
      <c r="AC72" s="647"/>
      <c r="AD72" s="647"/>
      <c r="AE72" s="647"/>
      <c r="AF72" s="647"/>
      <c r="AG72" s="647"/>
      <c r="AH72" s="647"/>
      <c r="AI72" s="647"/>
      <c r="AJ72" s="647"/>
      <c r="AK72" s="647"/>
      <c r="AL72" s="647"/>
      <c r="AM72" s="647"/>
      <c r="AN72" s="647"/>
      <c r="AO72" s="647"/>
      <c r="AP72" s="647"/>
      <c r="AQ72" s="647"/>
      <c r="AR72" s="647"/>
      <c r="AS72" s="647"/>
      <c r="AT72" s="647"/>
      <c r="AU72" s="647"/>
      <c r="AV72" s="647"/>
      <c r="AW72" s="647"/>
      <c r="AX72" s="647"/>
      <c r="AY72" s="647"/>
      <c r="AZ72" s="647"/>
      <c r="BA72" s="647"/>
      <c r="BB72" s="647"/>
      <c r="BC72" s="647"/>
      <c r="BD72" s="647"/>
      <c r="BE72" s="647"/>
      <c r="BF72" s="647"/>
      <c r="BG72" s="647"/>
      <c r="BH72" s="647"/>
      <c r="BI72" s="647"/>
      <c r="BJ72" s="647"/>
      <c r="BK72" s="647"/>
      <c r="BL72" s="647"/>
      <c r="BM72" s="647"/>
      <c r="BN72" s="647"/>
      <c r="BO72" s="647"/>
      <c r="BP72" s="647"/>
      <c r="BQ72" s="647"/>
      <c r="BR72" s="647"/>
      <c r="BS72" s="647"/>
      <c r="BT72" s="647"/>
      <c r="BU72" s="647"/>
      <c r="BV72" s="647"/>
      <c r="BW72" s="647"/>
      <c r="BX72" s="647"/>
      <c r="BY72" s="647"/>
      <c r="BZ72" s="647"/>
      <c r="CA72" s="647"/>
      <c r="CB72" s="647"/>
      <c r="CC72" s="647"/>
      <c r="CD72" s="647"/>
      <c r="CE72" s="647"/>
      <c r="CF72" s="647"/>
      <c r="CG72" s="647"/>
      <c r="CH72" s="647"/>
      <c r="CI72" s="647"/>
      <c r="CJ72" s="647"/>
      <c r="CK72" s="647"/>
      <c r="CL72" s="647"/>
      <c r="CM72" s="647"/>
      <c r="CN72" s="647"/>
      <c r="CO72" s="647"/>
      <c r="CP72" s="647"/>
      <c r="CQ72" s="647"/>
      <c r="CR72" s="647"/>
      <c r="CS72" s="647"/>
      <c r="CT72" s="647"/>
      <c r="CU72" s="647"/>
      <c r="CV72" s="647"/>
      <c r="CW72" s="647"/>
      <c r="CX72" s="647"/>
      <c r="CY72" s="647"/>
      <c r="CZ72" s="647"/>
      <c r="DA72" s="647"/>
      <c r="DB72" s="647"/>
      <c r="DC72" s="647"/>
      <c r="DD72" s="647"/>
      <c r="DE72" s="647"/>
      <c r="DF72" s="647"/>
      <c r="DG72" s="647"/>
      <c r="DH72" s="647"/>
      <c r="DI72" s="647"/>
      <c r="DJ72" s="647"/>
      <c r="DK72" s="647"/>
      <c r="DL72" s="647"/>
      <c r="DM72" s="647"/>
      <c r="DN72" s="647"/>
      <c r="DO72" s="647"/>
      <c r="DP72" s="647"/>
      <c r="DQ72" s="647"/>
      <c r="DR72" s="647"/>
      <c r="DS72" s="647"/>
      <c r="DT72" s="647"/>
      <c r="DU72" s="647"/>
      <c r="DV72" s="647"/>
      <c r="DW72" s="647"/>
      <c r="DX72" s="647"/>
      <c r="DY72" s="647"/>
      <c r="DZ72" s="647"/>
      <c r="EA72" s="647"/>
      <c r="EB72" s="647"/>
      <c r="EC72" s="647"/>
      <c r="ED72" s="647"/>
      <c r="EE72" s="647"/>
      <c r="EF72" s="647"/>
      <c r="EG72" s="647"/>
      <c r="EH72" s="647"/>
      <c r="EI72" s="647"/>
      <c r="EJ72" s="647"/>
      <c r="EK72" s="647"/>
      <c r="EL72" s="647"/>
      <c r="EM72" s="647"/>
      <c r="EN72" s="647"/>
      <c r="EO72" s="647"/>
      <c r="EP72" s="647"/>
      <c r="EQ72" s="647"/>
      <c r="ER72" s="647"/>
      <c r="ES72" s="647"/>
      <c r="ET72" s="647"/>
      <c r="EU72" s="647"/>
      <c r="EV72" s="647"/>
      <c r="EW72" s="647"/>
      <c r="EX72" s="647"/>
      <c r="EY72" s="647"/>
      <c r="EZ72" s="648"/>
    </row>
    <row r="73" spans="1:156" s="649" customFormat="1" ht="28.5">
      <c r="A73" s="662" t="s">
        <v>1195</v>
      </c>
      <c r="B73" s="670" t="s">
        <v>1204</v>
      </c>
      <c r="C73" s="669" t="s">
        <v>1205</v>
      </c>
      <c r="D73" s="668" t="s">
        <v>1080</v>
      </c>
      <c r="E73" s="671">
        <v>10</v>
      </c>
      <c r="F73" s="824">
        <v>403.74</v>
      </c>
      <c r="G73" s="686">
        <f t="shared" si="14"/>
        <v>517.75617599999998</v>
      </c>
      <c r="H73" s="671">
        <f t="shared" si="15"/>
        <v>5177.5600000000004</v>
      </c>
      <c r="I73" s="647"/>
      <c r="J73" s="647"/>
      <c r="K73" s="647"/>
      <c r="L73" s="647"/>
      <c r="M73" s="647"/>
      <c r="N73" s="647"/>
      <c r="O73" s="647"/>
      <c r="P73" s="647"/>
      <c r="Q73" s="647"/>
      <c r="R73" s="647"/>
      <c r="S73" s="647"/>
      <c r="T73" s="647"/>
      <c r="U73" s="647"/>
      <c r="V73" s="647"/>
      <c r="W73" s="647"/>
      <c r="X73" s="647"/>
      <c r="Y73" s="647"/>
      <c r="Z73" s="647"/>
      <c r="AA73" s="647"/>
      <c r="AB73" s="647"/>
      <c r="AC73" s="647"/>
      <c r="AD73" s="647"/>
      <c r="AE73" s="647"/>
      <c r="AF73" s="647"/>
      <c r="AG73" s="647"/>
      <c r="AH73" s="647"/>
      <c r="AI73" s="647"/>
      <c r="AJ73" s="647"/>
      <c r="AK73" s="647"/>
      <c r="AL73" s="647"/>
      <c r="AM73" s="647"/>
      <c r="AN73" s="647"/>
      <c r="AO73" s="647"/>
      <c r="AP73" s="647"/>
      <c r="AQ73" s="647"/>
      <c r="AR73" s="647"/>
      <c r="AS73" s="647"/>
      <c r="AT73" s="647"/>
      <c r="AU73" s="647"/>
      <c r="AV73" s="647"/>
      <c r="AW73" s="647"/>
      <c r="AX73" s="647"/>
      <c r="AY73" s="647"/>
      <c r="AZ73" s="647"/>
      <c r="BA73" s="647"/>
      <c r="BB73" s="647"/>
      <c r="BC73" s="647"/>
      <c r="BD73" s="647"/>
      <c r="BE73" s="647"/>
      <c r="BF73" s="647"/>
      <c r="BG73" s="647"/>
      <c r="BH73" s="647"/>
      <c r="BI73" s="647"/>
      <c r="BJ73" s="647"/>
      <c r="BK73" s="647"/>
      <c r="BL73" s="647"/>
      <c r="BM73" s="647"/>
      <c r="BN73" s="647"/>
      <c r="BO73" s="647"/>
      <c r="BP73" s="647"/>
      <c r="BQ73" s="647"/>
      <c r="BR73" s="647"/>
      <c r="BS73" s="647"/>
      <c r="BT73" s="647"/>
      <c r="BU73" s="647"/>
      <c r="BV73" s="647"/>
      <c r="BW73" s="647"/>
      <c r="BX73" s="647"/>
      <c r="BY73" s="647"/>
      <c r="BZ73" s="647"/>
      <c r="CA73" s="647"/>
      <c r="CB73" s="647"/>
      <c r="CC73" s="647"/>
      <c r="CD73" s="647"/>
      <c r="CE73" s="647"/>
      <c r="CF73" s="647"/>
      <c r="CG73" s="647"/>
      <c r="CH73" s="647"/>
      <c r="CI73" s="647"/>
      <c r="CJ73" s="647"/>
      <c r="CK73" s="647"/>
      <c r="CL73" s="647"/>
      <c r="CM73" s="647"/>
      <c r="CN73" s="647"/>
      <c r="CO73" s="647"/>
      <c r="CP73" s="647"/>
      <c r="CQ73" s="647"/>
      <c r="CR73" s="647"/>
      <c r="CS73" s="647"/>
      <c r="CT73" s="647"/>
      <c r="CU73" s="647"/>
      <c r="CV73" s="647"/>
      <c r="CW73" s="647"/>
      <c r="CX73" s="647"/>
      <c r="CY73" s="647"/>
      <c r="CZ73" s="647"/>
      <c r="DA73" s="647"/>
      <c r="DB73" s="647"/>
      <c r="DC73" s="647"/>
      <c r="DD73" s="647"/>
      <c r="DE73" s="647"/>
      <c r="DF73" s="647"/>
      <c r="DG73" s="647"/>
      <c r="DH73" s="647"/>
      <c r="DI73" s="647"/>
      <c r="DJ73" s="647"/>
      <c r="DK73" s="647"/>
      <c r="DL73" s="647"/>
      <c r="DM73" s="647"/>
      <c r="DN73" s="647"/>
      <c r="DO73" s="647"/>
      <c r="DP73" s="647"/>
      <c r="DQ73" s="647"/>
      <c r="DR73" s="647"/>
      <c r="DS73" s="647"/>
      <c r="DT73" s="647"/>
      <c r="DU73" s="647"/>
      <c r="DV73" s="647"/>
      <c r="DW73" s="647"/>
      <c r="DX73" s="647"/>
      <c r="DY73" s="647"/>
      <c r="DZ73" s="647"/>
      <c r="EA73" s="647"/>
      <c r="EB73" s="647"/>
      <c r="EC73" s="647"/>
      <c r="ED73" s="647"/>
      <c r="EE73" s="647"/>
      <c r="EF73" s="647"/>
      <c r="EG73" s="647"/>
      <c r="EH73" s="647"/>
      <c r="EI73" s="647"/>
      <c r="EJ73" s="647"/>
      <c r="EK73" s="647"/>
      <c r="EL73" s="647"/>
      <c r="EM73" s="647"/>
      <c r="EN73" s="647"/>
      <c r="EO73" s="647"/>
      <c r="EP73" s="647"/>
      <c r="EQ73" s="647"/>
      <c r="ER73" s="647"/>
      <c r="ES73" s="647"/>
      <c r="ET73" s="647"/>
      <c r="EU73" s="647"/>
      <c r="EV73" s="647"/>
      <c r="EW73" s="647"/>
      <c r="EX73" s="647"/>
      <c r="EY73" s="647"/>
      <c r="EZ73" s="648"/>
    </row>
    <row r="74" spans="1:156" s="649" customFormat="1" ht="21" customHeight="1">
      <c r="A74" s="719"/>
      <c r="B74" s="720"/>
      <c r="C74" s="721"/>
      <c r="D74" s="722"/>
      <c r="E74" s="723"/>
      <c r="F74" s="724" t="s">
        <v>663</v>
      </c>
      <c r="G74" s="724"/>
      <c r="H74" s="725">
        <f>SUM(H71:H73)</f>
        <v>38548.399999999994</v>
      </c>
      <c r="I74" s="647"/>
      <c r="J74" s="647"/>
      <c r="K74" s="647"/>
      <c r="L74" s="647"/>
      <c r="M74" s="647"/>
      <c r="N74" s="647"/>
      <c r="O74" s="647"/>
      <c r="P74" s="647"/>
      <c r="Q74" s="647"/>
      <c r="R74" s="647"/>
      <c r="S74" s="647"/>
      <c r="T74" s="647"/>
      <c r="U74" s="647"/>
      <c r="V74" s="647"/>
      <c r="W74" s="647"/>
      <c r="X74" s="647"/>
      <c r="Y74" s="647"/>
      <c r="Z74" s="647"/>
      <c r="AA74" s="647"/>
      <c r="AB74" s="647"/>
      <c r="AC74" s="647"/>
      <c r="AD74" s="647"/>
      <c r="AE74" s="647"/>
      <c r="AF74" s="647"/>
      <c r="AG74" s="647"/>
      <c r="AH74" s="647"/>
      <c r="AI74" s="647"/>
      <c r="AJ74" s="647"/>
      <c r="AK74" s="647"/>
      <c r="AL74" s="647"/>
      <c r="AM74" s="647"/>
      <c r="AN74" s="647"/>
      <c r="AO74" s="647"/>
      <c r="AP74" s="647"/>
      <c r="AQ74" s="647"/>
      <c r="AR74" s="647"/>
      <c r="AS74" s="647"/>
      <c r="AT74" s="647"/>
      <c r="AU74" s="647"/>
      <c r="AV74" s="647"/>
      <c r="AW74" s="647"/>
      <c r="AX74" s="647"/>
      <c r="AY74" s="647"/>
      <c r="AZ74" s="647"/>
      <c r="BA74" s="647"/>
      <c r="BB74" s="647"/>
      <c r="BC74" s="647"/>
      <c r="BD74" s="647"/>
      <c r="BE74" s="647"/>
      <c r="BF74" s="647"/>
      <c r="BG74" s="647"/>
      <c r="BH74" s="647"/>
      <c r="BI74" s="647"/>
      <c r="BJ74" s="647"/>
      <c r="BK74" s="647"/>
      <c r="BL74" s="647"/>
      <c r="BM74" s="647"/>
      <c r="BN74" s="647"/>
      <c r="BO74" s="647"/>
      <c r="BP74" s="647"/>
      <c r="BQ74" s="647"/>
      <c r="BR74" s="647"/>
      <c r="BS74" s="647"/>
      <c r="BT74" s="647"/>
      <c r="BU74" s="647"/>
      <c r="BV74" s="647"/>
      <c r="BW74" s="647"/>
      <c r="BX74" s="647"/>
      <c r="BY74" s="647"/>
      <c r="BZ74" s="647"/>
      <c r="CA74" s="647"/>
      <c r="CB74" s="647"/>
      <c r="CC74" s="647"/>
      <c r="CD74" s="647"/>
      <c r="CE74" s="647"/>
      <c r="CF74" s="647"/>
      <c r="CG74" s="647"/>
      <c r="CH74" s="647"/>
      <c r="CI74" s="647"/>
      <c r="CJ74" s="647"/>
      <c r="CK74" s="647"/>
      <c r="CL74" s="647"/>
      <c r="CM74" s="647"/>
      <c r="CN74" s="647"/>
      <c r="CO74" s="647"/>
      <c r="CP74" s="647"/>
      <c r="CQ74" s="647"/>
      <c r="CR74" s="647"/>
      <c r="CS74" s="647"/>
      <c r="CT74" s="647"/>
      <c r="CU74" s="647"/>
      <c r="CV74" s="647"/>
      <c r="CW74" s="647"/>
      <c r="CX74" s="647"/>
      <c r="CY74" s="647"/>
      <c r="CZ74" s="647"/>
      <c r="DA74" s="647"/>
      <c r="DB74" s="647"/>
      <c r="DC74" s="647"/>
      <c r="DD74" s="647"/>
      <c r="DE74" s="647"/>
      <c r="DF74" s="647"/>
      <c r="DG74" s="647"/>
      <c r="DH74" s="647"/>
      <c r="DI74" s="647"/>
      <c r="DJ74" s="647"/>
      <c r="DK74" s="647"/>
      <c r="DL74" s="647"/>
      <c r="DM74" s="647"/>
      <c r="DN74" s="647"/>
      <c r="DO74" s="647"/>
      <c r="DP74" s="647"/>
      <c r="DQ74" s="647"/>
      <c r="DR74" s="647"/>
      <c r="DS74" s="647"/>
      <c r="DT74" s="647"/>
      <c r="DU74" s="647"/>
      <c r="DV74" s="647"/>
      <c r="DW74" s="647"/>
      <c r="DX74" s="647"/>
      <c r="DY74" s="647"/>
      <c r="DZ74" s="647"/>
      <c r="EA74" s="647"/>
      <c r="EB74" s="647"/>
      <c r="EC74" s="647"/>
      <c r="ED74" s="647"/>
      <c r="EE74" s="647"/>
      <c r="EF74" s="647"/>
      <c r="EG74" s="647"/>
      <c r="EH74" s="647"/>
      <c r="EI74" s="647"/>
      <c r="EJ74" s="647"/>
      <c r="EK74" s="647"/>
      <c r="EL74" s="647"/>
      <c r="EM74" s="647"/>
      <c r="EN74" s="647"/>
      <c r="EO74" s="647"/>
      <c r="EP74" s="647"/>
      <c r="EQ74" s="647"/>
      <c r="ER74" s="647"/>
      <c r="ES74" s="647"/>
      <c r="ET74" s="647"/>
      <c r="EU74" s="647"/>
      <c r="EV74" s="647"/>
      <c r="EW74" s="647"/>
      <c r="EX74" s="647"/>
      <c r="EY74" s="647"/>
      <c r="EZ74" s="648"/>
    </row>
    <row r="75" spans="1:156" s="649" customFormat="1" ht="20.25" customHeight="1">
      <c r="A75" s="718" t="s">
        <v>802</v>
      </c>
      <c r="B75" s="663"/>
      <c r="C75" s="667" t="s">
        <v>666</v>
      </c>
      <c r="D75" s="664"/>
      <c r="E75" s="665"/>
      <c r="F75" s="666"/>
      <c r="G75" s="666"/>
      <c r="H75" s="666"/>
      <c r="I75" s="647"/>
      <c r="J75" s="647"/>
      <c r="K75" s="647"/>
      <c r="L75" s="647"/>
      <c r="M75" s="647"/>
      <c r="N75" s="647"/>
      <c r="O75" s="647"/>
      <c r="P75" s="647"/>
      <c r="Q75" s="647"/>
      <c r="R75" s="647"/>
      <c r="S75" s="647"/>
      <c r="T75" s="647"/>
      <c r="U75" s="647"/>
      <c r="V75" s="647"/>
      <c r="W75" s="647"/>
      <c r="X75" s="647"/>
      <c r="Y75" s="647"/>
      <c r="Z75" s="647"/>
      <c r="AA75" s="647"/>
      <c r="AB75" s="647"/>
      <c r="AC75" s="647"/>
      <c r="AD75" s="647"/>
      <c r="AE75" s="647"/>
      <c r="AF75" s="647"/>
      <c r="AG75" s="647"/>
      <c r="AH75" s="647"/>
      <c r="AI75" s="647"/>
      <c r="AJ75" s="647"/>
      <c r="AK75" s="647"/>
      <c r="AL75" s="647"/>
      <c r="AM75" s="647"/>
      <c r="AN75" s="647"/>
      <c r="AO75" s="647"/>
      <c r="AP75" s="647"/>
      <c r="AQ75" s="647"/>
      <c r="AR75" s="647"/>
      <c r="AS75" s="647"/>
      <c r="AT75" s="647"/>
      <c r="AU75" s="647"/>
      <c r="AV75" s="647"/>
      <c r="AW75" s="647"/>
      <c r="AX75" s="647"/>
      <c r="AY75" s="647"/>
      <c r="AZ75" s="647"/>
      <c r="BA75" s="647"/>
      <c r="BB75" s="647"/>
      <c r="BC75" s="647"/>
      <c r="BD75" s="647"/>
      <c r="BE75" s="647"/>
      <c r="BF75" s="647"/>
      <c r="BG75" s="647"/>
      <c r="BH75" s="647"/>
      <c r="BI75" s="647"/>
      <c r="BJ75" s="647"/>
      <c r="BK75" s="647"/>
      <c r="BL75" s="647"/>
      <c r="BM75" s="647"/>
      <c r="BN75" s="647"/>
      <c r="BO75" s="647"/>
      <c r="BP75" s="647"/>
      <c r="BQ75" s="647"/>
      <c r="BR75" s="647"/>
      <c r="BS75" s="647"/>
      <c r="BT75" s="647"/>
      <c r="BU75" s="647"/>
      <c r="BV75" s="647"/>
      <c r="BW75" s="647"/>
      <c r="BX75" s="647"/>
      <c r="BY75" s="647"/>
      <c r="BZ75" s="647"/>
      <c r="CA75" s="647"/>
      <c r="CB75" s="647"/>
      <c r="CC75" s="647"/>
      <c r="CD75" s="647"/>
      <c r="CE75" s="647"/>
      <c r="CF75" s="647"/>
      <c r="CG75" s="647"/>
      <c r="CH75" s="647"/>
      <c r="CI75" s="647"/>
      <c r="CJ75" s="647"/>
      <c r="CK75" s="647"/>
      <c r="CL75" s="647"/>
      <c r="CM75" s="647"/>
      <c r="CN75" s="647"/>
      <c r="CO75" s="647"/>
      <c r="CP75" s="647"/>
      <c r="CQ75" s="647"/>
      <c r="CR75" s="647"/>
      <c r="CS75" s="647"/>
      <c r="CT75" s="647"/>
      <c r="CU75" s="647"/>
      <c r="CV75" s="647"/>
      <c r="CW75" s="647"/>
      <c r="CX75" s="647"/>
      <c r="CY75" s="647"/>
      <c r="CZ75" s="647"/>
      <c r="DA75" s="647"/>
      <c r="DB75" s="647"/>
      <c r="DC75" s="647"/>
      <c r="DD75" s="647"/>
      <c r="DE75" s="647"/>
      <c r="DF75" s="647"/>
      <c r="DG75" s="647"/>
      <c r="DH75" s="647"/>
      <c r="DI75" s="647"/>
      <c r="DJ75" s="647"/>
      <c r="DK75" s="647"/>
      <c r="DL75" s="647"/>
      <c r="DM75" s="647"/>
      <c r="DN75" s="647"/>
      <c r="DO75" s="647"/>
      <c r="DP75" s="647"/>
      <c r="DQ75" s="647"/>
      <c r="DR75" s="647"/>
      <c r="DS75" s="647"/>
      <c r="DT75" s="647"/>
      <c r="DU75" s="647"/>
      <c r="DV75" s="647"/>
      <c r="DW75" s="647"/>
      <c r="DX75" s="647"/>
      <c r="DY75" s="647"/>
      <c r="DZ75" s="647"/>
      <c r="EA75" s="647"/>
      <c r="EB75" s="647"/>
      <c r="EC75" s="647"/>
      <c r="ED75" s="647"/>
      <c r="EE75" s="647"/>
      <c r="EF75" s="647"/>
      <c r="EG75" s="647"/>
      <c r="EH75" s="647"/>
      <c r="EI75" s="647"/>
      <c r="EJ75" s="647"/>
      <c r="EK75" s="647"/>
      <c r="EL75" s="647"/>
      <c r="EM75" s="647"/>
      <c r="EN75" s="647"/>
      <c r="EO75" s="647"/>
      <c r="EP75" s="647"/>
      <c r="EQ75" s="647"/>
      <c r="ER75" s="647"/>
      <c r="ES75" s="647"/>
      <c r="ET75" s="647"/>
      <c r="EU75" s="647"/>
      <c r="EV75" s="647"/>
      <c r="EW75" s="647"/>
      <c r="EX75" s="647"/>
      <c r="EY75" s="647"/>
      <c r="EZ75" s="648"/>
    </row>
    <row r="76" spans="1:156" s="649" customFormat="1" ht="28.5">
      <c r="A76" s="662" t="s">
        <v>1120</v>
      </c>
      <c r="B76" s="709">
        <v>72086</v>
      </c>
      <c r="C76" s="688" t="s">
        <v>1194</v>
      </c>
      <c r="D76" s="668" t="s">
        <v>669</v>
      </c>
      <c r="E76" s="690">
        <v>100</v>
      </c>
      <c r="F76" s="817">
        <v>4.9000000000000004</v>
      </c>
      <c r="G76" s="686">
        <f t="shared" ref="G76:G78" si="16">F76*1.2824</f>
        <v>6.28376</v>
      </c>
      <c r="H76" s="671">
        <f t="shared" ref="H76:H78" si="17">TRUNC(G76*E76,2)</f>
        <v>628.37</v>
      </c>
      <c r="I76" s="647"/>
      <c r="J76" s="647"/>
      <c r="K76" s="647"/>
      <c r="L76" s="647"/>
      <c r="M76" s="647"/>
      <c r="N76" s="647"/>
      <c r="O76" s="647"/>
      <c r="P76" s="647"/>
      <c r="Q76" s="647"/>
      <c r="R76" s="647"/>
      <c r="S76" s="647"/>
      <c r="T76" s="647"/>
      <c r="U76" s="647"/>
      <c r="V76" s="647"/>
      <c r="W76" s="647"/>
      <c r="X76" s="647"/>
      <c r="Y76" s="647"/>
      <c r="Z76" s="647"/>
      <c r="AA76" s="647"/>
      <c r="AB76" s="647"/>
      <c r="AC76" s="647"/>
      <c r="AD76" s="647"/>
      <c r="AE76" s="647"/>
      <c r="AF76" s="647"/>
      <c r="AG76" s="647"/>
      <c r="AH76" s="647"/>
      <c r="AI76" s="647"/>
      <c r="AJ76" s="647"/>
      <c r="AK76" s="647"/>
      <c r="AL76" s="647"/>
      <c r="AM76" s="647"/>
      <c r="AN76" s="647"/>
      <c r="AO76" s="647"/>
      <c r="AP76" s="647"/>
      <c r="AQ76" s="647"/>
      <c r="AR76" s="647"/>
      <c r="AS76" s="647"/>
      <c r="AT76" s="647"/>
      <c r="AU76" s="647"/>
      <c r="AV76" s="647"/>
      <c r="AW76" s="647"/>
      <c r="AX76" s="647"/>
      <c r="AY76" s="647"/>
      <c r="AZ76" s="647"/>
      <c r="BA76" s="647"/>
      <c r="BB76" s="647"/>
      <c r="BC76" s="647"/>
      <c r="BD76" s="647"/>
      <c r="BE76" s="647"/>
      <c r="BF76" s="647"/>
      <c r="BG76" s="647"/>
      <c r="BH76" s="647"/>
      <c r="BI76" s="647"/>
      <c r="BJ76" s="647"/>
      <c r="BK76" s="647"/>
      <c r="BL76" s="647"/>
      <c r="BM76" s="647"/>
      <c r="BN76" s="647"/>
      <c r="BO76" s="647"/>
      <c r="BP76" s="647"/>
      <c r="BQ76" s="647"/>
      <c r="BR76" s="647"/>
      <c r="BS76" s="647"/>
      <c r="BT76" s="647"/>
      <c r="BU76" s="647"/>
      <c r="BV76" s="647"/>
      <c r="BW76" s="647"/>
      <c r="BX76" s="647"/>
      <c r="BY76" s="647"/>
      <c r="BZ76" s="647"/>
      <c r="CA76" s="647"/>
      <c r="CB76" s="647"/>
      <c r="CC76" s="647"/>
      <c r="CD76" s="647"/>
      <c r="CE76" s="647"/>
      <c r="CF76" s="647"/>
      <c r="CG76" s="647"/>
      <c r="CH76" s="647"/>
      <c r="CI76" s="647"/>
      <c r="CJ76" s="647"/>
      <c r="CK76" s="647"/>
      <c r="CL76" s="647"/>
      <c r="CM76" s="647"/>
      <c r="CN76" s="647"/>
      <c r="CO76" s="647"/>
      <c r="CP76" s="647"/>
      <c r="CQ76" s="647"/>
      <c r="CR76" s="647"/>
      <c r="CS76" s="647"/>
      <c r="CT76" s="647"/>
      <c r="CU76" s="647"/>
      <c r="CV76" s="647"/>
      <c r="CW76" s="647"/>
      <c r="CX76" s="647"/>
      <c r="CY76" s="647"/>
      <c r="CZ76" s="647"/>
      <c r="DA76" s="647"/>
      <c r="DB76" s="647"/>
      <c r="DC76" s="647"/>
      <c r="DD76" s="647"/>
      <c r="DE76" s="647"/>
      <c r="DF76" s="647"/>
      <c r="DG76" s="647"/>
      <c r="DH76" s="647"/>
      <c r="DI76" s="647"/>
      <c r="DJ76" s="647"/>
      <c r="DK76" s="647"/>
      <c r="DL76" s="647"/>
      <c r="DM76" s="647"/>
      <c r="DN76" s="647"/>
      <c r="DO76" s="647"/>
      <c r="DP76" s="647"/>
      <c r="DQ76" s="647"/>
      <c r="DR76" s="647"/>
      <c r="DS76" s="647"/>
      <c r="DT76" s="647"/>
      <c r="DU76" s="647"/>
      <c r="DV76" s="647"/>
      <c r="DW76" s="647"/>
      <c r="DX76" s="647"/>
      <c r="DY76" s="647"/>
      <c r="DZ76" s="647"/>
      <c r="EA76" s="647"/>
      <c r="EB76" s="647"/>
      <c r="EC76" s="647"/>
      <c r="ED76" s="647"/>
      <c r="EE76" s="647"/>
      <c r="EF76" s="647"/>
      <c r="EG76" s="647"/>
      <c r="EH76" s="647"/>
      <c r="EI76" s="647"/>
      <c r="EJ76" s="647"/>
      <c r="EK76" s="647"/>
      <c r="EL76" s="647"/>
      <c r="EM76" s="647"/>
      <c r="EN76" s="647"/>
      <c r="EO76" s="647"/>
      <c r="EP76" s="647"/>
      <c r="EQ76" s="647"/>
      <c r="ER76" s="647"/>
      <c r="ES76" s="647"/>
      <c r="ET76" s="647"/>
      <c r="EU76" s="647"/>
      <c r="EV76" s="647"/>
      <c r="EW76" s="647"/>
      <c r="EX76" s="647"/>
      <c r="EY76" s="647"/>
      <c r="EZ76" s="648"/>
    </row>
    <row r="77" spans="1:156" s="649" customFormat="1" ht="42.75">
      <c r="A77" s="662" t="s">
        <v>1133</v>
      </c>
      <c r="B77" s="710">
        <v>94223</v>
      </c>
      <c r="C77" s="688" t="s">
        <v>1173</v>
      </c>
      <c r="D77" s="689" t="s">
        <v>669</v>
      </c>
      <c r="E77" s="690">
        <v>60</v>
      </c>
      <c r="F77" s="817">
        <v>43.49</v>
      </c>
      <c r="G77" s="686">
        <f t="shared" si="16"/>
        <v>55.771576000000003</v>
      </c>
      <c r="H77" s="671">
        <f t="shared" si="17"/>
        <v>3346.29</v>
      </c>
      <c r="I77" s="647"/>
      <c r="J77" s="647"/>
      <c r="K77" s="647"/>
      <c r="L77" s="647"/>
      <c r="M77" s="647"/>
      <c r="N77" s="647"/>
      <c r="O77" s="647"/>
      <c r="P77" s="647"/>
      <c r="Q77" s="647"/>
      <c r="R77" s="647"/>
      <c r="S77" s="647"/>
      <c r="T77" s="647"/>
      <c r="U77" s="647"/>
      <c r="V77" s="647"/>
      <c r="W77" s="647"/>
      <c r="X77" s="647"/>
      <c r="Y77" s="647"/>
      <c r="Z77" s="647"/>
      <c r="AA77" s="647"/>
      <c r="AB77" s="647"/>
      <c r="AC77" s="647"/>
      <c r="AD77" s="647"/>
      <c r="AE77" s="647"/>
      <c r="AF77" s="647"/>
      <c r="AG77" s="647"/>
      <c r="AH77" s="647"/>
      <c r="AI77" s="647"/>
      <c r="AJ77" s="647"/>
      <c r="AK77" s="647"/>
      <c r="AL77" s="647"/>
      <c r="AM77" s="647"/>
      <c r="AN77" s="647"/>
      <c r="AO77" s="647"/>
      <c r="AP77" s="647"/>
      <c r="AQ77" s="647"/>
      <c r="AR77" s="647"/>
      <c r="AS77" s="647"/>
      <c r="AT77" s="647"/>
      <c r="AU77" s="647"/>
      <c r="AV77" s="647"/>
      <c r="AW77" s="647"/>
      <c r="AX77" s="647"/>
      <c r="AY77" s="647"/>
      <c r="AZ77" s="647"/>
      <c r="BA77" s="647"/>
      <c r="BB77" s="647"/>
      <c r="BC77" s="647"/>
      <c r="BD77" s="647"/>
      <c r="BE77" s="647"/>
      <c r="BF77" s="647"/>
      <c r="BG77" s="647"/>
      <c r="BH77" s="647"/>
      <c r="BI77" s="647"/>
      <c r="BJ77" s="647"/>
      <c r="BK77" s="647"/>
      <c r="BL77" s="647"/>
      <c r="BM77" s="647"/>
      <c r="BN77" s="647"/>
      <c r="BO77" s="647"/>
      <c r="BP77" s="647"/>
      <c r="BQ77" s="647"/>
      <c r="BR77" s="647"/>
      <c r="BS77" s="647"/>
      <c r="BT77" s="647"/>
      <c r="BU77" s="647"/>
      <c r="BV77" s="647"/>
      <c r="BW77" s="647"/>
      <c r="BX77" s="647"/>
      <c r="BY77" s="647"/>
      <c r="BZ77" s="647"/>
      <c r="CA77" s="647"/>
      <c r="CB77" s="647"/>
      <c r="CC77" s="647"/>
      <c r="CD77" s="647"/>
      <c r="CE77" s="647"/>
      <c r="CF77" s="647"/>
      <c r="CG77" s="647"/>
      <c r="CH77" s="647"/>
      <c r="CI77" s="647"/>
      <c r="CJ77" s="647"/>
      <c r="CK77" s="647"/>
      <c r="CL77" s="647"/>
      <c r="CM77" s="647"/>
      <c r="CN77" s="647"/>
      <c r="CO77" s="647"/>
      <c r="CP77" s="647"/>
      <c r="CQ77" s="647"/>
      <c r="CR77" s="647"/>
      <c r="CS77" s="647"/>
      <c r="CT77" s="647"/>
      <c r="CU77" s="647"/>
      <c r="CV77" s="647"/>
      <c r="CW77" s="647"/>
      <c r="CX77" s="647"/>
      <c r="CY77" s="647"/>
      <c r="CZ77" s="647"/>
      <c r="DA77" s="647"/>
      <c r="DB77" s="647"/>
      <c r="DC77" s="647"/>
      <c r="DD77" s="647"/>
      <c r="DE77" s="647"/>
      <c r="DF77" s="647"/>
      <c r="DG77" s="647"/>
      <c r="DH77" s="647"/>
      <c r="DI77" s="647"/>
      <c r="DJ77" s="647"/>
      <c r="DK77" s="647"/>
      <c r="DL77" s="647"/>
      <c r="DM77" s="647"/>
      <c r="DN77" s="647"/>
      <c r="DO77" s="647"/>
      <c r="DP77" s="647"/>
      <c r="DQ77" s="647"/>
      <c r="DR77" s="647"/>
      <c r="DS77" s="647"/>
      <c r="DT77" s="647"/>
      <c r="DU77" s="647"/>
      <c r="DV77" s="647"/>
      <c r="DW77" s="647"/>
      <c r="DX77" s="647"/>
      <c r="DY77" s="647"/>
      <c r="DZ77" s="647"/>
      <c r="EA77" s="647"/>
      <c r="EB77" s="647"/>
      <c r="EC77" s="647"/>
      <c r="ED77" s="647"/>
      <c r="EE77" s="647"/>
      <c r="EF77" s="647"/>
      <c r="EG77" s="647"/>
      <c r="EH77" s="647"/>
      <c r="EI77" s="647"/>
      <c r="EJ77" s="647"/>
      <c r="EK77" s="647"/>
      <c r="EL77" s="647"/>
      <c r="EM77" s="647"/>
      <c r="EN77" s="647"/>
      <c r="EO77" s="647"/>
      <c r="EP77" s="647"/>
      <c r="EQ77" s="647"/>
      <c r="ER77" s="647"/>
      <c r="ES77" s="647"/>
      <c r="ET77" s="647"/>
      <c r="EU77" s="647"/>
      <c r="EV77" s="647"/>
      <c r="EW77" s="647"/>
      <c r="EX77" s="647"/>
      <c r="EY77" s="647"/>
      <c r="EZ77" s="648"/>
    </row>
    <row r="78" spans="1:156" s="649" customFormat="1" ht="51" customHeight="1">
      <c r="A78" s="662" t="s">
        <v>1134</v>
      </c>
      <c r="B78" s="710">
        <v>94210</v>
      </c>
      <c r="C78" s="688" t="s">
        <v>1100</v>
      </c>
      <c r="D78" s="689" t="s">
        <v>1080</v>
      </c>
      <c r="E78" s="690">
        <v>680.6</v>
      </c>
      <c r="F78" s="817">
        <v>35.82</v>
      </c>
      <c r="G78" s="686">
        <f t="shared" si="16"/>
        <v>45.935567999999996</v>
      </c>
      <c r="H78" s="671">
        <f t="shared" si="17"/>
        <v>31263.74</v>
      </c>
      <c r="I78" s="647"/>
      <c r="J78" s="647"/>
      <c r="K78" s="647"/>
      <c r="L78" s="647"/>
      <c r="M78" s="647"/>
      <c r="N78" s="647"/>
      <c r="O78" s="647"/>
      <c r="P78" s="647"/>
      <c r="Q78" s="647"/>
      <c r="R78" s="647"/>
      <c r="S78" s="647"/>
      <c r="T78" s="647"/>
      <c r="U78" s="647"/>
      <c r="V78" s="647"/>
      <c r="W78" s="647"/>
      <c r="X78" s="647"/>
      <c r="Y78" s="647"/>
      <c r="Z78" s="647"/>
      <c r="AA78" s="647"/>
      <c r="AB78" s="647"/>
      <c r="AC78" s="647"/>
      <c r="AD78" s="647"/>
      <c r="AE78" s="647"/>
      <c r="AF78" s="647"/>
      <c r="AG78" s="647"/>
      <c r="AH78" s="647"/>
      <c r="AI78" s="647"/>
      <c r="AJ78" s="647"/>
      <c r="AK78" s="647"/>
      <c r="AL78" s="647"/>
      <c r="AM78" s="647"/>
      <c r="AN78" s="647"/>
      <c r="AO78" s="647"/>
      <c r="AP78" s="647"/>
      <c r="AQ78" s="647"/>
      <c r="AR78" s="647"/>
      <c r="AS78" s="647"/>
      <c r="AT78" s="647"/>
      <c r="AU78" s="647"/>
      <c r="AV78" s="647"/>
      <c r="AW78" s="647"/>
      <c r="AX78" s="647"/>
      <c r="AY78" s="647"/>
      <c r="AZ78" s="647"/>
      <c r="BA78" s="647"/>
      <c r="BB78" s="647"/>
      <c r="BC78" s="647"/>
      <c r="BD78" s="647"/>
      <c r="BE78" s="647"/>
      <c r="BF78" s="647"/>
      <c r="BG78" s="647"/>
      <c r="BH78" s="647"/>
      <c r="BI78" s="647"/>
      <c r="BJ78" s="647"/>
      <c r="BK78" s="647"/>
      <c r="BL78" s="647"/>
      <c r="BM78" s="647"/>
      <c r="BN78" s="647"/>
      <c r="BO78" s="647"/>
      <c r="BP78" s="647"/>
      <c r="BQ78" s="647"/>
      <c r="BR78" s="647"/>
      <c r="BS78" s="647"/>
      <c r="BT78" s="647"/>
      <c r="BU78" s="647"/>
      <c r="BV78" s="647"/>
      <c r="BW78" s="647"/>
      <c r="BX78" s="647"/>
      <c r="BY78" s="647"/>
      <c r="BZ78" s="647"/>
      <c r="CA78" s="647"/>
      <c r="CB78" s="647"/>
      <c r="CC78" s="647"/>
      <c r="CD78" s="647"/>
      <c r="CE78" s="647"/>
      <c r="CF78" s="647"/>
      <c r="CG78" s="647"/>
      <c r="CH78" s="647"/>
      <c r="CI78" s="647"/>
      <c r="CJ78" s="647"/>
      <c r="CK78" s="647"/>
      <c r="CL78" s="647"/>
      <c r="CM78" s="647"/>
      <c r="CN78" s="647"/>
      <c r="CO78" s="647"/>
      <c r="CP78" s="647"/>
      <c r="CQ78" s="647"/>
      <c r="CR78" s="647"/>
      <c r="CS78" s="647"/>
      <c r="CT78" s="647"/>
      <c r="CU78" s="647"/>
      <c r="CV78" s="647"/>
      <c r="CW78" s="647"/>
      <c r="CX78" s="647"/>
      <c r="CY78" s="647"/>
      <c r="CZ78" s="647"/>
      <c r="DA78" s="647"/>
      <c r="DB78" s="647"/>
      <c r="DC78" s="647"/>
      <c r="DD78" s="647"/>
      <c r="DE78" s="647"/>
      <c r="DF78" s="647"/>
      <c r="DG78" s="647"/>
      <c r="DH78" s="647"/>
      <c r="DI78" s="647"/>
      <c r="DJ78" s="647"/>
      <c r="DK78" s="647"/>
      <c r="DL78" s="647"/>
      <c r="DM78" s="647"/>
      <c r="DN78" s="647"/>
      <c r="DO78" s="647"/>
      <c r="DP78" s="647"/>
      <c r="DQ78" s="647"/>
      <c r="DR78" s="647"/>
      <c r="DS78" s="647"/>
      <c r="DT78" s="647"/>
      <c r="DU78" s="647"/>
      <c r="DV78" s="647"/>
      <c r="DW78" s="647"/>
      <c r="DX78" s="647"/>
      <c r="DY78" s="647"/>
      <c r="DZ78" s="647"/>
      <c r="EA78" s="647"/>
      <c r="EB78" s="647"/>
      <c r="EC78" s="647"/>
      <c r="ED78" s="647"/>
      <c r="EE78" s="647"/>
      <c r="EF78" s="647"/>
      <c r="EG78" s="647"/>
      <c r="EH78" s="647"/>
      <c r="EI78" s="647"/>
      <c r="EJ78" s="647"/>
      <c r="EK78" s="647"/>
      <c r="EL78" s="647"/>
      <c r="EM78" s="647"/>
      <c r="EN78" s="647"/>
      <c r="EO78" s="647"/>
      <c r="EP78" s="647"/>
      <c r="EQ78" s="647"/>
      <c r="ER78" s="647"/>
      <c r="ES78" s="647"/>
      <c r="ET78" s="647"/>
      <c r="EU78" s="647"/>
      <c r="EV78" s="647"/>
      <c r="EW78" s="647"/>
      <c r="EX78" s="647"/>
      <c r="EY78" s="647"/>
      <c r="EZ78" s="648"/>
    </row>
    <row r="79" spans="1:156" s="649" customFormat="1" ht="21" customHeight="1">
      <c r="A79" s="719"/>
      <c r="B79" s="720"/>
      <c r="C79" s="721"/>
      <c r="D79" s="722"/>
      <c r="E79" s="723"/>
      <c r="F79" s="724" t="s">
        <v>663</v>
      </c>
      <c r="G79" s="724"/>
      <c r="H79" s="725">
        <f>SUM(H76:H78)</f>
        <v>35238.400000000001</v>
      </c>
      <c r="I79" s="647"/>
      <c r="J79" s="647"/>
      <c r="K79" s="647"/>
      <c r="L79" s="647"/>
      <c r="M79" s="647"/>
      <c r="N79" s="647"/>
      <c r="O79" s="647"/>
      <c r="P79" s="647"/>
      <c r="Q79" s="647"/>
      <c r="R79" s="647"/>
      <c r="S79" s="647"/>
      <c r="T79" s="647"/>
      <c r="U79" s="647"/>
      <c r="V79" s="647"/>
      <c r="W79" s="647"/>
      <c r="X79" s="647"/>
      <c r="Y79" s="647"/>
      <c r="Z79" s="647"/>
      <c r="AA79" s="647"/>
      <c r="AB79" s="647"/>
      <c r="AC79" s="647"/>
      <c r="AD79" s="647"/>
      <c r="AE79" s="647"/>
      <c r="AF79" s="647"/>
      <c r="AG79" s="647"/>
      <c r="AH79" s="647"/>
      <c r="AI79" s="647"/>
      <c r="AJ79" s="647"/>
      <c r="AK79" s="647"/>
      <c r="AL79" s="647"/>
      <c r="AM79" s="647"/>
      <c r="AN79" s="647"/>
      <c r="AO79" s="647"/>
      <c r="AP79" s="647"/>
      <c r="AQ79" s="647"/>
      <c r="AR79" s="647"/>
      <c r="AS79" s="647"/>
      <c r="AT79" s="647"/>
      <c r="AU79" s="647"/>
      <c r="AV79" s="647"/>
      <c r="AW79" s="647"/>
      <c r="AX79" s="647"/>
      <c r="AY79" s="647"/>
      <c r="AZ79" s="647"/>
      <c r="BA79" s="647"/>
      <c r="BB79" s="647"/>
      <c r="BC79" s="647"/>
      <c r="BD79" s="647"/>
      <c r="BE79" s="647"/>
      <c r="BF79" s="647"/>
      <c r="BG79" s="647"/>
      <c r="BH79" s="647"/>
      <c r="BI79" s="647"/>
      <c r="BJ79" s="647"/>
      <c r="BK79" s="647"/>
      <c r="BL79" s="647"/>
      <c r="BM79" s="647"/>
      <c r="BN79" s="647"/>
      <c r="BO79" s="647"/>
      <c r="BP79" s="647"/>
      <c r="BQ79" s="647"/>
      <c r="BR79" s="647"/>
      <c r="BS79" s="647"/>
      <c r="BT79" s="647"/>
      <c r="BU79" s="647"/>
      <c r="BV79" s="647"/>
      <c r="BW79" s="647"/>
      <c r="BX79" s="647"/>
      <c r="BY79" s="647"/>
      <c r="BZ79" s="647"/>
      <c r="CA79" s="647"/>
      <c r="CB79" s="647"/>
      <c r="CC79" s="647"/>
      <c r="CD79" s="647"/>
      <c r="CE79" s="647"/>
      <c r="CF79" s="647"/>
      <c r="CG79" s="647"/>
      <c r="CH79" s="647"/>
      <c r="CI79" s="647"/>
      <c r="CJ79" s="647"/>
      <c r="CK79" s="647"/>
      <c r="CL79" s="647"/>
      <c r="CM79" s="647"/>
      <c r="CN79" s="647"/>
      <c r="CO79" s="647"/>
      <c r="CP79" s="647"/>
      <c r="CQ79" s="647"/>
      <c r="CR79" s="647"/>
      <c r="CS79" s="647"/>
      <c r="CT79" s="647"/>
      <c r="CU79" s="647"/>
      <c r="CV79" s="647"/>
      <c r="CW79" s="647"/>
      <c r="CX79" s="647"/>
      <c r="CY79" s="647"/>
      <c r="CZ79" s="647"/>
      <c r="DA79" s="647"/>
      <c r="DB79" s="647"/>
      <c r="DC79" s="647"/>
      <c r="DD79" s="647"/>
      <c r="DE79" s="647"/>
      <c r="DF79" s="647"/>
      <c r="DG79" s="647"/>
      <c r="DH79" s="647"/>
      <c r="DI79" s="647"/>
      <c r="DJ79" s="647"/>
      <c r="DK79" s="647"/>
      <c r="DL79" s="647"/>
      <c r="DM79" s="647"/>
      <c r="DN79" s="647"/>
      <c r="DO79" s="647"/>
      <c r="DP79" s="647"/>
      <c r="DQ79" s="647"/>
      <c r="DR79" s="647"/>
      <c r="DS79" s="647"/>
      <c r="DT79" s="647"/>
      <c r="DU79" s="647"/>
      <c r="DV79" s="647"/>
      <c r="DW79" s="647"/>
      <c r="DX79" s="647"/>
      <c r="DY79" s="647"/>
      <c r="DZ79" s="647"/>
      <c r="EA79" s="647"/>
      <c r="EB79" s="647"/>
      <c r="EC79" s="647"/>
      <c r="ED79" s="647"/>
      <c r="EE79" s="647"/>
      <c r="EF79" s="647"/>
      <c r="EG79" s="647"/>
      <c r="EH79" s="647"/>
      <c r="EI79" s="647"/>
      <c r="EJ79" s="647"/>
      <c r="EK79" s="647"/>
      <c r="EL79" s="647"/>
      <c r="EM79" s="647"/>
      <c r="EN79" s="647"/>
      <c r="EO79" s="647"/>
      <c r="EP79" s="647"/>
      <c r="EQ79" s="647"/>
      <c r="ER79" s="647"/>
      <c r="ES79" s="647"/>
      <c r="ET79" s="647"/>
      <c r="EU79" s="647"/>
      <c r="EV79" s="647"/>
      <c r="EW79" s="647"/>
      <c r="EX79" s="647"/>
      <c r="EY79" s="647"/>
      <c r="EZ79" s="648"/>
    </row>
    <row r="80" spans="1:156" s="649" customFormat="1" ht="20.25" customHeight="1">
      <c r="A80" s="718" t="s">
        <v>776</v>
      </c>
      <c r="B80" s="663"/>
      <c r="C80" s="667" t="s">
        <v>1101</v>
      </c>
      <c r="D80" s="664"/>
      <c r="E80" s="665"/>
      <c r="F80" s="666"/>
      <c r="G80" s="666"/>
      <c r="H80" s="666"/>
      <c r="I80" s="647"/>
      <c r="J80" s="647"/>
      <c r="K80" s="647"/>
      <c r="L80" s="647"/>
      <c r="M80" s="647"/>
      <c r="N80" s="647"/>
      <c r="O80" s="647"/>
      <c r="P80" s="647"/>
      <c r="Q80" s="647"/>
      <c r="R80" s="647"/>
      <c r="S80" s="647"/>
      <c r="T80" s="647"/>
      <c r="U80" s="647"/>
      <c r="V80" s="647"/>
      <c r="W80" s="647"/>
      <c r="X80" s="647"/>
      <c r="Y80" s="647"/>
      <c r="Z80" s="647"/>
      <c r="AA80" s="647"/>
      <c r="AB80" s="647"/>
      <c r="AC80" s="647"/>
      <c r="AD80" s="647"/>
      <c r="AE80" s="647"/>
      <c r="AF80" s="647"/>
      <c r="AG80" s="647"/>
      <c r="AH80" s="647"/>
      <c r="AI80" s="647"/>
      <c r="AJ80" s="647"/>
      <c r="AK80" s="647"/>
      <c r="AL80" s="647"/>
      <c r="AM80" s="647"/>
      <c r="AN80" s="647"/>
      <c r="AO80" s="647"/>
      <c r="AP80" s="647"/>
      <c r="AQ80" s="647"/>
      <c r="AR80" s="647"/>
      <c r="AS80" s="647"/>
      <c r="AT80" s="647"/>
      <c r="AU80" s="647"/>
      <c r="AV80" s="647"/>
      <c r="AW80" s="647"/>
      <c r="AX80" s="647"/>
      <c r="AY80" s="647"/>
      <c r="AZ80" s="647"/>
      <c r="BA80" s="647"/>
      <c r="BB80" s="647"/>
      <c r="BC80" s="647"/>
      <c r="BD80" s="647"/>
      <c r="BE80" s="647"/>
      <c r="BF80" s="647"/>
      <c r="BG80" s="647"/>
      <c r="BH80" s="647"/>
      <c r="BI80" s="647"/>
      <c r="BJ80" s="647"/>
      <c r="BK80" s="647"/>
      <c r="BL80" s="647"/>
      <c r="BM80" s="647"/>
      <c r="BN80" s="647"/>
      <c r="BO80" s="647"/>
      <c r="BP80" s="647"/>
      <c r="BQ80" s="647"/>
      <c r="BR80" s="647"/>
      <c r="BS80" s="647"/>
      <c r="BT80" s="647"/>
      <c r="BU80" s="647"/>
      <c r="BV80" s="647"/>
      <c r="BW80" s="647"/>
      <c r="BX80" s="647"/>
      <c r="BY80" s="647"/>
      <c r="BZ80" s="647"/>
      <c r="CA80" s="647"/>
      <c r="CB80" s="647"/>
      <c r="CC80" s="647"/>
      <c r="CD80" s="647"/>
      <c r="CE80" s="647"/>
      <c r="CF80" s="647"/>
      <c r="CG80" s="647"/>
      <c r="CH80" s="647"/>
      <c r="CI80" s="647"/>
      <c r="CJ80" s="647"/>
      <c r="CK80" s="647"/>
      <c r="CL80" s="647"/>
      <c r="CM80" s="647"/>
      <c r="CN80" s="647"/>
      <c r="CO80" s="647"/>
      <c r="CP80" s="647"/>
      <c r="CQ80" s="647"/>
      <c r="CR80" s="647"/>
      <c r="CS80" s="647"/>
      <c r="CT80" s="647"/>
      <c r="CU80" s="647"/>
      <c r="CV80" s="647"/>
      <c r="CW80" s="647"/>
      <c r="CX80" s="647"/>
      <c r="CY80" s="647"/>
      <c r="CZ80" s="647"/>
      <c r="DA80" s="647"/>
      <c r="DB80" s="647"/>
      <c r="DC80" s="647"/>
      <c r="DD80" s="647"/>
      <c r="DE80" s="647"/>
      <c r="DF80" s="647"/>
      <c r="DG80" s="647"/>
      <c r="DH80" s="647"/>
      <c r="DI80" s="647"/>
      <c r="DJ80" s="647"/>
      <c r="DK80" s="647"/>
      <c r="DL80" s="647"/>
      <c r="DM80" s="647"/>
      <c r="DN80" s="647"/>
      <c r="DO80" s="647"/>
      <c r="DP80" s="647"/>
      <c r="DQ80" s="647"/>
      <c r="DR80" s="647"/>
      <c r="DS80" s="647"/>
      <c r="DT80" s="647"/>
      <c r="DU80" s="647"/>
      <c r="DV80" s="647"/>
      <c r="DW80" s="647"/>
      <c r="DX80" s="647"/>
      <c r="DY80" s="647"/>
      <c r="DZ80" s="647"/>
      <c r="EA80" s="647"/>
      <c r="EB80" s="647"/>
      <c r="EC80" s="647"/>
      <c r="ED80" s="647"/>
      <c r="EE80" s="647"/>
      <c r="EF80" s="647"/>
      <c r="EG80" s="647"/>
      <c r="EH80" s="647"/>
      <c r="EI80" s="647"/>
      <c r="EJ80" s="647"/>
      <c r="EK80" s="647"/>
      <c r="EL80" s="647"/>
      <c r="EM80" s="647"/>
      <c r="EN80" s="647"/>
      <c r="EO80" s="647"/>
      <c r="EP80" s="647"/>
      <c r="EQ80" s="647"/>
      <c r="ER80" s="647"/>
      <c r="ES80" s="647"/>
      <c r="ET80" s="647"/>
      <c r="EU80" s="647"/>
      <c r="EV80" s="647"/>
      <c r="EW80" s="647"/>
      <c r="EX80" s="647"/>
      <c r="EY80" s="647"/>
      <c r="EZ80" s="648"/>
    </row>
    <row r="81" spans="1:156" s="649" customFormat="1" ht="28.5">
      <c r="A81" s="662" t="s">
        <v>1124</v>
      </c>
      <c r="B81" s="709" t="s">
        <v>1174</v>
      </c>
      <c r="C81" s="688" t="s">
        <v>1102</v>
      </c>
      <c r="D81" s="668" t="s">
        <v>658</v>
      </c>
      <c r="E81" s="671">
        <v>10</v>
      </c>
      <c r="F81" s="817">
        <v>46.96</v>
      </c>
      <c r="G81" s="686">
        <f t="shared" ref="G81:G112" si="18">F81*1.2824</f>
        <v>60.221504000000003</v>
      </c>
      <c r="H81" s="671">
        <f t="shared" ref="H81:H105" si="19">TRUNC(G81*E81,2)</f>
        <v>602.21</v>
      </c>
      <c r="I81" s="647"/>
      <c r="J81" s="647"/>
      <c r="K81" s="647"/>
      <c r="L81" s="647"/>
      <c r="M81" s="647"/>
      <c r="N81" s="647"/>
      <c r="O81" s="647"/>
      <c r="P81" s="647"/>
      <c r="Q81" s="647"/>
      <c r="R81" s="647"/>
      <c r="S81" s="647"/>
      <c r="T81" s="647"/>
      <c r="U81" s="647"/>
      <c r="V81" s="647"/>
      <c r="W81" s="647"/>
      <c r="X81" s="647"/>
      <c r="Y81" s="647"/>
      <c r="Z81" s="647"/>
      <c r="AA81" s="647"/>
      <c r="AB81" s="647"/>
      <c r="AC81" s="647"/>
      <c r="AD81" s="647"/>
      <c r="AE81" s="647"/>
      <c r="AF81" s="647"/>
      <c r="AG81" s="647"/>
      <c r="AH81" s="647"/>
      <c r="AI81" s="647"/>
      <c r="AJ81" s="647"/>
      <c r="AK81" s="647"/>
      <c r="AL81" s="647"/>
      <c r="AM81" s="647"/>
      <c r="AN81" s="647"/>
      <c r="AO81" s="647"/>
      <c r="AP81" s="647"/>
      <c r="AQ81" s="647"/>
      <c r="AR81" s="647"/>
      <c r="AS81" s="647"/>
      <c r="AT81" s="647"/>
      <c r="AU81" s="647"/>
      <c r="AV81" s="647"/>
      <c r="AW81" s="647"/>
      <c r="AX81" s="647"/>
      <c r="AY81" s="647"/>
      <c r="AZ81" s="647"/>
      <c r="BA81" s="647"/>
      <c r="BB81" s="647"/>
      <c r="BC81" s="647"/>
      <c r="BD81" s="647"/>
      <c r="BE81" s="647"/>
      <c r="BF81" s="647"/>
      <c r="BG81" s="647"/>
      <c r="BH81" s="647"/>
      <c r="BI81" s="647"/>
      <c r="BJ81" s="647"/>
      <c r="BK81" s="647"/>
      <c r="BL81" s="647"/>
      <c r="BM81" s="647"/>
      <c r="BN81" s="647"/>
      <c r="BO81" s="647"/>
      <c r="BP81" s="647"/>
      <c r="BQ81" s="647"/>
      <c r="BR81" s="647"/>
      <c r="BS81" s="647"/>
      <c r="BT81" s="647"/>
      <c r="BU81" s="647"/>
      <c r="BV81" s="647"/>
      <c r="BW81" s="647"/>
      <c r="BX81" s="647"/>
      <c r="BY81" s="647"/>
      <c r="BZ81" s="647"/>
      <c r="CA81" s="647"/>
      <c r="CB81" s="647"/>
      <c r="CC81" s="647"/>
      <c r="CD81" s="647"/>
      <c r="CE81" s="647"/>
      <c r="CF81" s="647"/>
      <c r="CG81" s="647"/>
      <c r="CH81" s="647"/>
      <c r="CI81" s="647"/>
      <c r="CJ81" s="647"/>
      <c r="CK81" s="647"/>
      <c r="CL81" s="647"/>
      <c r="CM81" s="647"/>
      <c r="CN81" s="647"/>
      <c r="CO81" s="647"/>
      <c r="CP81" s="647"/>
      <c r="CQ81" s="647"/>
      <c r="CR81" s="647"/>
      <c r="CS81" s="647"/>
      <c r="CT81" s="647"/>
      <c r="CU81" s="647"/>
      <c r="CV81" s="647"/>
      <c r="CW81" s="647"/>
      <c r="CX81" s="647"/>
      <c r="CY81" s="647"/>
      <c r="CZ81" s="647"/>
      <c r="DA81" s="647"/>
      <c r="DB81" s="647"/>
      <c r="DC81" s="647"/>
      <c r="DD81" s="647"/>
      <c r="DE81" s="647"/>
      <c r="DF81" s="647"/>
      <c r="DG81" s="647"/>
      <c r="DH81" s="647"/>
      <c r="DI81" s="647"/>
      <c r="DJ81" s="647"/>
      <c r="DK81" s="647"/>
      <c r="DL81" s="647"/>
      <c r="DM81" s="647"/>
      <c r="DN81" s="647"/>
      <c r="DO81" s="647"/>
      <c r="DP81" s="647"/>
      <c r="DQ81" s="647"/>
      <c r="DR81" s="647"/>
      <c r="DS81" s="647"/>
      <c r="DT81" s="647"/>
      <c r="DU81" s="647"/>
      <c r="DV81" s="647"/>
      <c r="DW81" s="647"/>
      <c r="DX81" s="647"/>
      <c r="DY81" s="647"/>
      <c r="DZ81" s="647"/>
      <c r="EA81" s="647"/>
      <c r="EB81" s="647"/>
      <c r="EC81" s="647"/>
      <c r="ED81" s="647"/>
      <c r="EE81" s="647"/>
      <c r="EF81" s="647"/>
      <c r="EG81" s="647"/>
      <c r="EH81" s="647"/>
      <c r="EI81" s="647"/>
      <c r="EJ81" s="647"/>
      <c r="EK81" s="647"/>
      <c r="EL81" s="647"/>
      <c r="EM81" s="647"/>
      <c r="EN81" s="647"/>
      <c r="EO81" s="647"/>
      <c r="EP81" s="647"/>
      <c r="EQ81" s="647"/>
      <c r="ER81" s="647"/>
      <c r="ES81" s="647"/>
      <c r="ET81" s="647"/>
      <c r="EU81" s="647"/>
      <c r="EV81" s="647"/>
      <c r="EW81" s="647"/>
      <c r="EX81" s="647"/>
      <c r="EY81" s="647"/>
      <c r="EZ81" s="648"/>
    </row>
    <row r="82" spans="1:156" s="649" customFormat="1" ht="28.5">
      <c r="A82" s="662" t="s">
        <v>1125</v>
      </c>
      <c r="B82" s="709" t="s">
        <v>1175</v>
      </c>
      <c r="C82" s="688" t="s">
        <v>1103</v>
      </c>
      <c r="D82" s="668" t="s">
        <v>658</v>
      </c>
      <c r="E82" s="671">
        <v>18</v>
      </c>
      <c r="F82" s="817">
        <v>10.48</v>
      </c>
      <c r="G82" s="686">
        <f t="shared" si="18"/>
        <v>13.439552000000001</v>
      </c>
      <c r="H82" s="671">
        <f t="shared" si="19"/>
        <v>241.91</v>
      </c>
      <c r="I82" s="647"/>
      <c r="J82" s="647"/>
      <c r="K82" s="647"/>
      <c r="L82" s="647"/>
      <c r="M82" s="647"/>
      <c r="N82" s="647"/>
      <c r="O82" s="647"/>
      <c r="P82" s="647"/>
      <c r="Q82" s="647"/>
      <c r="R82" s="647"/>
      <c r="S82" s="647"/>
      <c r="T82" s="647"/>
      <c r="U82" s="647"/>
      <c r="V82" s="647"/>
      <c r="W82" s="647"/>
      <c r="X82" s="647"/>
      <c r="Y82" s="647"/>
      <c r="Z82" s="647"/>
      <c r="AA82" s="647"/>
      <c r="AB82" s="647"/>
      <c r="AC82" s="647"/>
      <c r="AD82" s="647"/>
      <c r="AE82" s="647"/>
      <c r="AF82" s="647"/>
      <c r="AG82" s="647"/>
      <c r="AH82" s="647"/>
      <c r="AI82" s="647"/>
      <c r="AJ82" s="647"/>
      <c r="AK82" s="647"/>
      <c r="AL82" s="647"/>
      <c r="AM82" s="647"/>
      <c r="AN82" s="647"/>
      <c r="AO82" s="647"/>
      <c r="AP82" s="647"/>
      <c r="AQ82" s="647"/>
      <c r="AR82" s="647"/>
      <c r="AS82" s="647"/>
      <c r="AT82" s="647"/>
      <c r="AU82" s="647"/>
      <c r="AV82" s="647"/>
      <c r="AW82" s="647"/>
      <c r="AX82" s="647"/>
      <c r="AY82" s="647"/>
      <c r="AZ82" s="647"/>
      <c r="BA82" s="647"/>
      <c r="BB82" s="647"/>
      <c r="BC82" s="647"/>
      <c r="BD82" s="647"/>
      <c r="BE82" s="647"/>
      <c r="BF82" s="647"/>
      <c r="BG82" s="647"/>
      <c r="BH82" s="647"/>
      <c r="BI82" s="647"/>
      <c r="BJ82" s="647"/>
      <c r="BK82" s="647"/>
      <c r="BL82" s="647"/>
      <c r="BM82" s="647"/>
      <c r="BN82" s="647"/>
      <c r="BO82" s="647"/>
      <c r="BP82" s="647"/>
      <c r="BQ82" s="647"/>
      <c r="BR82" s="647"/>
      <c r="BS82" s="647"/>
      <c r="BT82" s="647"/>
      <c r="BU82" s="647"/>
      <c r="BV82" s="647"/>
      <c r="BW82" s="647"/>
      <c r="BX82" s="647"/>
      <c r="BY82" s="647"/>
      <c r="BZ82" s="647"/>
      <c r="CA82" s="647"/>
      <c r="CB82" s="647"/>
      <c r="CC82" s="647"/>
      <c r="CD82" s="647"/>
      <c r="CE82" s="647"/>
      <c r="CF82" s="647"/>
      <c r="CG82" s="647"/>
      <c r="CH82" s="647"/>
      <c r="CI82" s="647"/>
      <c r="CJ82" s="647"/>
      <c r="CK82" s="647"/>
      <c r="CL82" s="647"/>
      <c r="CM82" s="647"/>
      <c r="CN82" s="647"/>
      <c r="CO82" s="647"/>
      <c r="CP82" s="647"/>
      <c r="CQ82" s="647"/>
      <c r="CR82" s="647"/>
      <c r="CS82" s="647"/>
      <c r="CT82" s="647"/>
      <c r="CU82" s="647"/>
      <c r="CV82" s="647"/>
      <c r="CW82" s="647"/>
      <c r="CX82" s="647"/>
      <c r="CY82" s="647"/>
      <c r="CZ82" s="647"/>
      <c r="DA82" s="647"/>
      <c r="DB82" s="647"/>
      <c r="DC82" s="647"/>
      <c r="DD82" s="647"/>
      <c r="DE82" s="647"/>
      <c r="DF82" s="647"/>
      <c r="DG82" s="647"/>
      <c r="DH82" s="647"/>
      <c r="DI82" s="647"/>
      <c r="DJ82" s="647"/>
      <c r="DK82" s="647"/>
      <c r="DL82" s="647"/>
      <c r="DM82" s="647"/>
      <c r="DN82" s="647"/>
      <c r="DO82" s="647"/>
      <c r="DP82" s="647"/>
      <c r="DQ82" s="647"/>
      <c r="DR82" s="647"/>
      <c r="DS82" s="647"/>
      <c r="DT82" s="647"/>
      <c r="DU82" s="647"/>
      <c r="DV82" s="647"/>
      <c r="DW82" s="647"/>
      <c r="DX82" s="647"/>
      <c r="DY82" s="647"/>
      <c r="DZ82" s="647"/>
      <c r="EA82" s="647"/>
      <c r="EB82" s="647"/>
      <c r="EC82" s="647"/>
      <c r="ED82" s="647"/>
      <c r="EE82" s="647"/>
      <c r="EF82" s="647"/>
      <c r="EG82" s="647"/>
      <c r="EH82" s="647"/>
      <c r="EI82" s="647"/>
      <c r="EJ82" s="647"/>
      <c r="EK82" s="647"/>
      <c r="EL82" s="647"/>
      <c r="EM82" s="647"/>
      <c r="EN82" s="647"/>
      <c r="EO82" s="647"/>
      <c r="EP82" s="647"/>
      <c r="EQ82" s="647"/>
      <c r="ER82" s="647"/>
      <c r="ES82" s="647"/>
      <c r="ET82" s="647"/>
      <c r="EU82" s="647"/>
      <c r="EV82" s="647"/>
      <c r="EW82" s="647"/>
      <c r="EX82" s="647"/>
      <c r="EY82" s="647"/>
      <c r="EZ82" s="648"/>
    </row>
    <row r="83" spans="1:156" s="649" customFormat="1" ht="28.5">
      <c r="A83" s="662" t="s">
        <v>1126</v>
      </c>
      <c r="B83" s="709" t="s">
        <v>1176</v>
      </c>
      <c r="C83" s="688" t="s">
        <v>1104</v>
      </c>
      <c r="D83" s="668" t="s">
        <v>658</v>
      </c>
      <c r="E83" s="671">
        <v>3</v>
      </c>
      <c r="F83" s="817">
        <v>68.08</v>
      </c>
      <c r="G83" s="686">
        <f t="shared" si="18"/>
        <v>87.305791999999997</v>
      </c>
      <c r="H83" s="671">
        <f t="shared" si="19"/>
        <v>261.91000000000003</v>
      </c>
      <c r="I83" s="647"/>
      <c r="J83" s="647"/>
      <c r="K83" s="647"/>
      <c r="L83" s="647"/>
      <c r="M83" s="647"/>
      <c r="N83" s="647"/>
      <c r="O83" s="647"/>
      <c r="P83" s="647"/>
      <c r="Q83" s="647"/>
      <c r="R83" s="647"/>
      <c r="S83" s="647"/>
      <c r="T83" s="647"/>
      <c r="U83" s="647"/>
      <c r="V83" s="647"/>
      <c r="W83" s="647"/>
      <c r="X83" s="647"/>
      <c r="Y83" s="647"/>
      <c r="Z83" s="647"/>
      <c r="AA83" s="647"/>
      <c r="AB83" s="647"/>
      <c r="AC83" s="647"/>
      <c r="AD83" s="647"/>
      <c r="AE83" s="647"/>
      <c r="AF83" s="647"/>
      <c r="AG83" s="647"/>
      <c r="AH83" s="647"/>
      <c r="AI83" s="647"/>
      <c r="AJ83" s="647"/>
      <c r="AK83" s="647"/>
      <c r="AL83" s="647"/>
      <c r="AM83" s="647"/>
      <c r="AN83" s="647"/>
      <c r="AO83" s="647"/>
      <c r="AP83" s="647"/>
      <c r="AQ83" s="647"/>
      <c r="AR83" s="647"/>
      <c r="AS83" s="647"/>
      <c r="AT83" s="647"/>
      <c r="AU83" s="647"/>
      <c r="AV83" s="647"/>
      <c r="AW83" s="647"/>
      <c r="AX83" s="647"/>
      <c r="AY83" s="647"/>
      <c r="AZ83" s="647"/>
      <c r="BA83" s="647"/>
      <c r="BB83" s="647"/>
      <c r="BC83" s="647"/>
      <c r="BD83" s="647"/>
      <c r="BE83" s="647"/>
      <c r="BF83" s="647"/>
      <c r="BG83" s="647"/>
      <c r="BH83" s="647"/>
      <c r="BI83" s="647"/>
      <c r="BJ83" s="647"/>
      <c r="BK83" s="647"/>
      <c r="BL83" s="647"/>
      <c r="BM83" s="647"/>
      <c r="BN83" s="647"/>
      <c r="BO83" s="647"/>
      <c r="BP83" s="647"/>
      <c r="BQ83" s="647"/>
      <c r="BR83" s="647"/>
      <c r="BS83" s="647"/>
      <c r="BT83" s="647"/>
      <c r="BU83" s="647"/>
      <c r="BV83" s="647"/>
      <c r="BW83" s="647"/>
      <c r="BX83" s="647"/>
      <c r="BY83" s="647"/>
      <c r="BZ83" s="647"/>
      <c r="CA83" s="647"/>
      <c r="CB83" s="647"/>
      <c r="CC83" s="647"/>
      <c r="CD83" s="647"/>
      <c r="CE83" s="647"/>
      <c r="CF83" s="647"/>
      <c r="CG83" s="647"/>
      <c r="CH83" s="647"/>
      <c r="CI83" s="647"/>
      <c r="CJ83" s="647"/>
      <c r="CK83" s="647"/>
      <c r="CL83" s="647"/>
      <c r="CM83" s="647"/>
      <c r="CN83" s="647"/>
      <c r="CO83" s="647"/>
      <c r="CP83" s="647"/>
      <c r="CQ83" s="647"/>
      <c r="CR83" s="647"/>
      <c r="CS83" s="647"/>
      <c r="CT83" s="647"/>
      <c r="CU83" s="647"/>
      <c r="CV83" s="647"/>
      <c r="CW83" s="647"/>
      <c r="CX83" s="647"/>
      <c r="CY83" s="647"/>
      <c r="CZ83" s="647"/>
      <c r="DA83" s="647"/>
      <c r="DB83" s="647"/>
      <c r="DC83" s="647"/>
      <c r="DD83" s="647"/>
      <c r="DE83" s="647"/>
      <c r="DF83" s="647"/>
      <c r="DG83" s="647"/>
      <c r="DH83" s="647"/>
      <c r="DI83" s="647"/>
      <c r="DJ83" s="647"/>
      <c r="DK83" s="647"/>
      <c r="DL83" s="647"/>
      <c r="DM83" s="647"/>
      <c r="DN83" s="647"/>
      <c r="DO83" s="647"/>
      <c r="DP83" s="647"/>
      <c r="DQ83" s="647"/>
      <c r="DR83" s="647"/>
      <c r="DS83" s="647"/>
      <c r="DT83" s="647"/>
      <c r="DU83" s="647"/>
      <c r="DV83" s="647"/>
      <c r="DW83" s="647"/>
      <c r="DX83" s="647"/>
      <c r="DY83" s="647"/>
      <c r="DZ83" s="647"/>
      <c r="EA83" s="647"/>
      <c r="EB83" s="647"/>
      <c r="EC83" s="647"/>
      <c r="ED83" s="647"/>
      <c r="EE83" s="647"/>
      <c r="EF83" s="647"/>
      <c r="EG83" s="647"/>
      <c r="EH83" s="647"/>
      <c r="EI83" s="647"/>
      <c r="EJ83" s="647"/>
      <c r="EK83" s="647"/>
      <c r="EL83" s="647"/>
      <c r="EM83" s="647"/>
      <c r="EN83" s="647"/>
      <c r="EO83" s="647"/>
      <c r="EP83" s="647"/>
      <c r="EQ83" s="647"/>
      <c r="ER83" s="647"/>
      <c r="ES83" s="647"/>
      <c r="ET83" s="647"/>
      <c r="EU83" s="647"/>
      <c r="EV83" s="647"/>
      <c r="EW83" s="647"/>
      <c r="EX83" s="647"/>
      <c r="EY83" s="647"/>
      <c r="EZ83" s="648"/>
    </row>
    <row r="84" spans="1:156" s="649" customFormat="1" ht="28.5">
      <c r="A84" s="662" t="s">
        <v>1127</v>
      </c>
      <c r="B84" s="709" t="s">
        <v>1177</v>
      </c>
      <c r="C84" s="688" t="s">
        <v>1105</v>
      </c>
      <c r="D84" s="668" t="s">
        <v>658</v>
      </c>
      <c r="E84" s="671">
        <v>2</v>
      </c>
      <c r="F84" s="817">
        <v>256.02999999999997</v>
      </c>
      <c r="G84" s="686">
        <f t="shared" si="18"/>
        <v>328.33287199999995</v>
      </c>
      <c r="H84" s="671">
        <f t="shared" si="19"/>
        <v>656.66</v>
      </c>
      <c r="I84" s="647"/>
      <c r="J84" s="647"/>
      <c r="K84" s="647"/>
      <c r="L84" s="647"/>
      <c r="M84" s="647"/>
      <c r="N84" s="647"/>
      <c r="O84" s="647"/>
      <c r="P84" s="647"/>
      <c r="Q84" s="647"/>
      <c r="R84" s="647"/>
      <c r="S84" s="647"/>
      <c r="T84" s="647"/>
      <c r="U84" s="647"/>
      <c r="V84" s="647"/>
      <c r="W84" s="647"/>
      <c r="X84" s="647"/>
      <c r="Y84" s="647"/>
      <c r="Z84" s="647"/>
      <c r="AA84" s="647"/>
      <c r="AB84" s="647"/>
      <c r="AC84" s="647"/>
      <c r="AD84" s="647"/>
      <c r="AE84" s="647"/>
      <c r="AF84" s="647"/>
      <c r="AG84" s="647"/>
      <c r="AH84" s="647"/>
      <c r="AI84" s="647"/>
      <c r="AJ84" s="647"/>
      <c r="AK84" s="647"/>
      <c r="AL84" s="647"/>
      <c r="AM84" s="647"/>
      <c r="AN84" s="647"/>
      <c r="AO84" s="647"/>
      <c r="AP84" s="647"/>
      <c r="AQ84" s="647"/>
      <c r="AR84" s="647"/>
      <c r="AS84" s="647"/>
      <c r="AT84" s="647"/>
      <c r="AU84" s="647"/>
      <c r="AV84" s="647"/>
      <c r="AW84" s="647"/>
      <c r="AX84" s="647"/>
      <c r="AY84" s="647"/>
      <c r="AZ84" s="647"/>
      <c r="BA84" s="647"/>
      <c r="BB84" s="647"/>
      <c r="BC84" s="647"/>
      <c r="BD84" s="647"/>
      <c r="BE84" s="647"/>
      <c r="BF84" s="647"/>
      <c r="BG84" s="647"/>
      <c r="BH84" s="647"/>
      <c r="BI84" s="647"/>
      <c r="BJ84" s="647"/>
      <c r="BK84" s="647"/>
      <c r="BL84" s="647"/>
      <c r="BM84" s="647"/>
      <c r="BN84" s="647"/>
      <c r="BO84" s="647"/>
      <c r="BP84" s="647"/>
      <c r="BQ84" s="647"/>
      <c r="BR84" s="647"/>
      <c r="BS84" s="647"/>
      <c r="BT84" s="647"/>
      <c r="BU84" s="647"/>
      <c r="BV84" s="647"/>
      <c r="BW84" s="647"/>
      <c r="BX84" s="647"/>
      <c r="BY84" s="647"/>
      <c r="BZ84" s="647"/>
      <c r="CA84" s="647"/>
      <c r="CB84" s="647"/>
      <c r="CC84" s="647"/>
      <c r="CD84" s="647"/>
      <c r="CE84" s="647"/>
      <c r="CF84" s="647"/>
      <c r="CG84" s="647"/>
      <c r="CH84" s="647"/>
      <c r="CI84" s="647"/>
      <c r="CJ84" s="647"/>
      <c r="CK84" s="647"/>
      <c r="CL84" s="647"/>
      <c r="CM84" s="647"/>
      <c r="CN84" s="647"/>
      <c r="CO84" s="647"/>
      <c r="CP84" s="647"/>
      <c r="CQ84" s="647"/>
      <c r="CR84" s="647"/>
      <c r="CS84" s="647"/>
      <c r="CT84" s="647"/>
      <c r="CU84" s="647"/>
      <c r="CV84" s="647"/>
      <c r="CW84" s="647"/>
      <c r="CX84" s="647"/>
      <c r="CY84" s="647"/>
      <c r="CZ84" s="647"/>
      <c r="DA84" s="647"/>
      <c r="DB84" s="647"/>
      <c r="DC84" s="647"/>
      <c r="DD84" s="647"/>
      <c r="DE84" s="647"/>
      <c r="DF84" s="647"/>
      <c r="DG84" s="647"/>
      <c r="DH84" s="647"/>
      <c r="DI84" s="647"/>
      <c r="DJ84" s="647"/>
      <c r="DK84" s="647"/>
      <c r="DL84" s="647"/>
      <c r="DM84" s="647"/>
      <c r="DN84" s="647"/>
      <c r="DO84" s="647"/>
      <c r="DP84" s="647"/>
      <c r="DQ84" s="647"/>
      <c r="DR84" s="647"/>
      <c r="DS84" s="647"/>
      <c r="DT84" s="647"/>
      <c r="DU84" s="647"/>
      <c r="DV84" s="647"/>
      <c r="DW84" s="647"/>
      <c r="DX84" s="647"/>
      <c r="DY84" s="647"/>
      <c r="DZ84" s="647"/>
      <c r="EA84" s="647"/>
      <c r="EB84" s="647"/>
      <c r="EC84" s="647"/>
      <c r="ED84" s="647"/>
      <c r="EE84" s="647"/>
      <c r="EF84" s="647"/>
      <c r="EG84" s="647"/>
      <c r="EH84" s="647"/>
      <c r="EI84" s="647"/>
      <c r="EJ84" s="647"/>
      <c r="EK84" s="647"/>
      <c r="EL84" s="647"/>
      <c r="EM84" s="647"/>
      <c r="EN84" s="647"/>
      <c r="EO84" s="647"/>
      <c r="EP84" s="647"/>
      <c r="EQ84" s="647"/>
      <c r="ER84" s="647"/>
      <c r="ES84" s="647"/>
      <c r="ET84" s="647"/>
      <c r="EU84" s="647"/>
      <c r="EV84" s="647"/>
      <c r="EW84" s="647"/>
      <c r="EX84" s="647"/>
      <c r="EY84" s="647"/>
      <c r="EZ84" s="648"/>
    </row>
    <row r="85" spans="1:156" s="649" customFormat="1" ht="42.75">
      <c r="A85" s="662" t="s">
        <v>1135</v>
      </c>
      <c r="B85" s="709">
        <v>91946</v>
      </c>
      <c r="C85" s="688" t="s">
        <v>1410</v>
      </c>
      <c r="D85" s="668" t="s">
        <v>658</v>
      </c>
      <c r="E85" s="671">
        <v>30</v>
      </c>
      <c r="F85" s="817">
        <v>4.8899999999999997</v>
      </c>
      <c r="G85" s="686">
        <f t="shared" si="18"/>
        <v>6.2709359999999998</v>
      </c>
      <c r="H85" s="671">
        <f t="shared" si="19"/>
        <v>188.12</v>
      </c>
      <c r="I85" s="647"/>
      <c r="J85" s="647"/>
      <c r="K85" s="647"/>
      <c r="L85" s="647"/>
      <c r="M85" s="647"/>
      <c r="N85" s="647"/>
      <c r="O85" s="647"/>
      <c r="P85" s="647"/>
      <c r="Q85" s="647"/>
      <c r="R85" s="647"/>
      <c r="S85" s="647"/>
      <c r="T85" s="647"/>
      <c r="U85" s="647"/>
      <c r="V85" s="647"/>
      <c r="W85" s="647"/>
      <c r="X85" s="647"/>
      <c r="Y85" s="647"/>
      <c r="Z85" s="647"/>
      <c r="AA85" s="647"/>
      <c r="AB85" s="647"/>
      <c r="AC85" s="647"/>
      <c r="AD85" s="647"/>
      <c r="AE85" s="647"/>
      <c r="AF85" s="647"/>
      <c r="AG85" s="647"/>
      <c r="AH85" s="647"/>
      <c r="AI85" s="647"/>
      <c r="AJ85" s="647"/>
      <c r="AK85" s="647"/>
      <c r="AL85" s="647"/>
      <c r="AM85" s="647"/>
      <c r="AN85" s="647"/>
      <c r="AO85" s="647"/>
      <c r="AP85" s="647"/>
      <c r="AQ85" s="647"/>
      <c r="AR85" s="647"/>
      <c r="AS85" s="647"/>
      <c r="AT85" s="647"/>
      <c r="AU85" s="647"/>
      <c r="AV85" s="647"/>
      <c r="AW85" s="647"/>
      <c r="AX85" s="647"/>
      <c r="AY85" s="647"/>
      <c r="AZ85" s="647"/>
      <c r="BA85" s="647"/>
      <c r="BB85" s="647"/>
      <c r="BC85" s="647"/>
      <c r="BD85" s="647"/>
      <c r="BE85" s="647"/>
      <c r="BF85" s="647"/>
      <c r="BG85" s="647"/>
      <c r="BH85" s="647"/>
      <c r="BI85" s="647"/>
      <c r="BJ85" s="647"/>
      <c r="BK85" s="647"/>
      <c r="BL85" s="647"/>
      <c r="BM85" s="647"/>
      <c r="BN85" s="647"/>
      <c r="BO85" s="647"/>
      <c r="BP85" s="647"/>
      <c r="BQ85" s="647"/>
      <c r="BR85" s="647"/>
      <c r="BS85" s="647"/>
      <c r="BT85" s="647"/>
      <c r="BU85" s="647"/>
      <c r="BV85" s="647"/>
      <c r="BW85" s="647"/>
      <c r="BX85" s="647"/>
      <c r="BY85" s="647"/>
      <c r="BZ85" s="647"/>
      <c r="CA85" s="647"/>
      <c r="CB85" s="647"/>
      <c r="CC85" s="647"/>
      <c r="CD85" s="647"/>
      <c r="CE85" s="647"/>
      <c r="CF85" s="647"/>
      <c r="CG85" s="647"/>
      <c r="CH85" s="647"/>
      <c r="CI85" s="647"/>
      <c r="CJ85" s="647"/>
      <c r="CK85" s="647"/>
      <c r="CL85" s="647"/>
      <c r="CM85" s="647"/>
      <c r="CN85" s="647"/>
      <c r="CO85" s="647"/>
      <c r="CP85" s="647"/>
      <c r="CQ85" s="647"/>
      <c r="CR85" s="647"/>
      <c r="CS85" s="647"/>
      <c r="CT85" s="647"/>
      <c r="CU85" s="647"/>
      <c r="CV85" s="647"/>
      <c r="CW85" s="647"/>
      <c r="CX85" s="647"/>
      <c r="CY85" s="647"/>
      <c r="CZ85" s="647"/>
      <c r="DA85" s="647"/>
      <c r="DB85" s="647"/>
      <c r="DC85" s="647"/>
      <c r="DD85" s="647"/>
      <c r="DE85" s="647"/>
      <c r="DF85" s="647"/>
      <c r="DG85" s="647"/>
      <c r="DH85" s="647"/>
      <c r="DI85" s="647"/>
      <c r="DJ85" s="647"/>
      <c r="DK85" s="647"/>
      <c r="DL85" s="647"/>
      <c r="DM85" s="647"/>
      <c r="DN85" s="647"/>
      <c r="DO85" s="647"/>
      <c r="DP85" s="647"/>
      <c r="DQ85" s="647"/>
      <c r="DR85" s="647"/>
      <c r="DS85" s="647"/>
      <c r="DT85" s="647"/>
      <c r="DU85" s="647"/>
      <c r="DV85" s="647"/>
      <c r="DW85" s="647"/>
      <c r="DX85" s="647"/>
      <c r="DY85" s="647"/>
      <c r="DZ85" s="647"/>
      <c r="EA85" s="647"/>
      <c r="EB85" s="647"/>
      <c r="EC85" s="647"/>
      <c r="ED85" s="647"/>
      <c r="EE85" s="647"/>
      <c r="EF85" s="647"/>
      <c r="EG85" s="647"/>
      <c r="EH85" s="647"/>
      <c r="EI85" s="647"/>
      <c r="EJ85" s="647"/>
      <c r="EK85" s="647"/>
      <c r="EL85" s="647"/>
      <c r="EM85" s="647"/>
      <c r="EN85" s="647"/>
      <c r="EO85" s="647"/>
      <c r="EP85" s="647"/>
      <c r="EQ85" s="647"/>
      <c r="ER85" s="647"/>
      <c r="ES85" s="647"/>
      <c r="ET85" s="647"/>
      <c r="EU85" s="647"/>
      <c r="EV85" s="647"/>
      <c r="EW85" s="647"/>
      <c r="EX85" s="647"/>
      <c r="EY85" s="647"/>
      <c r="EZ85" s="648"/>
    </row>
    <row r="86" spans="1:156" s="649" customFormat="1" ht="28.5">
      <c r="A86" s="662" t="s">
        <v>1136</v>
      </c>
      <c r="B86" s="709">
        <v>91926</v>
      </c>
      <c r="C86" s="688" t="s">
        <v>1107</v>
      </c>
      <c r="D86" s="668" t="s">
        <v>658</v>
      </c>
      <c r="E86" s="671">
        <v>1360</v>
      </c>
      <c r="F86" s="817">
        <v>2.5</v>
      </c>
      <c r="G86" s="686">
        <f t="shared" si="18"/>
        <v>3.206</v>
      </c>
      <c r="H86" s="671">
        <f t="shared" si="19"/>
        <v>4360.16</v>
      </c>
      <c r="I86" s="647"/>
      <c r="J86" s="647"/>
      <c r="K86" s="647"/>
      <c r="L86" s="647"/>
      <c r="M86" s="647"/>
      <c r="N86" s="647"/>
      <c r="O86" s="647"/>
      <c r="P86" s="647"/>
      <c r="Q86" s="647"/>
      <c r="R86" s="647"/>
      <c r="S86" s="647"/>
      <c r="T86" s="647"/>
      <c r="U86" s="647"/>
      <c r="V86" s="647"/>
      <c r="W86" s="647"/>
      <c r="X86" s="647"/>
      <c r="Y86" s="647"/>
      <c r="Z86" s="647"/>
      <c r="AA86" s="647"/>
      <c r="AB86" s="647"/>
      <c r="AC86" s="647"/>
      <c r="AD86" s="647"/>
      <c r="AE86" s="647"/>
      <c r="AF86" s="647"/>
      <c r="AG86" s="647"/>
      <c r="AH86" s="647"/>
      <c r="AI86" s="647"/>
      <c r="AJ86" s="647"/>
      <c r="AK86" s="647"/>
      <c r="AL86" s="647"/>
      <c r="AM86" s="647"/>
      <c r="AN86" s="647"/>
      <c r="AO86" s="647"/>
      <c r="AP86" s="647"/>
      <c r="AQ86" s="647"/>
      <c r="AR86" s="647"/>
      <c r="AS86" s="647"/>
      <c r="AT86" s="647"/>
      <c r="AU86" s="647"/>
      <c r="AV86" s="647"/>
      <c r="AW86" s="647"/>
      <c r="AX86" s="647"/>
      <c r="AY86" s="647"/>
      <c r="AZ86" s="647"/>
      <c r="BA86" s="647"/>
      <c r="BB86" s="647"/>
      <c r="BC86" s="647"/>
      <c r="BD86" s="647"/>
      <c r="BE86" s="647"/>
      <c r="BF86" s="647"/>
      <c r="BG86" s="647"/>
      <c r="BH86" s="647"/>
      <c r="BI86" s="647"/>
      <c r="BJ86" s="647"/>
      <c r="BK86" s="647"/>
      <c r="BL86" s="647"/>
      <c r="BM86" s="647"/>
      <c r="BN86" s="647"/>
      <c r="BO86" s="647"/>
      <c r="BP86" s="647"/>
      <c r="BQ86" s="647"/>
      <c r="BR86" s="647"/>
      <c r="BS86" s="647"/>
      <c r="BT86" s="647"/>
      <c r="BU86" s="647"/>
      <c r="BV86" s="647"/>
      <c r="BW86" s="647"/>
      <c r="BX86" s="647"/>
      <c r="BY86" s="647"/>
      <c r="BZ86" s="647"/>
      <c r="CA86" s="647"/>
      <c r="CB86" s="647"/>
      <c r="CC86" s="647"/>
      <c r="CD86" s="647"/>
      <c r="CE86" s="647"/>
      <c r="CF86" s="647"/>
      <c r="CG86" s="647"/>
      <c r="CH86" s="647"/>
      <c r="CI86" s="647"/>
      <c r="CJ86" s="647"/>
      <c r="CK86" s="647"/>
      <c r="CL86" s="647"/>
      <c r="CM86" s="647"/>
      <c r="CN86" s="647"/>
      <c r="CO86" s="647"/>
      <c r="CP86" s="647"/>
      <c r="CQ86" s="647"/>
      <c r="CR86" s="647"/>
      <c r="CS86" s="647"/>
      <c r="CT86" s="647"/>
      <c r="CU86" s="647"/>
      <c r="CV86" s="647"/>
      <c r="CW86" s="647"/>
      <c r="CX86" s="647"/>
      <c r="CY86" s="647"/>
      <c r="CZ86" s="647"/>
      <c r="DA86" s="647"/>
      <c r="DB86" s="647"/>
      <c r="DC86" s="647"/>
      <c r="DD86" s="647"/>
      <c r="DE86" s="647"/>
      <c r="DF86" s="647"/>
      <c r="DG86" s="647"/>
      <c r="DH86" s="647"/>
      <c r="DI86" s="647"/>
      <c r="DJ86" s="647"/>
      <c r="DK86" s="647"/>
      <c r="DL86" s="647"/>
      <c r="DM86" s="647"/>
      <c r="DN86" s="647"/>
      <c r="DO86" s="647"/>
      <c r="DP86" s="647"/>
      <c r="DQ86" s="647"/>
      <c r="DR86" s="647"/>
      <c r="DS86" s="647"/>
      <c r="DT86" s="647"/>
      <c r="DU86" s="647"/>
      <c r="DV86" s="647"/>
      <c r="DW86" s="647"/>
      <c r="DX86" s="647"/>
      <c r="DY86" s="647"/>
      <c r="DZ86" s="647"/>
      <c r="EA86" s="647"/>
      <c r="EB86" s="647"/>
      <c r="EC86" s="647"/>
      <c r="ED86" s="647"/>
      <c r="EE86" s="647"/>
      <c r="EF86" s="647"/>
      <c r="EG86" s="647"/>
      <c r="EH86" s="647"/>
      <c r="EI86" s="647"/>
      <c r="EJ86" s="647"/>
      <c r="EK86" s="647"/>
      <c r="EL86" s="647"/>
      <c r="EM86" s="647"/>
      <c r="EN86" s="647"/>
      <c r="EO86" s="647"/>
      <c r="EP86" s="647"/>
      <c r="EQ86" s="647"/>
      <c r="ER86" s="647"/>
      <c r="ES86" s="647"/>
      <c r="ET86" s="647"/>
      <c r="EU86" s="647"/>
      <c r="EV86" s="647"/>
      <c r="EW86" s="647"/>
      <c r="EX86" s="647"/>
      <c r="EY86" s="647"/>
      <c r="EZ86" s="648"/>
    </row>
    <row r="87" spans="1:156" s="649" customFormat="1" ht="28.5">
      <c r="A87" s="662" t="s">
        <v>1137</v>
      </c>
      <c r="B87" s="709">
        <v>91929</v>
      </c>
      <c r="C87" s="688" t="s">
        <v>1108</v>
      </c>
      <c r="D87" s="668" t="s">
        <v>658</v>
      </c>
      <c r="E87" s="671">
        <v>720</v>
      </c>
      <c r="F87" s="817">
        <v>4.53</v>
      </c>
      <c r="G87" s="686">
        <f t="shared" si="18"/>
        <v>5.809272</v>
      </c>
      <c r="H87" s="671">
        <f t="shared" si="19"/>
        <v>4182.67</v>
      </c>
      <c r="I87" s="647"/>
      <c r="J87" s="647"/>
      <c r="K87" s="647"/>
      <c r="L87" s="647"/>
      <c r="M87" s="647"/>
      <c r="N87" s="647"/>
      <c r="O87" s="647"/>
      <c r="P87" s="647"/>
      <c r="Q87" s="647"/>
      <c r="R87" s="647"/>
      <c r="S87" s="647"/>
      <c r="T87" s="647"/>
      <c r="U87" s="647"/>
      <c r="V87" s="647"/>
      <c r="W87" s="647"/>
      <c r="X87" s="647"/>
      <c r="Y87" s="647"/>
      <c r="Z87" s="647"/>
      <c r="AA87" s="647"/>
      <c r="AB87" s="647"/>
      <c r="AC87" s="647"/>
      <c r="AD87" s="647"/>
      <c r="AE87" s="647"/>
      <c r="AF87" s="647"/>
      <c r="AG87" s="647"/>
      <c r="AH87" s="647"/>
      <c r="AI87" s="647"/>
      <c r="AJ87" s="647"/>
      <c r="AK87" s="647"/>
      <c r="AL87" s="647"/>
      <c r="AM87" s="647"/>
      <c r="AN87" s="647"/>
      <c r="AO87" s="647"/>
      <c r="AP87" s="647"/>
      <c r="AQ87" s="647"/>
      <c r="AR87" s="647"/>
      <c r="AS87" s="647"/>
      <c r="AT87" s="647"/>
      <c r="AU87" s="647"/>
      <c r="AV87" s="647"/>
      <c r="AW87" s="647"/>
      <c r="AX87" s="647"/>
      <c r="AY87" s="647"/>
      <c r="AZ87" s="647"/>
      <c r="BA87" s="647"/>
      <c r="BB87" s="647"/>
      <c r="BC87" s="647"/>
      <c r="BD87" s="647"/>
      <c r="BE87" s="647"/>
      <c r="BF87" s="647"/>
      <c r="BG87" s="647"/>
      <c r="BH87" s="647"/>
      <c r="BI87" s="647"/>
      <c r="BJ87" s="647"/>
      <c r="BK87" s="647"/>
      <c r="BL87" s="647"/>
      <c r="BM87" s="647"/>
      <c r="BN87" s="647"/>
      <c r="BO87" s="647"/>
      <c r="BP87" s="647"/>
      <c r="BQ87" s="647"/>
      <c r="BR87" s="647"/>
      <c r="BS87" s="647"/>
      <c r="BT87" s="647"/>
      <c r="BU87" s="647"/>
      <c r="BV87" s="647"/>
      <c r="BW87" s="647"/>
      <c r="BX87" s="647"/>
      <c r="BY87" s="647"/>
      <c r="BZ87" s="647"/>
      <c r="CA87" s="647"/>
      <c r="CB87" s="647"/>
      <c r="CC87" s="647"/>
      <c r="CD87" s="647"/>
      <c r="CE87" s="647"/>
      <c r="CF87" s="647"/>
      <c r="CG87" s="647"/>
      <c r="CH87" s="647"/>
      <c r="CI87" s="647"/>
      <c r="CJ87" s="647"/>
      <c r="CK87" s="647"/>
      <c r="CL87" s="647"/>
      <c r="CM87" s="647"/>
      <c r="CN87" s="647"/>
      <c r="CO87" s="647"/>
      <c r="CP87" s="647"/>
      <c r="CQ87" s="647"/>
      <c r="CR87" s="647"/>
      <c r="CS87" s="647"/>
      <c r="CT87" s="647"/>
      <c r="CU87" s="647"/>
      <c r="CV87" s="647"/>
      <c r="CW87" s="647"/>
      <c r="CX87" s="647"/>
      <c r="CY87" s="647"/>
      <c r="CZ87" s="647"/>
      <c r="DA87" s="647"/>
      <c r="DB87" s="647"/>
      <c r="DC87" s="647"/>
      <c r="DD87" s="647"/>
      <c r="DE87" s="647"/>
      <c r="DF87" s="647"/>
      <c r="DG87" s="647"/>
      <c r="DH87" s="647"/>
      <c r="DI87" s="647"/>
      <c r="DJ87" s="647"/>
      <c r="DK87" s="647"/>
      <c r="DL87" s="647"/>
      <c r="DM87" s="647"/>
      <c r="DN87" s="647"/>
      <c r="DO87" s="647"/>
      <c r="DP87" s="647"/>
      <c r="DQ87" s="647"/>
      <c r="DR87" s="647"/>
      <c r="DS87" s="647"/>
      <c r="DT87" s="647"/>
      <c r="DU87" s="647"/>
      <c r="DV87" s="647"/>
      <c r="DW87" s="647"/>
      <c r="DX87" s="647"/>
      <c r="DY87" s="647"/>
      <c r="DZ87" s="647"/>
      <c r="EA87" s="647"/>
      <c r="EB87" s="647"/>
      <c r="EC87" s="647"/>
      <c r="ED87" s="647"/>
      <c r="EE87" s="647"/>
      <c r="EF87" s="647"/>
      <c r="EG87" s="647"/>
      <c r="EH87" s="647"/>
      <c r="EI87" s="647"/>
      <c r="EJ87" s="647"/>
      <c r="EK87" s="647"/>
      <c r="EL87" s="647"/>
      <c r="EM87" s="647"/>
      <c r="EN87" s="647"/>
      <c r="EO87" s="647"/>
      <c r="EP87" s="647"/>
      <c r="EQ87" s="647"/>
      <c r="ER87" s="647"/>
      <c r="ES87" s="647"/>
      <c r="ET87" s="647"/>
      <c r="EU87" s="647"/>
      <c r="EV87" s="647"/>
      <c r="EW87" s="647"/>
      <c r="EX87" s="647"/>
      <c r="EY87" s="647"/>
      <c r="EZ87" s="648"/>
    </row>
    <row r="88" spans="1:156" s="649" customFormat="1" ht="28.5">
      <c r="A88" s="662" t="s">
        <v>1138</v>
      </c>
      <c r="B88" s="709">
        <v>91930</v>
      </c>
      <c r="C88" s="688" t="s">
        <v>1106</v>
      </c>
      <c r="D88" s="668" t="s">
        <v>658</v>
      </c>
      <c r="E88" s="671">
        <v>300</v>
      </c>
      <c r="F88" s="817">
        <v>5.48</v>
      </c>
      <c r="G88" s="686">
        <f t="shared" si="18"/>
        <v>7.027552</v>
      </c>
      <c r="H88" s="671">
        <f t="shared" si="19"/>
        <v>2108.2600000000002</v>
      </c>
      <c r="I88" s="647"/>
      <c r="J88" s="647"/>
      <c r="K88" s="647"/>
      <c r="L88" s="647"/>
      <c r="M88" s="647"/>
      <c r="N88" s="647"/>
      <c r="O88" s="647"/>
      <c r="P88" s="647"/>
      <c r="Q88" s="647"/>
      <c r="R88" s="647"/>
      <c r="S88" s="647"/>
      <c r="T88" s="647"/>
      <c r="U88" s="647"/>
      <c r="V88" s="647"/>
      <c r="W88" s="647"/>
      <c r="X88" s="647"/>
      <c r="Y88" s="647"/>
      <c r="Z88" s="647"/>
      <c r="AA88" s="647"/>
      <c r="AB88" s="647"/>
      <c r="AC88" s="647"/>
      <c r="AD88" s="647"/>
      <c r="AE88" s="647"/>
      <c r="AF88" s="647"/>
      <c r="AG88" s="647"/>
      <c r="AH88" s="647"/>
      <c r="AI88" s="647"/>
      <c r="AJ88" s="647"/>
      <c r="AK88" s="647"/>
      <c r="AL88" s="647"/>
      <c r="AM88" s="647"/>
      <c r="AN88" s="647"/>
      <c r="AO88" s="647"/>
      <c r="AP88" s="647"/>
      <c r="AQ88" s="647"/>
      <c r="AR88" s="647"/>
      <c r="AS88" s="647"/>
      <c r="AT88" s="647"/>
      <c r="AU88" s="647"/>
      <c r="AV88" s="647"/>
      <c r="AW88" s="647"/>
      <c r="AX88" s="647"/>
      <c r="AY88" s="647"/>
      <c r="AZ88" s="647"/>
      <c r="BA88" s="647"/>
      <c r="BB88" s="647"/>
      <c r="BC88" s="647"/>
      <c r="BD88" s="647"/>
      <c r="BE88" s="647"/>
      <c r="BF88" s="647"/>
      <c r="BG88" s="647"/>
      <c r="BH88" s="647"/>
      <c r="BI88" s="647"/>
      <c r="BJ88" s="647"/>
      <c r="BK88" s="647"/>
      <c r="BL88" s="647"/>
      <c r="BM88" s="647"/>
      <c r="BN88" s="647"/>
      <c r="BO88" s="647"/>
      <c r="BP88" s="647"/>
      <c r="BQ88" s="647"/>
      <c r="BR88" s="647"/>
      <c r="BS88" s="647"/>
      <c r="BT88" s="647"/>
      <c r="BU88" s="647"/>
      <c r="BV88" s="647"/>
      <c r="BW88" s="647"/>
      <c r="BX88" s="647"/>
      <c r="BY88" s="647"/>
      <c r="BZ88" s="647"/>
      <c r="CA88" s="647"/>
      <c r="CB88" s="647"/>
      <c r="CC88" s="647"/>
      <c r="CD88" s="647"/>
      <c r="CE88" s="647"/>
      <c r="CF88" s="647"/>
      <c r="CG88" s="647"/>
      <c r="CH88" s="647"/>
      <c r="CI88" s="647"/>
      <c r="CJ88" s="647"/>
      <c r="CK88" s="647"/>
      <c r="CL88" s="647"/>
      <c r="CM88" s="647"/>
      <c r="CN88" s="647"/>
      <c r="CO88" s="647"/>
      <c r="CP88" s="647"/>
      <c r="CQ88" s="647"/>
      <c r="CR88" s="647"/>
      <c r="CS88" s="647"/>
      <c r="CT88" s="647"/>
      <c r="CU88" s="647"/>
      <c r="CV88" s="647"/>
      <c r="CW88" s="647"/>
      <c r="CX88" s="647"/>
      <c r="CY88" s="647"/>
      <c r="CZ88" s="647"/>
      <c r="DA88" s="647"/>
      <c r="DB88" s="647"/>
      <c r="DC88" s="647"/>
      <c r="DD88" s="647"/>
      <c r="DE88" s="647"/>
      <c r="DF88" s="647"/>
      <c r="DG88" s="647"/>
      <c r="DH88" s="647"/>
      <c r="DI88" s="647"/>
      <c r="DJ88" s="647"/>
      <c r="DK88" s="647"/>
      <c r="DL88" s="647"/>
      <c r="DM88" s="647"/>
      <c r="DN88" s="647"/>
      <c r="DO88" s="647"/>
      <c r="DP88" s="647"/>
      <c r="DQ88" s="647"/>
      <c r="DR88" s="647"/>
      <c r="DS88" s="647"/>
      <c r="DT88" s="647"/>
      <c r="DU88" s="647"/>
      <c r="DV88" s="647"/>
      <c r="DW88" s="647"/>
      <c r="DX88" s="647"/>
      <c r="DY88" s="647"/>
      <c r="DZ88" s="647"/>
      <c r="EA88" s="647"/>
      <c r="EB88" s="647"/>
      <c r="EC88" s="647"/>
      <c r="ED88" s="647"/>
      <c r="EE88" s="647"/>
      <c r="EF88" s="647"/>
      <c r="EG88" s="647"/>
      <c r="EH88" s="647"/>
      <c r="EI88" s="647"/>
      <c r="EJ88" s="647"/>
      <c r="EK88" s="647"/>
      <c r="EL88" s="647"/>
      <c r="EM88" s="647"/>
      <c r="EN88" s="647"/>
      <c r="EO88" s="647"/>
      <c r="EP88" s="647"/>
      <c r="EQ88" s="647"/>
      <c r="ER88" s="647"/>
      <c r="ES88" s="647"/>
      <c r="ET88" s="647"/>
      <c r="EU88" s="647"/>
      <c r="EV88" s="647"/>
      <c r="EW88" s="647"/>
      <c r="EX88" s="647"/>
      <c r="EY88" s="647"/>
      <c r="EZ88" s="648"/>
    </row>
    <row r="89" spans="1:156" s="649" customFormat="1" ht="28.5">
      <c r="A89" s="662" t="s">
        <v>1139</v>
      </c>
      <c r="B89" s="709">
        <v>91933</v>
      </c>
      <c r="C89" s="688" t="s">
        <v>1111</v>
      </c>
      <c r="D89" s="668" t="s">
        <v>658</v>
      </c>
      <c r="E89" s="671">
        <v>200</v>
      </c>
      <c r="F89" s="817">
        <v>9.5500000000000007</v>
      </c>
      <c r="G89" s="686">
        <f t="shared" si="18"/>
        <v>12.246920000000001</v>
      </c>
      <c r="H89" s="671">
        <f t="shared" si="19"/>
        <v>2449.38</v>
      </c>
      <c r="I89" s="647"/>
      <c r="J89" s="647"/>
      <c r="K89" s="647"/>
      <c r="L89" s="647"/>
      <c r="M89" s="647"/>
      <c r="N89" s="647"/>
      <c r="O89" s="647"/>
      <c r="P89" s="647"/>
      <c r="Q89" s="647"/>
      <c r="R89" s="647"/>
      <c r="S89" s="647"/>
      <c r="T89" s="647"/>
      <c r="U89" s="647"/>
      <c r="V89" s="647"/>
      <c r="W89" s="647"/>
      <c r="X89" s="647"/>
      <c r="Y89" s="647"/>
      <c r="Z89" s="647"/>
      <c r="AA89" s="647"/>
      <c r="AB89" s="647"/>
      <c r="AC89" s="647"/>
      <c r="AD89" s="647"/>
      <c r="AE89" s="647"/>
      <c r="AF89" s="647"/>
      <c r="AG89" s="647"/>
      <c r="AH89" s="647"/>
      <c r="AI89" s="647"/>
      <c r="AJ89" s="647"/>
      <c r="AK89" s="647"/>
      <c r="AL89" s="647"/>
      <c r="AM89" s="647"/>
      <c r="AN89" s="647"/>
      <c r="AO89" s="647"/>
      <c r="AP89" s="647"/>
      <c r="AQ89" s="647"/>
      <c r="AR89" s="647"/>
      <c r="AS89" s="647"/>
      <c r="AT89" s="647"/>
      <c r="AU89" s="647"/>
      <c r="AV89" s="647"/>
      <c r="AW89" s="647"/>
      <c r="AX89" s="647"/>
      <c r="AY89" s="647"/>
      <c r="AZ89" s="647"/>
      <c r="BA89" s="647"/>
      <c r="BB89" s="647"/>
      <c r="BC89" s="647"/>
      <c r="BD89" s="647"/>
      <c r="BE89" s="647"/>
      <c r="BF89" s="647"/>
      <c r="BG89" s="647"/>
      <c r="BH89" s="647"/>
      <c r="BI89" s="647"/>
      <c r="BJ89" s="647"/>
      <c r="BK89" s="647"/>
      <c r="BL89" s="647"/>
      <c r="BM89" s="647"/>
      <c r="BN89" s="647"/>
      <c r="BO89" s="647"/>
      <c r="BP89" s="647"/>
      <c r="BQ89" s="647"/>
      <c r="BR89" s="647"/>
      <c r="BS89" s="647"/>
      <c r="BT89" s="647"/>
      <c r="BU89" s="647"/>
      <c r="BV89" s="647"/>
      <c r="BW89" s="647"/>
      <c r="BX89" s="647"/>
      <c r="BY89" s="647"/>
      <c r="BZ89" s="647"/>
      <c r="CA89" s="647"/>
      <c r="CB89" s="647"/>
      <c r="CC89" s="647"/>
      <c r="CD89" s="647"/>
      <c r="CE89" s="647"/>
      <c r="CF89" s="647"/>
      <c r="CG89" s="647"/>
      <c r="CH89" s="647"/>
      <c r="CI89" s="647"/>
      <c r="CJ89" s="647"/>
      <c r="CK89" s="647"/>
      <c r="CL89" s="647"/>
      <c r="CM89" s="647"/>
      <c r="CN89" s="647"/>
      <c r="CO89" s="647"/>
      <c r="CP89" s="647"/>
      <c r="CQ89" s="647"/>
      <c r="CR89" s="647"/>
      <c r="CS89" s="647"/>
      <c r="CT89" s="647"/>
      <c r="CU89" s="647"/>
      <c r="CV89" s="647"/>
      <c r="CW89" s="647"/>
      <c r="CX89" s="647"/>
      <c r="CY89" s="647"/>
      <c r="CZ89" s="647"/>
      <c r="DA89" s="647"/>
      <c r="DB89" s="647"/>
      <c r="DC89" s="647"/>
      <c r="DD89" s="647"/>
      <c r="DE89" s="647"/>
      <c r="DF89" s="647"/>
      <c r="DG89" s="647"/>
      <c r="DH89" s="647"/>
      <c r="DI89" s="647"/>
      <c r="DJ89" s="647"/>
      <c r="DK89" s="647"/>
      <c r="DL89" s="647"/>
      <c r="DM89" s="647"/>
      <c r="DN89" s="647"/>
      <c r="DO89" s="647"/>
      <c r="DP89" s="647"/>
      <c r="DQ89" s="647"/>
      <c r="DR89" s="647"/>
      <c r="DS89" s="647"/>
      <c r="DT89" s="647"/>
      <c r="DU89" s="647"/>
      <c r="DV89" s="647"/>
      <c r="DW89" s="647"/>
      <c r="DX89" s="647"/>
      <c r="DY89" s="647"/>
      <c r="DZ89" s="647"/>
      <c r="EA89" s="647"/>
      <c r="EB89" s="647"/>
      <c r="EC89" s="647"/>
      <c r="ED89" s="647"/>
      <c r="EE89" s="647"/>
      <c r="EF89" s="647"/>
      <c r="EG89" s="647"/>
      <c r="EH89" s="647"/>
      <c r="EI89" s="647"/>
      <c r="EJ89" s="647"/>
      <c r="EK89" s="647"/>
      <c r="EL89" s="647"/>
      <c r="EM89" s="647"/>
      <c r="EN89" s="647"/>
      <c r="EO89" s="647"/>
      <c r="EP89" s="647"/>
      <c r="EQ89" s="647"/>
      <c r="ER89" s="647"/>
      <c r="ES89" s="647"/>
      <c r="ET89" s="647"/>
      <c r="EU89" s="647"/>
      <c r="EV89" s="647"/>
      <c r="EW89" s="647"/>
      <c r="EX89" s="647"/>
      <c r="EY89" s="647"/>
      <c r="EZ89" s="648"/>
    </row>
    <row r="90" spans="1:156" s="649" customFormat="1" ht="28.5">
      <c r="A90" s="662" t="s">
        <v>1140</v>
      </c>
      <c r="B90" s="709">
        <v>91935</v>
      </c>
      <c r="C90" s="688" t="s">
        <v>1110</v>
      </c>
      <c r="D90" s="668" t="s">
        <v>658</v>
      </c>
      <c r="E90" s="671">
        <v>80</v>
      </c>
      <c r="F90" s="817">
        <v>14.54</v>
      </c>
      <c r="G90" s="686">
        <f t="shared" si="18"/>
        <v>18.646096</v>
      </c>
      <c r="H90" s="671">
        <f t="shared" si="19"/>
        <v>1491.68</v>
      </c>
      <c r="I90" s="647"/>
      <c r="J90" s="647"/>
      <c r="K90" s="647"/>
      <c r="L90" s="647"/>
      <c r="M90" s="647"/>
      <c r="N90" s="647"/>
      <c r="O90" s="647"/>
      <c r="P90" s="647"/>
      <c r="Q90" s="647"/>
      <c r="R90" s="647"/>
      <c r="S90" s="647"/>
      <c r="T90" s="647"/>
      <c r="U90" s="647"/>
      <c r="V90" s="647"/>
      <c r="W90" s="647"/>
      <c r="X90" s="647"/>
      <c r="Y90" s="647"/>
      <c r="Z90" s="647"/>
      <c r="AA90" s="647"/>
      <c r="AB90" s="647"/>
      <c r="AC90" s="647"/>
      <c r="AD90" s="647"/>
      <c r="AE90" s="647"/>
      <c r="AF90" s="647"/>
      <c r="AG90" s="647"/>
      <c r="AH90" s="647"/>
      <c r="AI90" s="647"/>
      <c r="AJ90" s="647"/>
      <c r="AK90" s="647"/>
      <c r="AL90" s="647"/>
      <c r="AM90" s="647"/>
      <c r="AN90" s="647"/>
      <c r="AO90" s="647"/>
      <c r="AP90" s="647"/>
      <c r="AQ90" s="647"/>
      <c r="AR90" s="647"/>
      <c r="AS90" s="647"/>
      <c r="AT90" s="647"/>
      <c r="AU90" s="647"/>
      <c r="AV90" s="647"/>
      <c r="AW90" s="647"/>
      <c r="AX90" s="647"/>
      <c r="AY90" s="647"/>
      <c r="AZ90" s="647"/>
      <c r="BA90" s="647"/>
      <c r="BB90" s="647"/>
      <c r="BC90" s="647"/>
      <c r="BD90" s="647"/>
      <c r="BE90" s="647"/>
      <c r="BF90" s="647"/>
      <c r="BG90" s="647"/>
      <c r="BH90" s="647"/>
      <c r="BI90" s="647"/>
      <c r="BJ90" s="647"/>
      <c r="BK90" s="647"/>
      <c r="BL90" s="647"/>
      <c r="BM90" s="647"/>
      <c r="BN90" s="647"/>
      <c r="BO90" s="647"/>
      <c r="BP90" s="647"/>
      <c r="BQ90" s="647"/>
      <c r="BR90" s="647"/>
      <c r="BS90" s="647"/>
      <c r="BT90" s="647"/>
      <c r="BU90" s="647"/>
      <c r="BV90" s="647"/>
      <c r="BW90" s="647"/>
      <c r="BX90" s="647"/>
      <c r="BY90" s="647"/>
      <c r="BZ90" s="647"/>
      <c r="CA90" s="647"/>
      <c r="CB90" s="647"/>
      <c r="CC90" s="647"/>
      <c r="CD90" s="647"/>
      <c r="CE90" s="647"/>
      <c r="CF90" s="647"/>
      <c r="CG90" s="647"/>
      <c r="CH90" s="647"/>
      <c r="CI90" s="647"/>
      <c r="CJ90" s="647"/>
      <c r="CK90" s="647"/>
      <c r="CL90" s="647"/>
      <c r="CM90" s="647"/>
      <c r="CN90" s="647"/>
      <c r="CO90" s="647"/>
      <c r="CP90" s="647"/>
      <c r="CQ90" s="647"/>
      <c r="CR90" s="647"/>
      <c r="CS90" s="647"/>
      <c r="CT90" s="647"/>
      <c r="CU90" s="647"/>
      <c r="CV90" s="647"/>
      <c r="CW90" s="647"/>
      <c r="CX90" s="647"/>
      <c r="CY90" s="647"/>
      <c r="CZ90" s="647"/>
      <c r="DA90" s="647"/>
      <c r="DB90" s="647"/>
      <c r="DC90" s="647"/>
      <c r="DD90" s="647"/>
      <c r="DE90" s="647"/>
      <c r="DF90" s="647"/>
      <c r="DG90" s="647"/>
      <c r="DH90" s="647"/>
      <c r="DI90" s="647"/>
      <c r="DJ90" s="647"/>
      <c r="DK90" s="647"/>
      <c r="DL90" s="647"/>
      <c r="DM90" s="647"/>
      <c r="DN90" s="647"/>
      <c r="DO90" s="647"/>
      <c r="DP90" s="647"/>
      <c r="DQ90" s="647"/>
      <c r="DR90" s="647"/>
      <c r="DS90" s="647"/>
      <c r="DT90" s="647"/>
      <c r="DU90" s="647"/>
      <c r="DV90" s="647"/>
      <c r="DW90" s="647"/>
      <c r="DX90" s="647"/>
      <c r="DY90" s="647"/>
      <c r="DZ90" s="647"/>
      <c r="EA90" s="647"/>
      <c r="EB90" s="647"/>
      <c r="EC90" s="647"/>
      <c r="ED90" s="647"/>
      <c r="EE90" s="647"/>
      <c r="EF90" s="647"/>
      <c r="EG90" s="647"/>
      <c r="EH90" s="647"/>
      <c r="EI90" s="647"/>
      <c r="EJ90" s="647"/>
      <c r="EK90" s="647"/>
      <c r="EL90" s="647"/>
      <c r="EM90" s="647"/>
      <c r="EN90" s="647"/>
      <c r="EO90" s="647"/>
      <c r="EP90" s="647"/>
      <c r="EQ90" s="647"/>
      <c r="ER90" s="647"/>
      <c r="ES90" s="647"/>
      <c r="ET90" s="647"/>
      <c r="EU90" s="647"/>
      <c r="EV90" s="647"/>
      <c r="EW90" s="647"/>
      <c r="EX90" s="647"/>
      <c r="EY90" s="647"/>
      <c r="EZ90" s="648"/>
    </row>
    <row r="91" spans="1:156" s="649" customFormat="1" ht="28.5">
      <c r="A91" s="662" t="s">
        <v>1141</v>
      </c>
      <c r="B91" s="709">
        <v>92984</v>
      </c>
      <c r="C91" s="688" t="s">
        <v>1109</v>
      </c>
      <c r="D91" s="668" t="s">
        <v>669</v>
      </c>
      <c r="E91" s="671">
        <v>96</v>
      </c>
      <c r="F91" s="817">
        <v>16.13</v>
      </c>
      <c r="G91" s="686">
        <f t="shared" si="18"/>
        <v>20.685112</v>
      </c>
      <c r="H91" s="671">
        <f t="shared" si="19"/>
        <v>1985.77</v>
      </c>
      <c r="I91" s="647"/>
      <c r="J91" s="647"/>
      <c r="K91" s="647"/>
      <c r="L91" s="647"/>
      <c r="M91" s="647"/>
      <c r="N91" s="647"/>
      <c r="O91" s="647"/>
      <c r="P91" s="647"/>
      <c r="Q91" s="647"/>
      <c r="R91" s="647"/>
      <c r="S91" s="647"/>
      <c r="T91" s="647"/>
      <c r="U91" s="647"/>
      <c r="V91" s="647"/>
      <c r="W91" s="647"/>
      <c r="X91" s="647"/>
      <c r="Y91" s="647"/>
      <c r="Z91" s="647"/>
      <c r="AA91" s="647"/>
      <c r="AB91" s="647"/>
      <c r="AC91" s="647"/>
      <c r="AD91" s="647"/>
      <c r="AE91" s="647"/>
      <c r="AF91" s="647"/>
      <c r="AG91" s="647"/>
      <c r="AH91" s="647"/>
      <c r="AI91" s="647"/>
      <c r="AJ91" s="647"/>
      <c r="AK91" s="647"/>
      <c r="AL91" s="647"/>
      <c r="AM91" s="647"/>
      <c r="AN91" s="647"/>
      <c r="AO91" s="647"/>
      <c r="AP91" s="647"/>
      <c r="AQ91" s="647"/>
      <c r="AR91" s="647"/>
      <c r="AS91" s="647"/>
      <c r="AT91" s="647"/>
      <c r="AU91" s="647"/>
      <c r="AV91" s="647"/>
      <c r="AW91" s="647"/>
      <c r="AX91" s="647"/>
      <c r="AY91" s="647"/>
      <c r="AZ91" s="647"/>
      <c r="BA91" s="647"/>
      <c r="BB91" s="647"/>
      <c r="BC91" s="647"/>
      <c r="BD91" s="647"/>
      <c r="BE91" s="647"/>
      <c r="BF91" s="647"/>
      <c r="BG91" s="647"/>
      <c r="BH91" s="647"/>
      <c r="BI91" s="647"/>
      <c r="BJ91" s="647"/>
      <c r="BK91" s="647"/>
      <c r="BL91" s="647"/>
      <c r="BM91" s="647"/>
      <c r="BN91" s="647"/>
      <c r="BO91" s="647"/>
      <c r="BP91" s="647"/>
      <c r="BQ91" s="647"/>
      <c r="BR91" s="647"/>
      <c r="BS91" s="647"/>
      <c r="BT91" s="647"/>
      <c r="BU91" s="647"/>
      <c r="BV91" s="647"/>
      <c r="BW91" s="647"/>
      <c r="BX91" s="647"/>
      <c r="BY91" s="647"/>
      <c r="BZ91" s="647"/>
      <c r="CA91" s="647"/>
      <c r="CB91" s="647"/>
      <c r="CC91" s="647"/>
      <c r="CD91" s="647"/>
      <c r="CE91" s="647"/>
      <c r="CF91" s="647"/>
      <c r="CG91" s="647"/>
      <c r="CH91" s="647"/>
      <c r="CI91" s="647"/>
      <c r="CJ91" s="647"/>
      <c r="CK91" s="647"/>
      <c r="CL91" s="647"/>
      <c r="CM91" s="647"/>
      <c r="CN91" s="647"/>
      <c r="CO91" s="647"/>
      <c r="CP91" s="647"/>
      <c r="CQ91" s="647"/>
      <c r="CR91" s="647"/>
      <c r="CS91" s="647"/>
      <c r="CT91" s="647"/>
      <c r="CU91" s="647"/>
      <c r="CV91" s="647"/>
      <c r="CW91" s="647"/>
      <c r="CX91" s="647"/>
      <c r="CY91" s="647"/>
      <c r="CZ91" s="647"/>
      <c r="DA91" s="647"/>
      <c r="DB91" s="647"/>
      <c r="DC91" s="647"/>
      <c r="DD91" s="647"/>
      <c r="DE91" s="647"/>
      <c r="DF91" s="647"/>
      <c r="DG91" s="647"/>
      <c r="DH91" s="647"/>
      <c r="DI91" s="647"/>
      <c r="DJ91" s="647"/>
      <c r="DK91" s="647"/>
      <c r="DL91" s="647"/>
      <c r="DM91" s="647"/>
      <c r="DN91" s="647"/>
      <c r="DO91" s="647"/>
      <c r="DP91" s="647"/>
      <c r="DQ91" s="647"/>
      <c r="DR91" s="647"/>
      <c r="DS91" s="647"/>
      <c r="DT91" s="647"/>
      <c r="DU91" s="647"/>
      <c r="DV91" s="647"/>
      <c r="DW91" s="647"/>
      <c r="DX91" s="647"/>
      <c r="DY91" s="647"/>
      <c r="DZ91" s="647"/>
      <c r="EA91" s="647"/>
      <c r="EB91" s="647"/>
      <c r="EC91" s="647"/>
      <c r="ED91" s="647"/>
      <c r="EE91" s="647"/>
      <c r="EF91" s="647"/>
      <c r="EG91" s="647"/>
      <c r="EH91" s="647"/>
      <c r="EI91" s="647"/>
      <c r="EJ91" s="647"/>
      <c r="EK91" s="647"/>
      <c r="EL91" s="647"/>
      <c r="EM91" s="647"/>
      <c r="EN91" s="647"/>
      <c r="EO91" s="647"/>
      <c r="EP91" s="647"/>
      <c r="EQ91" s="647"/>
      <c r="ER91" s="647"/>
      <c r="ES91" s="647"/>
      <c r="ET91" s="647"/>
      <c r="EU91" s="647"/>
      <c r="EV91" s="647"/>
      <c r="EW91" s="647"/>
      <c r="EX91" s="647"/>
      <c r="EY91" s="647"/>
      <c r="EZ91" s="648"/>
    </row>
    <row r="92" spans="1:156" s="649" customFormat="1" ht="28.5">
      <c r="A92" s="662" t="s">
        <v>1142</v>
      </c>
      <c r="B92" s="709">
        <v>92985</v>
      </c>
      <c r="C92" s="688" t="s">
        <v>1112</v>
      </c>
      <c r="D92" s="668" t="s">
        <v>669</v>
      </c>
      <c r="E92" s="671">
        <v>84</v>
      </c>
      <c r="F92" s="817">
        <v>21.13</v>
      </c>
      <c r="G92" s="686">
        <f t="shared" si="18"/>
        <v>27.097111999999999</v>
      </c>
      <c r="H92" s="671">
        <f t="shared" si="19"/>
        <v>2276.15</v>
      </c>
      <c r="I92" s="647"/>
      <c r="J92" s="647"/>
      <c r="K92" s="647"/>
      <c r="L92" s="647"/>
      <c r="M92" s="647"/>
      <c r="N92" s="647"/>
      <c r="O92" s="647"/>
      <c r="P92" s="647"/>
      <c r="Q92" s="647"/>
      <c r="R92" s="647"/>
      <c r="S92" s="647"/>
      <c r="T92" s="647"/>
      <c r="U92" s="647"/>
      <c r="V92" s="647"/>
      <c r="W92" s="647"/>
      <c r="X92" s="647"/>
      <c r="Y92" s="647"/>
      <c r="Z92" s="647"/>
      <c r="AA92" s="647"/>
      <c r="AB92" s="647"/>
      <c r="AC92" s="647"/>
      <c r="AD92" s="647"/>
      <c r="AE92" s="647"/>
      <c r="AF92" s="647"/>
      <c r="AG92" s="647"/>
      <c r="AH92" s="647"/>
      <c r="AI92" s="647"/>
      <c r="AJ92" s="647"/>
      <c r="AK92" s="647"/>
      <c r="AL92" s="647"/>
      <c r="AM92" s="647"/>
      <c r="AN92" s="647"/>
      <c r="AO92" s="647"/>
      <c r="AP92" s="647"/>
      <c r="AQ92" s="647"/>
      <c r="AR92" s="647"/>
      <c r="AS92" s="647"/>
      <c r="AT92" s="647"/>
      <c r="AU92" s="647"/>
      <c r="AV92" s="647"/>
      <c r="AW92" s="647"/>
      <c r="AX92" s="647"/>
      <c r="AY92" s="647"/>
      <c r="AZ92" s="647"/>
      <c r="BA92" s="647"/>
      <c r="BB92" s="647"/>
      <c r="BC92" s="647"/>
      <c r="BD92" s="647"/>
      <c r="BE92" s="647"/>
      <c r="BF92" s="647"/>
      <c r="BG92" s="647"/>
      <c r="BH92" s="647"/>
      <c r="BI92" s="647"/>
      <c r="BJ92" s="647"/>
      <c r="BK92" s="647"/>
      <c r="BL92" s="647"/>
      <c r="BM92" s="647"/>
      <c r="BN92" s="647"/>
      <c r="BO92" s="647"/>
      <c r="BP92" s="647"/>
      <c r="BQ92" s="647"/>
      <c r="BR92" s="647"/>
      <c r="BS92" s="647"/>
      <c r="BT92" s="647"/>
      <c r="BU92" s="647"/>
      <c r="BV92" s="647"/>
      <c r="BW92" s="647"/>
      <c r="BX92" s="647"/>
      <c r="BY92" s="647"/>
      <c r="BZ92" s="647"/>
      <c r="CA92" s="647"/>
      <c r="CB92" s="647"/>
      <c r="CC92" s="647"/>
      <c r="CD92" s="647"/>
      <c r="CE92" s="647"/>
      <c r="CF92" s="647"/>
      <c r="CG92" s="647"/>
      <c r="CH92" s="647"/>
      <c r="CI92" s="647"/>
      <c r="CJ92" s="647"/>
      <c r="CK92" s="647"/>
      <c r="CL92" s="647"/>
      <c r="CM92" s="647"/>
      <c r="CN92" s="647"/>
      <c r="CO92" s="647"/>
      <c r="CP92" s="647"/>
      <c r="CQ92" s="647"/>
      <c r="CR92" s="647"/>
      <c r="CS92" s="647"/>
      <c r="CT92" s="647"/>
      <c r="CU92" s="647"/>
      <c r="CV92" s="647"/>
      <c r="CW92" s="647"/>
      <c r="CX92" s="647"/>
      <c r="CY92" s="647"/>
      <c r="CZ92" s="647"/>
      <c r="DA92" s="647"/>
      <c r="DB92" s="647"/>
      <c r="DC92" s="647"/>
      <c r="DD92" s="647"/>
      <c r="DE92" s="647"/>
      <c r="DF92" s="647"/>
      <c r="DG92" s="647"/>
      <c r="DH92" s="647"/>
      <c r="DI92" s="647"/>
      <c r="DJ92" s="647"/>
      <c r="DK92" s="647"/>
      <c r="DL92" s="647"/>
      <c r="DM92" s="647"/>
      <c r="DN92" s="647"/>
      <c r="DO92" s="647"/>
      <c r="DP92" s="647"/>
      <c r="DQ92" s="647"/>
      <c r="DR92" s="647"/>
      <c r="DS92" s="647"/>
      <c r="DT92" s="647"/>
      <c r="DU92" s="647"/>
      <c r="DV92" s="647"/>
      <c r="DW92" s="647"/>
      <c r="DX92" s="647"/>
      <c r="DY92" s="647"/>
      <c r="DZ92" s="647"/>
      <c r="EA92" s="647"/>
      <c r="EB92" s="647"/>
      <c r="EC92" s="647"/>
      <c r="ED92" s="647"/>
      <c r="EE92" s="647"/>
      <c r="EF92" s="647"/>
      <c r="EG92" s="647"/>
      <c r="EH92" s="647"/>
      <c r="EI92" s="647"/>
      <c r="EJ92" s="647"/>
      <c r="EK92" s="647"/>
      <c r="EL92" s="647"/>
      <c r="EM92" s="647"/>
      <c r="EN92" s="647"/>
      <c r="EO92" s="647"/>
      <c r="EP92" s="647"/>
      <c r="EQ92" s="647"/>
      <c r="ER92" s="647"/>
      <c r="ES92" s="647"/>
      <c r="ET92" s="647"/>
      <c r="EU92" s="647"/>
      <c r="EV92" s="647"/>
      <c r="EW92" s="647"/>
      <c r="EX92" s="647"/>
      <c r="EY92" s="647"/>
      <c r="EZ92" s="648"/>
    </row>
    <row r="93" spans="1:156" s="649" customFormat="1" ht="28.5">
      <c r="A93" s="662" t="s">
        <v>1143</v>
      </c>
      <c r="B93" s="709">
        <v>95777</v>
      </c>
      <c r="C93" s="688" t="s">
        <v>1113</v>
      </c>
      <c r="D93" s="668" t="s">
        <v>658</v>
      </c>
      <c r="E93" s="671">
        <v>10</v>
      </c>
      <c r="F93" s="817">
        <v>17.98</v>
      </c>
      <c r="G93" s="686">
        <f t="shared" si="18"/>
        <v>23.057552000000001</v>
      </c>
      <c r="H93" s="671">
        <f t="shared" si="19"/>
        <v>230.57</v>
      </c>
      <c r="I93" s="647"/>
      <c r="J93" s="647"/>
      <c r="K93" s="647"/>
      <c r="L93" s="647"/>
      <c r="M93" s="647"/>
      <c r="N93" s="647"/>
      <c r="O93" s="647"/>
      <c r="P93" s="647"/>
      <c r="Q93" s="647"/>
      <c r="R93" s="647"/>
      <c r="S93" s="647"/>
      <c r="T93" s="647"/>
      <c r="U93" s="647"/>
      <c r="V93" s="647"/>
      <c r="W93" s="647"/>
      <c r="X93" s="647"/>
      <c r="Y93" s="647"/>
      <c r="Z93" s="647"/>
      <c r="AA93" s="647"/>
      <c r="AB93" s="647"/>
      <c r="AC93" s="647"/>
      <c r="AD93" s="647"/>
      <c r="AE93" s="647"/>
      <c r="AF93" s="647"/>
      <c r="AG93" s="647"/>
      <c r="AH93" s="647"/>
      <c r="AI93" s="647"/>
      <c r="AJ93" s="647"/>
      <c r="AK93" s="647"/>
      <c r="AL93" s="647"/>
      <c r="AM93" s="647"/>
      <c r="AN93" s="647"/>
      <c r="AO93" s="647"/>
      <c r="AP93" s="647"/>
      <c r="AQ93" s="647"/>
      <c r="AR93" s="647"/>
      <c r="AS93" s="647"/>
      <c r="AT93" s="647"/>
      <c r="AU93" s="647"/>
      <c r="AV93" s="647"/>
      <c r="AW93" s="647"/>
      <c r="AX93" s="647"/>
      <c r="AY93" s="647"/>
      <c r="AZ93" s="647"/>
      <c r="BA93" s="647"/>
      <c r="BB93" s="647"/>
      <c r="BC93" s="647"/>
      <c r="BD93" s="647"/>
      <c r="BE93" s="647"/>
      <c r="BF93" s="647"/>
      <c r="BG93" s="647"/>
      <c r="BH93" s="647"/>
      <c r="BI93" s="647"/>
      <c r="BJ93" s="647"/>
      <c r="BK93" s="647"/>
      <c r="BL93" s="647"/>
      <c r="BM93" s="647"/>
      <c r="BN93" s="647"/>
      <c r="BO93" s="647"/>
      <c r="BP93" s="647"/>
      <c r="BQ93" s="647"/>
      <c r="BR93" s="647"/>
      <c r="BS93" s="647"/>
      <c r="BT93" s="647"/>
      <c r="BU93" s="647"/>
      <c r="BV93" s="647"/>
      <c r="BW93" s="647"/>
      <c r="BX93" s="647"/>
      <c r="BY93" s="647"/>
      <c r="BZ93" s="647"/>
      <c r="CA93" s="647"/>
      <c r="CB93" s="647"/>
      <c r="CC93" s="647"/>
      <c r="CD93" s="647"/>
      <c r="CE93" s="647"/>
      <c r="CF93" s="647"/>
      <c r="CG93" s="647"/>
      <c r="CH93" s="647"/>
      <c r="CI93" s="647"/>
      <c r="CJ93" s="647"/>
      <c r="CK93" s="647"/>
      <c r="CL93" s="647"/>
      <c r="CM93" s="647"/>
      <c r="CN93" s="647"/>
      <c r="CO93" s="647"/>
      <c r="CP93" s="647"/>
      <c r="CQ93" s="647"/>
      <c r="CR93" s="647"/>
      <c r="CS93" s="647"/>
      <c r="CT93" s="647"/>
      <c r="CU93" s="647"/>
      <c r="CV93" s="647"/>
      <c r="CW93" s="647"/>
      <c r="CX93" s="647"/>
      <c r="CY93" s="647"/>
      <c r="CZ93" s="647"/>
      <c r="DA93" s="647"/>
      <c r="DB93" s="647"/>
      <c r="DC93" s="647"/>
      <c r="DD93" s="647"/>
      <c r="DE93" s="647"/>
      <c r="DF93" s="647"/>
      <c r="DG93" s="647"/>
      <c r="DH93" s="647"/>
      <c r="DI93" s="647"/>
      <c r="DJ93" s="647"/>
      <c r="DK93" s="647"/>
      <c r="DL93" s="647"/>
      <c r="DM93" s="647"/>
      <c r="DN93" s="647"/>
      <c r="DO93" s="647"/>
      <c r="DP93" s="647"/>
      <c r="DQ93" s="647"/>
      <c r="DR93" s="647"/>
      <c r="DS93" s="647"/>
      <c r="DT93" s="647"/>
      <c r="DU93" s="647"/>
      <c r="DV93" s="647"/>
      <c r="DW93" s="647"/>
      <c r="DX93" s="647"/>
      <c r="DY93" s="647"/>
      <c r="DZ93" s="647"/>
      <c r="EA93" s="647"/>
      <c r="EB93" s="647"/>
      <c r="EC93" s="647"/>
      <c r="ED93" s="647"/>
      <c r="EE93" s="647"/>
      <c r="EF93" s="647"/>
      <c r="EG93" s="647"/>
      <c r="EH93" s="647"/>
      <c r="EI93" s="647"/>
      <c r="EJ93" s="647"/>
      <c r="EK93" s="647"/>
      <c r="EL93" s="647"/>
      <c r="EM93" s="647"/>
      <c r="EN93" s="647"/>
      <c r="EO93" s="647"/>
      <c r="EP93" s="647"/>
      <c r="EQ93" s="647"/>
      <c r="ER93" s="647"/>
      <c r="ES93" s="647"/>
      <c r="ET93" s="647"/>
      <c r="EU93" s="647"/>
      <c r="EV93" s="647"/>
      <c r="EW93" s="647"/>
      <c r="EX93" s="647"/>
      <c r="EY93" s="647"/>
      <c r="EZ93" s="648"/>
    </row>
    <row r="94" spans="1:156" s="649" customFormat="1" ht="29.25" customHeight="1">
      <c r="A94" s="662" t="s">
        <v>1144</v>
      </c>
      <c r="B94" s="709">
        <v>91863</v>
      </c>
      <c r="C94" s="688" t="s">
        <v>1215</v>
      </c>
      <c r="D94" s="668" t="s">
        <v>669</v>
      </c>
      <c r="E94" s="671">
        <v>20</v>
      </c>
      <c r="F94" s="817">
        <v>6.98</v>
      </c>
      <c r="G94" s="686">
        <f t="shared" si="18"/>
        <v>8.9511520000000004</v>
      </c>
      <c r="H94" s="671">
        <f t="shared" si="19"/>
        <v>179.02</v>
      </c>
      <c r="I94" s="647"/>
      <c r="J94" s="647"/>
      <c r="K94" s="647"/>
      <c r="L94" s="647"/>
      <c r="M94" s="647"/>
      <c r="N94" s="647"/>
      <c r="O94" s="647"/>
      <c r="P94" s="647"/>
      <c r="Q94" s="647"/>
      <c r="R94" s="647"/>
      <c r="S94" s="647"/>
      <c r="T94" s="647"/>
      <c r="U94" s="647"/>
      <c r="V94" s="647"/>
      <c r="W94" s="647"/>
      <c r="X94" s="647"/>
      <c r="Y94" s="647"/>
      <c r="Z94" s="647"/>
      <c r="AA94" s="647"/>
      <c r="AB94" s="647"/>
      <c r="AC94" s="647"/>
      <c r="AD94" s="647"/>
      <c r="AE94" s="647"/>
      <c r="AF94" s="647"/>
      <c r="AG94" s="647"/>
      <c r="AH94" s="647"/>
      <c r="AI94" s="647"/>
      <c r="AJ94" s="647"/>
      <c r="AK94" s="647"/>
      <c r="AL94" s="647"/>
      <c r="AM94" s="647"/>
      <c r="AN94" s="647"/>
      <c r="AO94" s="647"/>
      <c r="AP94" s="647"/>
      <c r="AQ94" s="647"/>
      <c r="AR94" s="647"/>
      <c r="AS94" s="647"/>
      <c r="AT94" s="647"/>
      <c r="AU94" s="647"/>
      <c r="AV94" s="647"/>
      <c r="AW94" s="647"/>
      <c r="AX94" s="647"/>
      <c r="AY94" s="647"/>
      <c r="AZ94" s="647"/>
      <c r="BA94" s="647"/>
      <c r="BB94" s="647"/>
      <c r="BC94" s="647"/>
      <c r="BD94" s="647"/>
      <c r="BE94" s="647"/>
      <c r="BF94" s="647"/>
      <c r="BG94" s="647"/>
      <c r="BH94" s="647"/>
      <c r="BI94" s="647"/>
      <c r="BJ94" s="647"/>
      <c r="BK94" s="647"/>
      <c r="BL94" s="647"/>
      <c r="BM94" s="647"/>
      <c r="BN94" s="647"/>
      <c r="BO94" s="647"/>
      <c r="BP94" s="647"/>
      <c r="BQ94" s="647"/>
      <c r="BR94" s="647"/>
      <c r="BS94" s="647"/>
      <c r="BT94" s="647"/>
      <c r="BU94" s="647"/>
      <c r="BV94" s="647"/>
      <c r="BW94" s="647"/>
      <c r="BX94" s="647"/>
      <c r="BY94" s="647"/>
      <c r="BZ94" s="647"/>
      <c r="CA94" s="647"/>
      <c r="CB94" s="647"/>
      <c r="CC94" s="647"/>
      <c r="CD94" s="647"/>
      <c r="CE94" s="647"/>
      <c r="CF94" s="647"/>
      <c r="CG94" s="647"/>
      <c r="CH94" s="647"/>
      <c r="CI94" s="647"/>
      <c r="CJ94" s="647"/>
      <c r="CK94" s="647"/>
      <c r="CL94" s="647"/>
      <c r="CM94" s="647"/>
      <c r="CN94" s="647"/>
      <c r="CO94" s="647"/>
      <c r="CP94" s="647"/>
      <c r="CQ94" s="647"/>
      <c r="CR94" s="647"/>
      <c r="CS94" s="647"/>
      <c r="CT94" s="647"/>
      <c r="CU94" s="647"/>
      <c r="CV94" s="647"/>
      <c r="CW94" s="647"/>
      <c r="CX94" s="647"/>
      <c r="CY94" s="647"/>
      <c r="CZ94" s="647"/>
      <c r="DA94" s="647"/>
      <c r="DB94" s="647"/>
      <c r="DC94" s="647"/>
      <c r="DD94" s="647"/>
      <c r="DE94" s="647"/>
      <c r="DF94" s="647"/>
      <c r="DG94" s="647"/>
      <c r="DH94" s="647"/>
      <c r="DI94" s="647"/>
      <c r="DJ94" s="647"/>
      <c r="DK94" s="647"/>
      <c r="DL94" s="647"/>
      <c r="DM94" s="647"/>
      <c r="DN94" s="647"/>
      <c r="DO94" s="647"/>
      <c r="DP94" s="647"/>
      <c r="DQ94" s="647"/>
      <c r="DR94" s="647"/>
      <c r="DS94" s="647"/>
      <c r="DT94" s="647"/>
      <c r="DU94" s="647"/>
      <c r="DV94" s="647"/>
      <c r="DW94" s="647"/>
      <c r="DX94" s="647"/>
      <c r="DY94" s="647"/>
      <c r="DZ94" s="647"/>
      <c r="EA94" s="647"/>
      <c r="EB94" s="647"/>
      <c r="EC94" s="647"/>
      <c r="ED94" s="647"/>
      <c r="EE94" s="647"/>
      <c r="EF94" s="647"/>
      <c r="EG94" s="647"/>
      <c r="EH94" s="647"/>
      <c r="EI94" s="647"/>
      <c r="EJ94" s="647"/>
      <c r="EK94" s="647"/>
      <c r="EL94" s="647"/>
      <c r="EM94" s="647"/>
      <c r="EN94" s="647"/>
      <c r="EO94" s="647"/>
      <c r="EP94" s="647"/>
      <c r="EQ94" s="647"/>
      <c r="ER94" s="647"/>
      <c r="ES94" s="647"/>
      <c r="ET94" s="647"/>
      <c r="EU94" s="647"/>
      <c r="EV94" s="647"/>
      <c r="EW94" s="647"/>
      <c r="EX94" s="647"/>
      <c r="EY94" s="647"/>
      <c r="EZ94" s="648"/>
    </row>
    <row r="95" spans="1:156" s="649" customFormat="1" ht="28.5">
      <c r="A95" s="662" t="s">
        <v>1145</v>
      </c>
      <c r="B95" s="709">
        <v>91834</v>
      </c>
      <c r="C95" s="688" t="s">
        <v>1213</v>
      </c>
      <c r="D95" s="668" t="s">
        <v>669</v>
      </c>
      <c r="E95" s="671">
        <v>90</v>
      </c>
      <c r="F95" s="817">
        <v>5.6</v>
      </c>
      <c r="G95" s="686">
        <f t="shared" si="18"/>
        <v>7.1814399999999994</v>
      </c>
      <c r="H95" s="671">
        <f t="shared" si="19"/>
        <v>646.32000000000005</v>
      </c>
      <c r="I95" s="647"/>
      <c r="J95" s="647"/>
      <c r="K95" s="647"/>
      <c r="L95" s="647"/>
      <c r="M95" s="647"/>
      <c r="N95" s="647"/>
      <c r="O95" s="647"/>
      <c r="P95" s="647"/>
      <c r="Q95" s="647"/>
      <c r="R95" s="647"/>
      <c r="S95" s="647"/>
      <c r="T95" s="647"/>
      <c r="U95" s="647"/>
      <c r="V95" s="647"/>
      <c r="W95" s="647"/>
      <c r="X95" s="647"/>
      <c r="Y95" s="647"/>
      <c r="Z95" s="647"/>
      <c r="AA95" s="647"/>
      <c r="AB95" s="647"/>
      <c r="AC95" s="647"/>
      <c r="AD95" s="647"/>
      <c r="AE95" s="647"/>
      <c r="AF95" s="647"/>
      <c r="AG95" s="647"/>
      <c r="AH95" s="647"/>
      <c r="AI95" s="647"/>
      <c r="AJ95" s="647"/>
      <c r="AK95" s="647"/>
      <c r="AL95" s="647"/>
      <c r="AM95" s="647"/>
      <c r="AN95" s="647"/>
      <c r="AO95" s="647"/>
      <c r="AP95" s="647"/>
      <c r="AQ95" s="647"/>
      <c r="AR95" s="647"/>
      <c r="AS95" s="647"/>
      <c r="AT95" s="647"/>
      <c r="AU95" s="647"/>
      <c r="AV95" s="647"/>
      <c r="AW95" s="647"/>
      <c r="AX95" s="647"/>
      <c r="AY95" s="647"/>
      <c r="AZ95" s="647"/>
      <c r="BA95" s="647"/>
      <c r="BB95" s="647"/>
      <c r="BC95" s="647"/>
      <c r="BD95" s="647"/>
      <c r="BE95" s="647"/>
      <c r="BF95" s="647"/>
      <c r="BG95" s="647"/>
      <c r="BH95" s="647"/>
      <c r="BI95" s="647"/>
      <c r="BJ95" s="647"/>
      <c r="BK95" s="647"/>
      <c r="BL95" s="647"/>
      <c r="BM95" s="647"/>
      <c r="BN95" s="647"/>
      <c r="BO95" s="647"/>
      <c r="BP95" s="647"/>
      <c r="BQ95" s="647"/>
      <c r="BR95" s="647"/>
      <c r="BS95" s="647"/>
      <c r="BT95" s="647"/>
      <c r="BU95" s="647"/>
      <c r="BV95" s="647"/>
      <c r="BW95" s="647"/>
      <c r="BX95" s="647"/>
      <c r="BY95" s="647"/>
      <c r="BZ95" s="647"/>
      <c r="CA95" s="647"/>
      <c r="CB95" s="647"/>
      <c r="CC95" s="647"/>
      <c r="CD95" s="647"/>
      <c r="CE95" s="647"/>
      <c r="CF95" s="647"/>
      <c r="CG95" s="647"/>
      <c r="CH95" s="647"/>
      <c r="CI95" s="647"/>
      <c r="CJ95" s="647"/>
      <c r="CK95" s="647"/>
      <c r="CL95" s="647"/>
      <c r="CM95" s="647"/>
      <c r="CN95" s="647"/>
      <c r="CO95" s="647"/>
      <c r="CP95" s="647"/>
      <c r="CQ95" s="647"/>
      <c r="CR95" s="647"/>
      <c r="CS95" s="647"/>
      <c r="CT95" s="647"/>
      <c r="CU95" s="647"/>
      <c r="CV95" s="647"/>
      <c r="CW95" s="647"/>
      <c r="CX95" s="647"/>
      <c r="CY95" s="647"/>
      <c r="CZ95" s="647"/>
      <c r="DA95" s="647"/>
      <c r="DB95" s="647"/>
      <c r="DC95" s="647"/>
      <c r="DD95" s="647"/>
      <c r="DE95" s="647"/>
      <c r="DF95" s="647"/>
      <c r="DG95" s="647"/>
      <c r="DH95" s="647"/>
      <c r="DI95" s="647"/>
      <c r="DJ95" s="647"/>
      <c r="DK95" s="647"/>
      <c r="DL95" s="647"/>
      <c r="DM95" s="647"/>
      <c r="DN95" s="647"/>
      <c r="DO95" s="647"/>
      <c r="DP95" s="647"/>
      <c r="DQ95" s="647"/>
      <c r="DR95" s="647"/>
      <c r="DS95" s="647"/>
      <c r="DT95" s="647"/>
      <c r="DU95" s="647"/>
      <c r="DV95" s="647"/>
      <c r="DW95" s="647"/>
      <c r="DX95" s="647"/>
      <c r="DY95" s="647"/>
      <c r="DZ95" s="647"/>
      <c r="EA95" s="647"/>
      <c r="EB95" s="647"/>
      <c r="EC95" s="647"/>
      <c r="ED95" s="647"/>
      <c r="EE95" s="647"/>
      <c r="EF95" s="647"/>
      <c r="EG95" s="647"/>
      <c r="EH95" s="647"/>
      <c r="EI95" s="647"/>
      <c r="EJ95" s="647"/>
      <c r="EK95" s="647"/>
      <c r="EL95" s="647"/>
      <c r="EM95" s="647"/>
      <c r="EN95" s="647"/>
      <c r="EO95" s="647"/>
      <c r="EP95" s="647"/>
      <c r="EQ95" s="647"/>
      <c r="ER95" s="647"/>
      <c r="ES95" s="647"/>
      <c r="ET95" s="647"/>
      <c r="EU95" s="647"/>
      <c r="EV95" s="647"/>
      <c r="EW95" s="647"/>
      <c r="EX95" s="647"/>
      <c r="EY95" s="647"/>
      <c r="EZ95" s="648"/>
    </row>
    <row r="96" spans="1:156" s="649" customFormat="1" ht="28.5">
      <c r="A96" s="662" t="s">
        <v>1146</v>
      </c>
      <c r="B96" s="709">
        <v>91836</v>
      </c>
      <c r="C96" s="688" t="s">
        <v>1214</v>
      </c>
      <c r="D96" s="668" t="s">
        <v>669</v>
      </c>
      <c r="E96" s="671">
        <v>60</v>
      </c>
      <c r="F96" s="817">
        <v>7.2</v>
      </c>
      <c r="G96" s="686">
        <f t="shared" si="18"/>
        <v>9.2332800000000006</v>
      </c>
      <c r="H96" s="671">
        <f t="shared" si="19"/>
        <v>553.99</v>
      </c>
      <c r="I96" s="647"/>
      <c r="J96" s="647"/>
      <c r="K96" s="647"/>
      <c r="L96" s="647"/>
      <c r="M96" s="647"/>
      <c r="N96" s="647"/>
      <c r="O96" s="647"/>
      <c r="P96" s="647"/>
      <c r="Q96" s="647"/>
      <c r="R96" s="647"/>
      <c r="S96" s="647"/>
      <c r="T96" s="647"/>
      <c r="U96" s="647"/>
      <c r="V96" s="647"/>
      <c r="W96" s="647"/>
      <c r="X96" s="647"/>
      <c r="Y96" s="647"/>
      <c r="Z96" s="647"/>
      <c r="AA96" s="647"/>
      <c r="AB96" s="647"/>
      <c r="AC96" s="647"/>
      <c r="AD96" s="647"/>
      <c r="AE96" s="647"/>
      <c r="AF96" s="647"/>
      <c r="AG96" s="647"/>
      <c r="AH96" s="647"/>
      <c r="AI96" s="647"/>
      <c r="AJ96" s="647"/>
      <c r="AK96" s="647"/>
      <c r="AL96" s="647"/>
      <c r="AM96" s="647"/>
      <c r="AN96" s="647"/>
      <c r="AO96" s="647"/>
      <c r="AP96" s="647"/>
      <c r="AQ96" s="647"/>
      <c r="AR96" s="647"/>
      <c r="AS96" s="647"/>
      <c r="AT96" s="647"/>
      <c r="AU96" s="647"/>
      <c r="AV96" s="647"/>
      <c r="AW96" s="647"/>
      <c r="AX96" s="647"/>
      <c r="AY96" s="647"/>
      <c r="AZ96" s="647"/>
      <c r="BA96" s="647"/>
      <c r="BB96" s="647"/>
      <c r="BC96" s="647"/>
      <c r="BD96" s="647"/>
      <c r="BE96" s="647"/>
      <c r="BF96" s="647"/>
      <c r="BG96" s="647"/>
      <c r="BH96" s="647"/>
      <c r="BI96" s="647"/>
      <c r="BJ96" s="647"/>
      <c r="BK96" s="647"/>
      <c r="BL96" s="647"/>
      <c r="BM96" s="647"/>
      <c r="BN96" s="647"/>
      <c r="BO96" s="647"/>
      <c r="BP96" s="647"/>
      <c r="BQ96" s="647"/>
      <c r="BR96" s="647"/>
      <c r="BS96" s="647"/>
      <c r="BT96" s="647"/>
      <c r="BU96" s="647"/>
      <c r="BV96" s="647"/>
      <c r="BW96" s="647"/>
      <c r="BX96" s="647"/>
      <c r="BY96" s="647"/>
      <c r="BZ96" s="647"/>
      <c r="CA96" s="647"/>
      <c r="CB96" s="647"/>
      <c r="CC96" s="647"/>
      <c r="CD96" s="647"/>
      <c r="CE96" s="647"/>
      <c r="CF96" s="647"/>
      <c r="CG96" s="647"/>
      <c r="CH96" s="647"/>
      <c r="CI96" s="647"/>
      <c r="CJ96" s="647"/>
      <c r="CK96" s="647"/>
      <c r="CL96" s="647"/>
      <c r="CM96" s="647"/>
      <c r="CN96" s="647"/>
      <c r="CO96" s="647"/>
      <c r="CP96" s="647"/>
      <c r="CQ96" s="647"/>
      <c r="CR96" s="647"/>
      <c r="CS96" s="647"/>
      <c r="CT96" s="647"/>
      <c r="CU96" s="647"/>
      <c r="CV96" s="647"/>
      <c r="CW96" s="647"/>
      <c r="CX96" s="647"/>
      <c r="CY96" s="647"/>
      <c r="CZ96" s="647"/>
      <c r="DA96" s="647"/>
      <c r="DB96" s="647"/>
      <c r="DC96" s="647"/>
      <c r="DD96" s="647"/>
      <c r="DE96" s="647"/>
      <c r="DF96" s="647"/>
      <c r="DG96" s="647"/>
      <c r="DH96" s="647"/>
      <c r="DI96" s="647"/>
      <c r="DJ96" s="647"/>
      <c r="DK96" s="647"/>
      <c r="DL96" s="647"/>
      <c r="DM96" s="647"/>
      <c r="DN96" s="647"/>
      <c r="DO96" s="647"/>
      <c r="DP96" s="647"/>
      <c r="DQ96" s="647"/>
      <c r="DR96" s="647"/>
      <c r="DS96" s="647"/>
      <c r="DT96" s="647"/>
      <c r="DU96" s="647"/>
      <c r="DV96" s="647"/>
      <c r="DW96" s="647"/>
      <c r="DX96" s="647"/>
      <c r="DY96" s="647"/>
      <c r="DZ96" s="647"/>
      <c r="EA96" s="647"/>
      <c r="EB96" s="647"/>
      <c r="EC96" s="647"/>
      <c r="ED96" s="647"/>
      <c r="EE96" s="647"/>
      <c r="EF96" s="647"/>
      <c r="EG96" s="647"/>
      <c r="EH96" s="647"/>
      <c r="EI96" s="647"/>
      <c r="EJ96" s="647"/>
      <c r="EK96" s="647"/>
      <c r="EL96" s="647"/>
      <c r="EM96" s="647"/>
      <c r="EN96" s="647"/>
      <c r="EO96" s="647"/>
      <c r="EP96" s="647"/>
      <c r="EQ96" s="647"/>
      <c r="ER96" s="647"/>
      <c r="ES96" s="647"/>
      <c r="ET96" s="647"/>
      <c r="EU96" s="647"/>
      <c r="EV96" s="647"/>
      <c r="EW96" s="647"/>
      <c r="EX96" s="647"/>
      <c r="EY96" s="647"/>
      <c r="EZ96" s="648"/>
    </row>
    <row r="97" spans="1:156" s="649" customFormat="1" ht="28.5">
      <c r="A97" s="662" t="s">
        <v>1147</v>
      </c>
      <c r="B97" s="709">
        <v>91992</v>
      </c>
      <c r="C97" s="688" t="s">
        <v>1114</v>
      </c>
      <c r="D97" s="668" t="s">
        <v>658</v>
      </c>
      <c r="E97" s="671">
        <v>40</v>
      </c>
      <c r="F97" s="817">
        <v>25.56</v>
      </c>
      <c r="G97" s="686">
        <f t="shared" si="18"/>
        <v>32.778143999999998</v>
      </c>
      <c r="H97" s="671">
        <f t="shared" si="19"/>
        <v>1311.12</v>
      </c>
      <c r="I97" s="647"/>
      <c r="J97" s="647"/>
      <c r="K97" s="647"/>
      <c r="L97" s="647"/>
      <c r="M97" s="647"/>
      <c r="N97" s="647"/>
      <c r="O97" s="647"/>
      <c r="P97" s="647"/>
      <c r="Q97" s="647"/>
      <c r="R97" s="647"/>
      <c r="S97" s="647"/>
      <c r="T97" s="647"/>
      <c r="U97" s="647"/>
      <c r="V97" s="647"/>
      <c r="W97" s="647"/>
      <c r="X97" s="647"/>
      <c r="Y97" s="647"/>
      <c r="Z97" s="647"/>
      <c r="AA97" s="647"/>
      <c r="AB97" s="647"/>
      <c r="AC97" s="647"/>
      <c r="AD97" s="647"/>
      <c r="AE97" s="647"/>
      <c r="AF97" s="647"/>
      <c r="AG97" s="647"/>
      <c r="AH97" s="647"/>
      <c r="AI97" s="647"/>
      <c r="AJ97" s="647"/>
      <c r="AK97" s="647"/>
      <c r="AL97" s="647"/>
      <c r="AM97" s="647"/>
      <c r="AN97" s="647"/>
      <c r="AO97" s="647"/>
      <c r="AP97" s="647"/>
      <c r="AQ97" s="647"/>
      <c r="AR97" s="647"/>
      <c r="AS97" s="647"/>
      <c r="AT97" s="647"/>
      <c r="AU97" s="647"/>
      <c r="AV97" s="647"/>
      <c r="AW97" s="647"/>
      <c r="AX97" s="647"/>
      <c r="AY97" s="647"/>
      <c r="AZ97" s="647"/>
      <c r="BA97" s="647"/>
      <c r="BB97" s="647"/>
      <c r="BC97" s="647"/>
      <c r="BD97" s="647"/>
      <c r="BE97" s="647"/>
      <c r="BF97" s="647"/>
      <c r="BG97" s="647"/>
      <c r="BH97" s="647"/>
      <c r="BI97" s="647"/>
      <c r="BJ97" s="647"/>
      <c r="BK97" s="647"/>
      <c r="BL97" s="647"/>
      <c r="BM97" s="647"/>
      <c r="BN97" s="647"/>
      <c r="BO97" s="647"/>
      <c r="BP97" s="647"/>
      <c r="BQ97" s="647"/>
      <c r="BR97" s="647"/>
      <c r="BS97" s="647"/>
      <c r="BT97" s="647"/>
      <c r="BU97" s="647"/>
      <c r="BV97" s="647"/>
      <c r="BW97" s="647"/>
      <c r="BX97" s="647"/>
      <c r="BY97" s="647"/>
      <c r="BZ97" s="647"/>
      <c r="CA97" s="647"/>
      <c r="CB97" s="647"/>
      <c r="CC97" s="647"/>
      <c r="CD97" s="647"/>
      <c r="CE97" s="647"/>
      <c r="CF97" s="647"/>
      <c r="CG97" s="647"/>
      <c r="CH97" s="647"/>
      <c r="CI97" s="647"/>
      <c r="CJ97" s="647"/>
      <c r="CK97" s="647"/>
      <c r="CL97" s="647"/>
      <c r="CM97" s="647"/>
      <c r="CN97" s="647"/>
      <c r="CO97" s="647"/>
      <c r="CP97" s="647"/>
      <c r="CQ97" s="647"/>
      <c r="CR97" s="647"/>
      <c r="CS97" s="647"/>
      <c r="CT97" s="647"/>
      <c r="CU97" s="647"/>
      <c r="CV97" s="647"/>
      <c r="CW97" s="647"/>
      <c r="CX97" s="647"/>
      <c r="CY97" s="647"/>
      <c r="CZ97" s="647"/>
      <c r="DA97" s="647"/>
      <c r="DB97" s="647"/>
      <c r="DC97" s="647"/>
      <c r="DD97" s="647"/>
      <c r="DE97" s="647"/>
      <c r="DF97" s="647"/>
      <c r="DG97" s="647"/>
      <c r="DH97" s="647"/>
      <c r="DI97" s="647"/>
      <c r="DJ97" s="647"/>
      <c r="DK97" s="647"/>
      <c r="DL97" s="647"/>
      <c r="DM97" s="647"/>
      <c r="DN97" s="647"/>
      <c r="DO97" s="647"/>
      <c r="DP97" s="647"/>
      <c r="DQ97" s="647"/>
      <c r="DR97" s="647"/>
      <c r="DS97" s="647"/>
      <c r="DT97" s="647"/>
      <c r="DU97" s="647"/>
      <c r="DV97" s="647"/>
      <c r="DW97" s="647"/>
      <c r="DX97" s="647"/>
      <c r="DY97" s="647"/>
      <c r="DZ97" s="647"/>
      <c r="EA97" s="647"/>
      <c r="EB97" s="647"/>
      <c r="EC97" s="647"/>
      <c r="ED97" s="647"/>
      <c r="EE97" s="647"/>
      <c r="EF97" s="647"/>
      <c r="EG97" s="647"/>
      <c r="EH97" s="647"/>
      <c r="EI97" s="647"/>
      <c r="EJ97" s="647"/>
      <c r="EK97" s="647"/>
      <c r="EL97" s="647"/>
      <c r="EM97" s="647"/>
      <c r="EN97" s="647"/>
      <c r="EO97" s="647"/>
      <c r="EP97" s="647"/>
      <c r="EQ97" s="647"/>
      <c r="ER97" s="647"/>
      <c r="ES97" s="647"/>
      <c r="ET97" s="647"/>
      <c r="EU97" s="647"/>
      <c r="EV97" s="647"/>
      <c r="EW97" s="647"/>
      <c r="EX97" s="647"/>
      <c r="EY97" s="647"/>
      <c r="EZ97" s="648"/>
    </row>
    <row r="98" spans="1:156" s="649" customFormat="1" ht="28.5">
      <c r="A98" s="662" t="s">
        <v>1148</v>
      </c>
      <c r="B98" s="709">
        <v>91993</v>
      </c>
      <c r="C98" s="688" t="s">
        <v>1115</v>
      </c>
      <c r="D98" s="668" t="s">
        <v>658</v>
      </c>
      <c r="E98" s="671">
        <v>16</v>
      </c>
      <c r="F98" s="817">
        <v>26.86</v>
      </c>
      <c r="G98" s="686">
        <f t="shared" si="18"/>
        <v>34.445264000000002</v>
      </c>
      <c r="H98" s="671">
        <f t="shared" si="19"/>
        <v>551.12</v>
      </c>
      <c r="I98" s="647"/>
      <c r="J98" s="647"/>
      <c r="K98" s="647"/>
      <c r="L98" s="647"/>
      <c r="M98" s="647"/>
      <c r="N98" s="647"/>
      <c r="O98" s="647"/>
      <c r="P98" s="647"/>
      <c r="Q98" s="647"/>
      <c r="R98" s="647"/>
      <c r="S98" s="647"/>
      <c r="T98" s="647"/>
      <c r="U98" s="647"/>
      <c r="V98" s="647"/>
      <c r="W98" s="647"/>
      <c r="X98" s="647"/>
      <c r="Y98" s="647"/>
      <c r="Z98" s="647"/>
      <c r="AA98" s="647"/>
      <c r="AB98" s="647"/>
      <c r="AC98" s="647"/>
      <c r="AD98" s="647"/>
      <c r="AE98" s="647"/>
      <c r="AF98" s="647"/>
      <c r="AG98" s="647"/>
      <c r="AH98" s="647"/>
      <c r="AI98" s="647"/>
      <c r="AJ98" s="647"/>
      <c r="AK98" s="647"/>
      <c r="AL98" s="647"/>
      <c r="AM98" s="647"/>
      <c r="AN98" s="647"/>
      <c r="AO98" s="647"/>
      <c r="AP98" s="647"/>
      <c r="AQ98" s="647"/>
      <c r="AR98" s="647"/>
      <c r="AS98" s="647"/>
      <c r="AT98" s="647"/>
      <c r="AU98" s="647"/>
      <c r="AV98" s="647"/>
      <c r="AW98" s="647"/>
      <c r="AX98" s="647"/>
      <c r="AY98" s="647"/>
      <c r="AZ98" s="647"/>
      <c r="BA98" s="647"/>
      <c r="BB98" s="647"/>
      <c r="BC98" s="647"/>
      <c r="BD98" s="647"/>
      <c r="BE98" s="647"/>
      <c r="BF98" s="647"/>
      <c r="BG98" s="647"/>
      <c r="BH98" s="647"/>
      <c r="BI98" s="647"/>
      <c r="BJ98" s="647"/>
      <c r="BK98" s="647"/>
      <c r="BL98" s="647"/>
      <c r="BM98" s="647"/>
      <c r="BN98" s="647"/>
      <c r="BO98" s="647"/>
      <c r="BP98" s="647"/>
      <c r="BQ98" s="647"/>
      <c r="BR98" s="647"/>
      <c r="BS98" s="647"/>
      <c r="BT98" s="647"/>
      <c r="BU98" s="647"/>
      <c r="BV98" s="647"/>
      <c r="BW98" s="647"/>
      <c r="BX98" s="647"/>
      <c r="BY98" s="647"/>
      <c r="BZ98" s="647"/>
      <c r="CA98" s="647"/>
      <c r="CB98" s="647"/>
      <c r="CC98" s="647"/>
      <c r="CD98" s="647"/>
      <c r="CE98" s="647"/>
      <c r="CF98" s="647"/>
      <c r="CG98" s="647"/>
      <c r="CH98" s="647"/>
      <c r="CI98" s="647"/>
      <c r="CJ98" s="647"/>
      <c r="CK98" s="647"/>
      <c r="CL98" s="647"/>
      <c r="CM98" s="647"/>
      <c r="CN98" s="647"/>
      <c r="CO98" s="647"/>
      <c r="CP98" s="647"/>
      <c r="CQ98" s="647"/>
      <c r="CR98" s="647"/>
      <c r="CS98" s="647"/>
      <c r="CT98" s="647"/>
      <c r="CU98" s="647"/>
      <c r="CV98" s="647"/>
      <c r="CW98" s="647"/>
      <c r="CX98" s="647"/>
      <c r="CY98" s="647"/>
      <c r="CZ98" s="647"/>
      <c r="DA98" s="647"/>
      <c r="DB98" s="647"/>
      <c r="DC98" s="647"/>
      <c r="DD98" s="647"/>
      <c r="DE98" s="647"/>
      <c r="DF98" s="647"/>
      <c r="DG98" s="647"/>
      <c r="DH98" s="647"/>
      <c r="DI98" s="647"/>
      <c r="DJ98" s="647"/>
      <c r="DK98" s="647"/>
      <c r="DL98" s="647"/>
      <c r="DM98" s="647"/>
      <c r="DN98" s="647"/>
      <c r="DO98" s="647"/>
      <c r="DP98" s="647"/>
      <c r="DQ98" s="647"/>
      <c r="DR98" s="647"/>
      <c r="DS98" s="647"/>
      <c r="DT98" s="647"/>
      <c r="DU98" s="647"/>
      <c r="DV98" s="647"/>
      <c r="DW98" s="647"/>
      <c r="DX98" s="647"/>
      <c r="DY98" s="647"/>
      <c r="DZ98" s="647"/>
      <c r="EA98" s="647"/>
      <c r="EB98" s="647"/>
      <c r="EC98" s="647"/>
      <c r="ED98" s="647"/>
      <c r="EE98" s="647"/>
      <c r="EF98" s="647"/>
      <c r="EG98" s="647"/>
      <c r="EH98" s="647"/>
      <c r="EI98" s="647"/>
      <c r="EJ98" s="647"/>
      <c r="EK98" s="647"/>
      <c r="EL98" s="647"/>
      <c r="EM98" s="647"/>
      <c r="EN98" s="647"/>
      <c r="EO98" s="647"/>
      <c r="EP98" s="647"/>
      <c r="EQ98" s="647"/>
      <c r="ER98" s="647"/>
      <c r="ES98" s="647"/>
      <c r="ET98" s="647"/>
      <c r="EU98" s="647"/>
      <c r="EV98" s="647"/>
      <c r="EW98" s="647"/>
      <c r="EX98" s="647"/>
      <c r="EY98" s="647"/>
      <c r="EZ98" s="648"/>
    </row>
    <row r="99" spans="1:156" s="649" customFormat="1" ht="28.5">
      <c r="A99" s="662" t="s">
        <v>1149</v>
      </c>
      <c r="B99" s="709" t="s">
        <v>1285</v>
      </c>
      <c r="C99" s="688" t="s">
        <v>1116</v>
      </c>
      <c r="D99" s="668" t="s">
        <v>658</v>
      </c>
      <c r="E99" s="671">
        <v>120</v>
      </c>
      <c r="F99" s="817">
        <v>39.79</v>
      </c>
      <c r="G99" s="686">
        <f t="shared" si="18"/>
        <v>51.026696000000001</v>
      </c>
      <c r="H99" s="671">
        <f t="shared" si="19"/>
        <v>6123.2</v>
      </c>
      <c r="I99" s="647"/>
      <c r="J99" s="647"/>
      <c r="K99" s="647"/>
      <c r="L99" s="647"/>
      <c r="M99" s="647"/>
      <c r="N99" s="647"/>
      <c r="O99" s="647"/>
      <c r="P99" s="647"/>
      <c r="Q99" s="647"/>
      <c r="R99" s="647"/>
      <c r="S99" s="647"/>
      <c r="T99" s="647"/>
      <c r="U99" s="647"/>
      <c r="V99" s="647"/>
      <c r="W99" s="647"/>
      <c r="X99" s="647"/>
      <c r="Y99" s="647"/>
      <c r="Z99" s="647"/>
      <c r="AA99" s="647"/>
      <c r="AB99" s="647"/>
      <c r="AC99" s="647"/>
      <c r="AD99" s="647"/>
      <c r="AE99" s="647"/>
      <c r="AF99" s="647"/>
      <c r="AG99" s="647"/>
      <c r="AH99" s="647"/>
      <c r="AI99" s="647"/>
      <c r="AJ99" s="647"/>
      <c r="AK99" s="647"/>
      <c r="AL99" s="647"/>
      <c r="AM99" s="647"/>
      <c r="AN99" s="647"/>
      <c r="AO99" s="647"/>
      <c r="AP99" s="647"/>
      <c r="AQ99" s="647"/>
      <c r="AR99" s="647"/>
      <c r="AS99" s="647"/>
      <c r="AT99" s="647"/>
      <c r="AU99" s="647"/>
      <c r="AV99" s="647"/>
      <c r="AW99" s="647"/>
      <c r="AX99" s="647"/>
      <c r="AY99" s="647"/>
      <c r="AZ99" s="647"/>
      <c r="BA99" s="647"/>
      <c r="BB99" s="647"/>
      <c r="BC99" s="647"/>
      <c r="BD99" s="647"/>
      <c r="BE99" s="647"/>
      <c r="BF99" s="647"/>
      <c r="BG99" s="647"/>
      <c r="BH99" s="647"/>
      <c r="BI99" s="647"/>
      <c r="BJ99" s="647"/>
      <c r="BK99" s="647"/>
      <c r="BL99" s="647"/>
      <c r="BM99" s="647"/>
      <c r="BN99" s="647"/>
      <c r="BO99" s="647"/>
      <c r="BP99" s="647"/>
      <c r="BQ99" s="647"/>
      <c r="BR99" s="647"/>
      <c r="BS99" s="647"/>
      <c r="BT99" s="647"/>
      <c r="BU99" s="647"/>
      <c r="BV99" s="647"/>
      <c r="BW99" s="647"/>
      <c r="BX99" s="647"/>
      <c r="BY99" s="647"/>
      <c r="BZ99" s="647"/>
      <c r="CA99" s="647"/>
      <c r="CB99" s="647"/>
      <c r="CC99" s="647"/>
      <c r="CD99" s="647"/>
      <c r="CE99" s="647"/>
      <c r="CF99" s="647"/>
      <c r="CG99" s="647"/>
      <c r="CH99" s="647"/>
      <c r="CI99" s="647"/>
      <c r="CJ99" s="647"/>
      <c r="CK99" s="647"/>
      <c r="CL99" s="647"/>
      <c r="CM99" s="647"/>
      <c r="CN99" s="647"/>
      <c r="CO99" s="647"/>
      <c r="CP99" s="647"/>
      <c r="CQ99" s="647"/>
      <c r="CR99" s="647"/>
      <c r="CS99" s="647"/>
      <c r="CT99" s="647"/>
      <c r="CU99" s="647"/>
      <c r="CV99" s="647"/>
      <c r="CW99" s="647"/>
      <c r="CX99" s="647"/>
      <c r="CY99" s="647"/>
      <c r="CZ99" s="647"/>
      <c r="DA99" s="647"/>
      <c r="DB99" s="647"/>
      <c r="DC99" s="647"/>
      <c r="DD99" s="647"/>
      <c r="DE99" s="647"/>
      <c r="DF99" s="647"/>
      <c r="DG99" s="647"/>
      <c r="DH99" s="647"/>
      <c r="DI99" s="647"/>
      <c r="DJ99" s="647"/>
      <c r="DK99" s="647"/>
      <c r="DL99" s="647"/>
      <c r="DM99" s="647"/>
      <c r="DN99" s="647"/>
      <c r="DO99" s="647"/>
      <c r="DP99" s="647"/>
      <c r="DQ99" s="647"/>
      <c r="DR99" s="647"/>
      <c r="DS99" s="647"/>
      <c r="DT99" s="647"/>
      <c r="DU99" s="647"/>
      <c r="DV99" s="647"/>
      <c r="DW99" s="647"/>
      <c r="DX99" s="647"/>
      <c r="DY99" s="647"/>
      <c r="DZ99" s="647"/>
      <c r="EA99" s="647"/>
      <c r="EB99" s="647"/>
      <c r="EC99" s="647"/>
      <c r="ED99" s="647"/>
      <c r="EE99" s="647"/>
      <c r="EF99" s="647"/>
      <c r="EG99" s="647"/>
      <c r="EH99" s="647"/>
      <c r="EI99" s="647"/>
      <c r="EJ99" s="647"/>
      <c r="EK99" s="647"/>
      <c r="EL99" s="647"/>
      <c r="EM99" s="647"/>
      <c r="EN99" s="647"/>
      <c r="EO99" s="647"/>
      <c r="EP99" s="647"/>
      <c r="EQ99" s="647"/>
      <c r="ER99" s="647"/>
      <c r="ES99" s="647"/>
      <c r="ET99" s="647"/>
      <c r="EU99" s="647"/>
      <c r="EV99" s="647"/>
      <c r="EW99" s="647"/>
      <c r="EX99" s="647"/>
      <c r="EY99" s="647"/>
      <c r="EZ99" s="648"/>
    </row>
    <row r="100" spans="1:156" s="649" customFormat="1" ht="42.75">
      <c r="A100" s="662" t="s">
        <v>1150</v>
      </c>
      <c r="B100" s="709">
        <v>91955</v>
      </c>
      <c r="C100" s="688" t="s">
        <v>1280</v>
      </c>
      <c r="D100" s="668" t="s">
        <v>658</v>
      </c>
      <c r="E100" s="671">
        <v>22</v>
      </c>
      <c r="F100" s="817">
        <v>20.16</v>
      </c>
      <c r="G100" s="686">
        <f t="shared" si="18"/>
        <v>25.853183999999999</v>
      </c>
      <c r="H100" s="671">
        <f t="shared" si="19"/>
        <v>568.77</v>
      </c>
      <c r="I100" s="647"/>
      <c r="J100" s="647"/>
      <c r="K100" s="647"/>
      <c r="L100" s="647"/>
      <c r="M100" s="647"/>
      <c r="N100" s="647"/>
      <c r="O100" s="647"/>
      <c r="P100" s="647"/>
      <c r="Q100" s="647"/>
      <c r="R100" s="647"/>
      <c r="S100" s="647"/>
      <c r="T100" s="647"/>
      <c r="U100" s="647"/>
      <c r="V100" s="647"/>
      <c r="W100" s="647"/>
      <c r="X100" s="647"/>
      <c r="Y100" s="647"/>
      <c r="Z100" s="647"/>
      <c r="AA100" s="647"/>
      <c r="AB100" s="647"/>
      <c r="AC100" s="647"/>
      <c r="AD100" s="647"/>
      <c r="AE100" s="647"/>
      <c r="AF100" s="647"/>
      <c r="AG100" s="647"/>
      <c r="AH100" s="647"/>
      <c r="AI100" s="647"/>
      <c r="AJ100" s="647"/>
      <c r="AK100" s="647"/>
      <c r="AL100" s="647"/>
      <c r="AM100" s="647"/>
      <c r="AN100" s="647"/>
      <c r="AO100" s="647"/>
      <c r="AP100" s="647"/>
      <c r="AQ100" s="647"/>
      <c r="AR100" s="647"/>
      <c r="AS100" s="647"/>
      <c r="AT100" s="647"/>
      <c r="AU100" s="647"/>
      <c r="AV100" s="647"/>
      <c r="AW100" s="647"/>
      <c r="AX100" s="647"/>
      <c r="AY100" s="647"/>
      <c r="AZ100" s="647"/>
      <c r="BA100" s="647"/>
      <c r="BB100" s="647"/>
      <c r="BC100" s="647"/>
      <c r="BD100" s="647"/>
      <c r="BE100" s="647"/>
      <c r="BF100" s="647"/>
      <c r="BG100" s="647"/>
      <c r="BH100" s="647"/>
      <c r="BI100" s="647"/>
      <c r="BJ100" s="647"/>
      <c r="BK100" s="647"/>
      <c r="BL100" s="647"/>
      <c r="BM100" s="647"/>
      <c r="BN100" s="647"/>
      <c r="BO100" s="647"/>
      <c r="BP100" s="647"/>
      <c r="BQ100" s="647"/>
      <c r="BR100" s="647"/>
      <c r="BS100" s="647"/>
      <c r="BT100" s="647"/>
      <c r="BU100" s="647"/>
      <c r="BV100" s="647"/>
      <c r="BW100" s="647"/>
      <c r="BX100" s="647"/>
      <c r="BY100" s="647"/>
      <c r="BZ100" s="647"/>
      <c r="CA100" s="647"/>
      <c r="CB100" s="647"/>
      <c r="CC100" s="647"/>
      <c r="CD100" s="647"/>
      <c r="CE100" s="647"/>
      <c r="CF100" s="647"/>
      <c r="CG100" s="647"/>
      <c r="CH100" s="647"/>
      <c r="CI100" s="647"/>
      <c r="CJ100" s="647"/>
      <c r="CK100" s="647"/>
      <c r="CL100" s="647"/>
      <c r="CM100" s="647"/>
      <c r="CN100" s="647"/>
      <c r="CO100" s="647"/>
      <c r="CP100" s="647"/>
      <c r="CQ100" s="647"/>
      <c r="CR100" s="647"/>
      <c r="CS100" s="647"/>
      <c r="CT100" s="647"/>
      <c r="CU100" s="647"/>
      <c r="CV100" s="647"/>
      <c r="CW100" s="647"/>
      <c r="CX100" s="647"/>
      <c r="CY100" s="647"/>
      <c r="CZ100" s="647"/>
      <c r="DA100" s="647"/>
      <c r="DB100" s="647"/>
      <c r="DC100" s="647"/>
      <c r="DD100" s="647"/>
      <c r="DE100" s="647"/>
      <c r="DF100" s="647"/>
      <c r="DG100" s="647"/>
      <c r="DH100" s="647"/>
      <c r="DI100" s="647"/>
      <c r="DJ100" s="647"/>
      <c r="DK100" s="647"/>
      <c r="DL100" s="647"/>
      <c r="DM100" s="647"/>
      <c r="DN100" s="647"/>
      <c r="DO100" s="647"/>
      <c r="DP100" s="647"/>
      <c r="DQ100" s="647"/>
      <c r="DR100" s="647"/>
      <c r="DS100" s="647"/>
      <c r="DT100" s="647"/>
      <c r="DU100" s="647"/>
      <c r="DV100" s="647"/>
      <c r="DW100" s="647"/>
      <c r="DX100" s="647"/>
      <c r="DY100" s="647"/>
      <c r="DZ100" s="647"/>
      <c r="EA100" s="647"/>
      <c r="EB100" s="647"/>
      <c r="EC100" s="647"/>
      <c r="ED100" s="647"/>
      <c r="EE100" s="647"/>
      <c r="EF100" s="647"/>
      <c r="EG100" s="647"/>
      <c r="EH100" s="647"/>
      <c r="EI100" s="647"/>
      <c r="EJ100" s="647"/>
      <c r="EK100" s="647"/>
      <c r="EL100" s="647"/>
      <c r="EM100" s="647"/>
      <c r="EN100" s="647"/>
      <c r="EO100" s="647"/>
      <c r="EP100" s="647"/>
      <c r="EQ100" s="647"/>
      <c r="ER100" s="647"/>
      <c r="ES100" s="647"/>
      <c r="ET100" s="647"/>
      <c r="EU100" s="647"/>
      <c r="EV100" s="647"/>
      <c r="EW100" s="647"/>
      <c r="EX100" s="647"/>
      <c r="EY100" s="647"/>
      <c r="EZ100" s="648"/>
    </row>
    <row r="101" spans="1:156" s="649" customFormat="1" ht="42.75">
      <c r="A101" s="662" t="s">
        <v>1151</v>
      </c>
      <c r="B101" s="709">
        <v>97591</v>
      </c>
      <c r="C101" s="688" t="s">
        <v>1283</v>
      </c>
      <c r="D101" s="668" t="s">
        <v>658</v>
      </c>
      <c r="E101" s="671">
        <v>40</v>
      </c>
      <c r="F101" s="817">
        <v>63.46</v>
      </c>
      <c r="G101" s="686">
        <f t="shared" si="18"/>
        <v>81.381103999999993</v>
      </c>
      <c r="H101" s="671">
        <f t="shared" si="19"/>
        <v>3255.24</v>
      </c>
      <c r="I101" s="647"/>
      <c r="J101" s="647"/>
      <c r="K101" s="647"/>
      <c r="L101" s="647"/>
      <c r="M101" s="647"/>
      <c r="N101" s="647"/>
      <c r="O101" s="647"/>
      <c r="P101" s="647"/>
      <c r="Q101" s="647"/>
      <c r="R101" s="647"/>
      <c r="S101" s="647"/>
      <c r="T101" s="647"/>
      <c r="U101" s="647"/>
      <c r="V101" s="647"/>
      <c r="W101" s="647"/>
      <c r="X101" s="647"/>
      <c r="Y101" s="647"/>
      <c r="Z101" s="647"/>
      <c r="AA101" s="647"/>
      <c r="AB101" s="647"/>
      <c r="AC101" s="647"/>
      <c r="AD101" s="647"/>
      <c r="AE101" s="647"/>
      <c r="AF101" s="647"/>
      <c r="AG101" s="647"/>
      <c r="AH101" s="647"/>
      <c r="AI101" s="647"/>
      <c r="AJ101" s="647"/>
      <c r="AK101" s="647"/>
      <c r="AL101" s="647"/>
      <c r="AM101" s="647"/>
      <c r="AN101" s="647"/>
      <c r="AO101" s="647"/>
      <c r="AP101" s="647"/>
      <c r="AQ101" s="647"/>
      <c r="AR101" s="647"/>
      <c r="AS101" s="647"/>
      <c r="AT101" s="647"/>
      <c r="AU101" s="647"/>
      <c r="AV101" s="647"/>
      <c r="AW101" s="647"/>
      <c r="AX101" s="647"/>
      <c r="AY101" s="647"/>
      <c r="AZ101" s="647"/>
      <c r="BA101" s="647"/>
      <c r="BB101" s="647"/>
      <c r="BC101" s="647"/>
      <c r="BD101" s="647"/>
      <c r="BE101" s="647"/>
      <c r="BF101" s="647"/>
      <c r="BG101" s="647"/>
      <c r="BH101" s="647"/>
      <c r="BI101" s="647"/>
      <c r="BJ101" s="647"/>
      <c r="BK101" s="647"/>
      <c r="BL101" s="647"/>
      <c r="BM101" s="647"/>
      <c r="BN101" s="647"/>
      <c r="BO101" s="647"/>
      <c r="BP101" s="647"/>
      <c r="BQ101" s="647"/>
      <c r="BR101" s="647"/>
      <c r="BS101" s="647"/>
      <c r="BT101" s="647"/>
      <c r="BU101" s="647"/>
      <c r="BV101" s="647"/>
      <c r="BW101" s="647"/>
      <c r="BX101" s="647"/>
      <c r="BY101" s="647"/>
      <c r="BZ101" s="647"/>
      <c r="CA101" s="647"/>
      <c r="CB101" s="647"/>
      <c r="CC101" s="647"/>
      <c r="CD101" s="647"/>
      <c r="CE101" s="647"/>
      <c r="CF101" s="647"/>
      <c r="CG101" s="647"/>
      <c r="CH101" s="647"/>
      <c r="CI101" s="647"/>
      <c r="CJ101" s="647"/>
      <c r="CK101" s="647"/>
      <c r="CL101" s="647"/>
      <c r="CM101" s="647"/>
      <c r="CN101" s="647"/>
      <c r="CO101" s="647"/>
      <c r="CP101" s="647"/>
      <c r="CQ101" s="647"/>
      <c r="CR101" s="647"/>
      <c r="CS101" s="647"/>
      <c r="CT101" s="647"/>
      <c r="CU101" s="647"/>
      <c r="CV101" s="647"/>
      <c r="CW101" s="647"/>
      <c r="CX101" s="647"/>
      <c r="CY101" s="647"/>
      <c r="CZ101" s="647"/>
      <c r="DA101" s="647"/>
      <c r="DB101" s="647"/>
      <c r="DC101" s="647"/>
      <c r="DD101" s="647"/>
      <c r="DE101" s="647"/>
      <c r="DF101" s="647"/>
      <c r="DG101" s="647"/>
      <c r="DH101" s="647"/>
      <c r="DI101" s="647"/>
      <c r="DJ101" s="647"/>
      <c r="DK101" s="647"/>
      <c r="DL101" s="647"/>
      <c r="DM101" s="647"/>
      <c r="DN101" s="647"/>
      <c r="DO101" s="647"/>
      <c r="DP101" s="647"/>
      <c r="DQ101" s="647"/>
      <c r="DR101" s="647"/>
      <c r="DS101" s="647"/>
      <c r="DT101" s="647"/>
      <c r="DU101" s="647"/>
      <c r="DV101" s="647"/>
      <c r="DW101" s="647"/>
      <c r="DX101" s="647"/>
      <c r="DY101" s="647"/>
      <c r="DZ101" s="647"/>
      <c r="EA101" s="647"/>
      <c r="EB101" s="647"/>
      <c r="EC101" s="647"/>
      <c r="ED101" s="647"/>
      <c r="EE101" s="647"/>
      <c r="EF101" s="647"/>
      <c r="EG101" s="647"/>
      <c r="EH101" s="647"/>
      <c r="EI101" s="647"/>
      <c r="EJ101" s="647"/>
      <c r="EK101" s="647"/>
      <c r="EL101" s="647"/>
      <c r="EM101" s="647"/>
      <c r="EN101" s="647"/>
      <c r="EO101" s="647"/>
      <c r="EP101" s="647"/>
      <c r="EQ101" s="647"/>
      <c r="ER101" s="647"/>
      <c r="ES101" s="647"/>
      <c r="ET101" s="647"/>
      <c r="EU101" s="647"/>
      <c r="EV101" s="647"/>
      <c r="EW101" s="647"/>
      <c r="EX101" s="647"/>
      <c r="EY101" s="647"/>
      <c r="EZ101" s="648"/>
    </row>
    <row r="102" spans="1:156" s="649" customFormat="1" ht="32.25" customHeight="1">
      <c r="A102" s="662" t="s">
        <v>1152</v>
      </c>
      <c r="B102" s="709">
        <v>93044</v>
      </c>
      <c r="C102" s="688" t="s">
        <v>1284</v>
      </c>
      <c r="D102" s="668" t="s">
        <v>658</v>
      </c>
      <c r="E102" s="671">
        <v>66</v>
      </c>
      <c r="F102" s="817">
        <v>10.33</v>
      </c>
      <c r="G102" s="686">
        <f t="shared" si="18"/>
        <v>13.247192</v>
      </c>
      <c r="H102" s="671">
        <f t="shared" si="19"/>
        <v>874.31</v>
      </c>
      <c r="I102" s="647"/>
      <c r="J102" s="647"/>
      <c r="K102" s="647"/>
      <c r="L102" s="647"/>
      <c r="M102" s="647"/>
      <c r="N102" s="647"/>
      <c r="O102" s="647"/>
      <c r="P102" s="647"/>
      <c r="Q102" s="647"/>
      <c r="R102" s="647"/>
      <c r="S102" s="647"/>
      <c r="T102" s="647"/>
      <c r="U102" s="647"/>
      <c r="V102" s="647"/>
      <c r="W102" s="647"/>
      <c r="X102" s="647"/>
      <c r="Y102" s="647"/>
      <c r="Z102" s="647"/>
      <c r="AA102" s="647"/>
      <c r="AB102" s="647"/>
      <c r="AC102" s="647"/>
      <c r="AD102" s="647"/>
      <c r="AE102" s="647"/>
      <c r="AF102" s="647"/>
      <c r="AG102" s="647"/>
      <c r="AH102" s="647"/>
      <c r="AI102" s="647"/>
      <c r="AJ102" s="647"/>
      <c r="AK102" s="647"/>
      <c r="AL102" s="647"/>
      <c r="AM102" s="647"/>
      <c r="AN102" s="647"/>
      <c r="AO102" s="647"/>
      <c r="AP102" s="647"/>
      <c r="AQ102" s="647"/>
      <c r="AR102" s="647"/>
      <c r="AS102" s="647"/>
      <c r="AT102" s="647"/>
      <c r="AU102" s="647"/>
      <c r="AV102" s="647"/>
      <c r="AW102" s="647"/>
      <c r="AX102" s="647"/>
      <c r="AY102" s="647"/>
      <c r="AZ102" s="647"/>
      <c r="BA102" s="647"/>
      <c r="BB102" s="647"/>
      <c r="BC102" s="647"/>
      <c r="BD102" s="647"/>
      <c r="BE102" s="647"/>
      <c r="BF102" s="647"/>
      <c r="BG102" s="647"/>
      <c r="BH102" s="647"/>
      <c r="BI102" s="647"/>
      <c r="BJ102" s="647"/>
      <c r="BK102" s="647"/>
      <c r="BL102" s="647"/>
      <c r="BM102" s="647"/>
      <c r="BN102" s="647"/>
      <c r="BO102" s="647"/>
      <c r="BP102" s="647"/>
      <c r="BQ102" s="647"/>
      <c r="BR102" s="647"/>
      <c r="BS102" s="647"/>
      <c r="BT102" s="647"/>
      <c r="BU102" s="647"/>
      <c r="BV102" s="647"/>
      <c r="BW102" s="647"/>
      <c r="BX102" s="647"/>
      <c r="BY102" s="647"/>
      <c r="BZ102" s="647"/>
      <c r="CA102" s="647"/>
      <c r="CB102" s="647"/>
      <c r="CC102" s="647"/>
      <c r="CD102" s="647"/>
      <c r="CE102" s="647"/>
      <c r="CF102" s="647"/>
      <c r="CG102" s="647"/>
      <c r="CH102" s="647"/>
      <c r="CI102" s="647"/>
      <c r="CJ102" s="647"/>
      <c r="CK102" s="647"/>
      <c r="CL102" s="647"/>
      <c r="CM102" s="647"/>
      <c r="CN102" s="647"/>
      <c r="CO102" s="647"/>
      <c r="CP102" s="647"/>
      <c r="CQ102" s="647"/>
      <c r="CR102" s="647"/>
      <c r="CS102" s="647"/>
      <c r="CT102" s="647"/>
      <c r="CU102" s="647"/>
      <c r="CV102" s="647"/>
      <c r="CW102" s="647"/>
      <c r="CX102" s="647"/>
      <c r="CY102" s="647"/>
      <c r="CZ102" s="647"/>
      <c r="DA102" s="647"/>
      <c r="DB102" s="647"/>
      <c r="DC102" s="647"/>
      <c r="DD102" s="647"/>
      <c r="DE102" s="647"/>
      <c r="DF102" s="647"/>
      <c r="DG102" s="647"/>
      <c r="DH102" s="647"/>
      <c r="DI102" s="647"/>
      <c r="DJ102" s="647"/>
      <c r="DK102" s="647"/>
      <c r="DL102" s="647"/>
      <c r="DM102" s="647"/>
      <c r="DN102" s="647"/>
      <c r="DO102" s="647"/>
      <c r="DP102" s="647"/>
      <c r="DQ102" s="647"/>
      <c r="DR102" s="647"/>
      <c r="DS102" s="647"/>
      <c r="DT102" s="647"/>
      <c r="DU102" s="647"/>
      <c r="DV102" s="647"/>
      <c r="DW102" s="647"/>
      <c r="DX102" s="647"/>
      <c r="DY102" s="647"/>
      <c r="DZ102" s="647"/>
      <c r="EA102" s="647"/>
      <c r="EB102" s="647"/>
      <c r="EC102" s="647"/>
      <c r="ED102" s="647"/>
      <c r="EE102" s="647"/>
      <c r="EF102" s="647"/>
      <c r="EG102" s="647"/>
      <c r="EH102" s="647"/>
      <c r="EI102" s="647"/>
      <c r="EJ102" s="647"/>
      <c r="EK102" s="647"/>
      <c r="EL102" s="647"/>
      <c r="EM102" s="647"/>
      <c r="EN102" s="647"/>
      <c r="EO102" s="647"/>
      <c r="EP102" s="647"/>
      <c r="EQ102" s="647"/>
      <c r="ER102" s="647"/>
      <c r="ES102" s="647"/>
      <c r="ET102" s="647"/>
      <c r="EU102" s="647"/>
      <c r="EV102" s="647"/>
      <c r="EW102" s="647"/>
      <c r="EX102" s="647"/>
      <c r="EY102" s="647"/>
      <c r="EZ102" s="648"/>
    </row>
    <row r="103" spans="1:156" s="649" customFormat="1" ht="28.5">
      <c r="A103" s="662" t="s">
        <v>1206</v>
      </c>
      <c r="B103" s="710">
        <v>83391</v>
      </c>
      <c r="C103" s="688" t="s">
        <v>1117</v>
      </c>
      <c r="D103" s="668" t="s">
        <v>658</v>
      </c>
      <c r="E103" s="671">
        <v>40</v>
      </c>
      <c r="F103" s="817">
        <v>25.12</v>
      </c>
      <c r="G103" s="686">
        <f t="shared" si="18"/>
        <v>32.213888000000004</v>
      </c>
      <c r="H103" s="671">
        <f t="shared" si="19"/>
        <v>1288.55</v>
      </c>
      <c r="I103" s="647"/>
      <c r="J103" s="647"/>
      <c r="K103" s="647"/>
      <c r="L103" s="647"/>
      <c r="M103" s="647"/>
      <c r="N103" s="647"/>
      <c r="O103" s="647"/>
      <c r="P103" s="647"/>
      <c r="Q103" s="647"/>
      <c r="R103" s="647"/>
      <c r="S103" s="647"/>
      <c r="T103" s="647"/>
      <c r="U103" s="647"/>
      <c r="V103" s="647"/>
      <c r="W103" s="647"/>
      <c r="X103" s="647"/>
      <c r="Y103" s="647"/>
      <c r="Z103" s="647"/>
      <c r="AA103" s="647"/>
      <c r="AB103" s="647"/>
      <c r="AC103" s="647"/>
      <c r="AD103" s="647"/>
      <c r="AE103" s="647"/>
      <c r="AF103" s="647"/>
      <c r="AG103" s="647"/>
      <c r="AH103" s="647"/>
      <c r="AI103" s="647"/>
      <c r="AJ103" s="647"/>
      <c r="AK103" s="647"/>
      <c r="AL103" s="647"/>
      <c r="AM103" s="647"/>
      <c r="AN103" s="647"/>
      <c r="AO103" s="647"/>
      <c r="AP103" s="647"/>
      <c r="AQ103" s="647"/>
      <c r="AR103" s="647"/>
      <c r="AS103" s="647"/>
      <c r="AT103" s="647"/>
      <c r="AU103" s="647"/>
      <c r="AV103" s="647"/>
      <c r="AW103" s="647"/>
      <c r="AX103" s="647"/>
      <c r="AY103" s="647"/>
      <c r="AZ103" s="647"/>
      <c r="BA103" s="647"/>
      <c r="BB103" s="647"/>
      <c r="BC103" s="647"/>
      <c r="BD103" s="647"/>
      <c r="BE103" s="647"/>
      <c r="BF103" s="647"/>
      <c r="BG103" s="647"/>
      <c r="BH103" s="647"/>
      <c r="BI103" s="647"/>
      <c r="BJ103" s="647"/>
      <c r="BK103" s="647"/>
      <c r="BL103" s="647"/>
      <c r="BM103" s="647"/>
      <c r="BN103" s="647"/>
      <c r="BO103" s="647"/>
      <c r="BP103" s="647"/>
      <c r="BQ103" s="647"/>
      <c r="BR103" s="647"/>
      <c r="BS103" s="647"/>
      <c r="BT103" s="647"/>
      <c r="BU103" s="647"/>
      <c r="BV103" s="647"/>
      <c r="BW103" s="647"/>
      <c r="BX103" s="647"/>
      <c r="BY103" s="647"/>
      <c r="BZ103" s="647"/>
      <c r="CA103" s="647"/>
      <c r="CB103" s="647"/>
      <c r="CC103" s="647"/>
      <c r="CD103" s="647"/>
      <c r="CE103" s="647"/>
      <c r="CF103" s="647"/>
      <c r="CG103" s="647"/>
      <c r="CH103" s="647"/>
      <c r="CI103" s="647"/>
      <c r="CJ103" s="647"/>
      <c r="CK103" s="647"/>
      <c r="CL103" s="647"/>
      <c r="CM103" s="647"/>
      <c r="CN103" s="647"/>
      <c r="CO103" s="647"/>
      <c r="CP103" s="647"/>
      <c r="CQ103" s="647"/>
      <c r="CR103" s="647"/>
      <c r="CS103" s="647"/>
      <c r="CT103" s="647"/>
      <c r="CU103" s="647"/>
      <c r="CV103" s="647"/>
      <c r="CW103" s="647"/>
      <c r="CX103" s="647"/>
      <c r="CY103" s="647"/>
      <c r="CZ103" s="647"/>
      <c r="DA103" s="647"/>
      <c r="DB103" s="647"/>
      <c r="DC103" s="647"/>
      <c r="DD103" s="647"/>
      <c r="DE103" s="647"/>
      <c r="DF103" s="647"/>
      <c r="DG103" s="647"/>
      <c r="DH103" s="647"/>
      <c r="DI103" s="647"/>
      <c r="DJ103" s="647"/>
      <c r="DK103" s="647"/>
      <c r="DL103" s="647"/>
      <c r="DM103" s="647"/>
      <c r="DN103" s="647"/>
      <c r="DO103" s="647"/>
      <c r="DP103" s="647"/>
      <c r="DQ103" s="647"/>
      <c r="DR103" s="647"/>
      <c r="DS103" s="647"/>
      <c r="DT103" s="647"/>
      <c r="DU103" s="647"/>
      <c r="DV103" s="647"/>
      <c r="DW103" s="647"/>
      <c r="DX103" s="647"/>
      <c r="DY103" s="647"/>
      <c r="DZ103" s="647"/>
      <c r="EA103" s="647"/>
      <c r="EB103" s="647"/>
      <c r="EC103" s="647"/>
      <c r="ED103" s="647"/>
      <c r="EE103" s="647"/>
      <c r="EF103" s="647"/>
      <c r="EG103" s="647"/>
      <c r="EH103" s="647"/>
      <c r="EI103" s="647"/>
      <c r="EJ103" s="647"/>
      <c r="EK103" s="647"/>
      <c r="EL103" s="647"/>
      <c r="EM103" s="647"/>
      <c r="EN103" s="647"/>
      <c r="EO103" s="647"/>
      <c r="EP103" s="647"/>
      <c r="EQ103" s="647"/>
      <c r="ER103" s="647"/>
      <c r="ES103" s="647"/>
      <c r="ET103" s="647"/>
      <c r="EU103" s="647"/>
      <c r="EV103" s="647"/>
      <c r="EW103" s="647"/>
      <c r="EX103" s="647"/>
      <c r="EY103" s="647"/>
      <c r="EZ103" s="648"/>
    </row>
    <row r="104" spans="1:156" s="649" customFormat="1" ht="28.5">
      <c r="A104" s="662" t="s">
        <v>1207</v>
      </c>
      <c r="B104" s="710">
        <v>72339</v>
      </c>
      <c r="C104" s="688" t="s">
        <v>1118</v>
      </c>
      <c r="D104" s="668" t="s">
        <v>658</v>
      </c>
      <c r="E104" s="671">
        <v>20</v>
      </c>
      <c r="F104" s="817">
        <v>39.979999999999997</v>
      </c>
      <c r="G104" s="686">
        <f t="shared" si="18"/>
        <v>51.270351999999995</v>
      </c>
      <c r="H104" s="671">
        <f t="shared" si="19"/>
        <v>1025.4000000000001</v>
      </c>
      <c r="I104" s="647"/>
      <c r="J104" s="647"/>
      <c r="K104" s="647"/>
      <c r="L104" s="647"/>
      <c r="M104" s="647"/>
      <c r="N104" s="647"/>
      <c r="O104" s="647"/>
      <c r="P104" s="647"/>
      <c r="Q104" s="647"/>
      <c r="R104" s="647"/>
      <c r="S104" s="647"/>
      <c r="T104" s="647"/>
      <c r="U104" s="647"/>
      <c r="V104" s="647"/>
      <c r="W104" s="647"/>
      <c r="X104" s="647"/>
      <c r="Y104" s="647"/>
      <c r="Z104" s="647"/>
      <c r="AA104" s="647"/>
      <c r="AB104" s="647"/>
      <c r="AC104" s="647"/>
      <c r="AD104" s="647"/>
      <c r="AE104" s="647"/>
      <c r="AF104" s="647"/>
      <c r="AG104" s="647"/>
      <c r="AH104" s="647"/>
      <c r="AI104" s="647"/>
      <c r="AJ104" s="647"/>
      <c r="AK104" s="647"/>
      <c r="AL104" s="647"/>
      <c r="AM104" s="647"/>
      <c r="AN104" s="647"/>
      <c r="AO104" s="647"/>
      <c r="AP104" s="647"/>
      <c r="AQ104" s="647"/>
      <c r="AR104" s="647"/>
      <c r="AS104" s="647"/>
      <c r="AT104" s="647"/>
      <c r="AU104" s="647"/>
      <c r="AV104" s="647"/>
      <c r="AW104" s="647"/>
      <c r="AX104" s="647"/>
      <c r="AY104" s="647"/>
      <c r="AZ104" s="647"/>
      <c r="BA104" s="647"/>
      <c r="BB104" s="647"/>
      <c r="BC104" s="647"/>
      <c r="BD104" s="647"/>
      <c r="BE104" s="647"/>
      <c r="BF104" s="647"/>
      <c r="BG104" s="647"/>
      <c r="BH104" s="647"/>
      <c r="BI104" s="647"/>
      <c r="BJ104" s="647"/>
      <c r="BK104" s="647"/>
      <c r="BL104" s="647"/>
      <c r="BM104" s="647"/>
      <c r="BN104" s="647"/>
      <c r="BO104" s="647"/>
      <c r="BP104" s="647"/>
      <c r="BQ104" s="647"/>
      <c r="BR104" s="647"/>
      <c r="BS104" s="647"/>
      <c r="BT104" s="647"/>
      <c r="BU104" s="647"/>
      <c r="BV104" s="647"/>
      <c r="BW104" s="647"/>
      <c r="BX104" s="647"/>
      <c r="BY104" s="647"/>
      <c r="BZ104" s="647"/>
      <c r="CA104" s="647"/>
      <c r="CB104" s="647"/>
      <c r="CC104" s="647"/>
      <c r="CD104" s="647"/>
      <c r="CE104" s="647"/>
      <c r="CF104" s="647"/>
      <c r="CG104" s="647"/>
      <c r="CH104" s="647"/>
      <c r="CI104" s="647"/>
      <c r="CJ104" s="647"/>
      <c r="CK104" s="647"/>
      <c r="CL104" s="647"/>
      <c r="CM104" s="647"/>
      <c r="CN104" s="647"/>
      <c r="CO104" s="647"/>
      <c r="CP104" s="647"/>
      <c r="CQ104" s="647"/>
      <c r="CR104" s="647"/>
      <c r="CS104" s="647"/>
      <c r="CT104" s="647"/>
      <c r="CU104" s="647"/>
      <c r="CV104" s="647"/>
      <c r="CW104" s="647"/>
      <c r="CX104" s="647"/>
      <c r="CY104" s="647"/>
      <c r="CZ104" s="647"/>
      <c r="DA104" s="647"/>
      <c r="DB104" s="647"/>
      <c r="DC104" s="647"/>
      <c r="DD104" s="647"/>
      <c r="DE104" s="647"/>
      <c r="DF104" s="647"/>
      <c r="DG104" s="647"/>
      <c r="DH104" s="647"/>
      <c r="DI104" s="647"/>
      <c r="DJ104" s="647"/>
      <c r="DK104" s="647"/>
      <c r="DL104" s="647"/>
      <c r="DM104" s="647"/>
      <c r="DN104" s="647"/>
      <c r="DO104" s="647"/>
      <c r="DP104" s="647"/>
      <c r="DQ104" s="647"/>
      <c r="DR104" s="647"/>
      <c r="DS104" s="647"/>
      <c r="DT104" s="647"/>
      <c r="DU104" s="647"/>
      <c r="DV104" s="647"/>
      <c r="DW104" s="647"/>
      <c r="DX104" s="647"/>
      <c r="DY104" s="647"/>
      <c r="DZ104" s="647"/>
      <c r="EA104" s="647"/>
      <c r="EB104" s="647"/>
      <c r="EC104" s="647"/>
      <c r="ED104" s="647"/>
      <c r="EE104" s="647"/>
      <c r="EF104" s="647"/>
      <c r="EG104" s="647"/>
      <c r="EH104" s="647"/>
      <c r="EI104" s="647"/>
      <c r="EJ104" s="647"/>
      <c r="EK104" s="647"/>
      <c r="EL104" s="647"/>
      <c r="EM104" s="647"/>
      <c r="EN104" s="647"/>
      <c r="EO104" s="647"/>
      <c r="EP104" s="647"/>
      <c r="EQ104" s="647"/>
      <c r="ER104" s="647"/>
      <c r="ES104" s="647"/>
      <c r="ET104" s="647"/>
      <c r="EU104" s="647"/>
      <c r="EV104" s="647"/>
      <c r="EW104" s="647"/>
      <c r="EX104" s="647"/>
      <c r="EY104" s="647"/>
      <c r="EZ104" s="648"/>
    </row>
    <row r="105" spans="1:156" s="649" customFormat="1" ht="41.25" customHeight="1">
      <c r="A105" s="662" t="s">
        <v>1208</v>
      </c>
      <c r="B105" s="710">
        <v>97660</v>
      </c>
      <c r="C105" s="688" t="s">
        <v>1209</v>
      </c>
      <c r="D105" s="668" t="s">
        <v>658</v>
      </c>
      <c r="E105" s="671">
        <f>E101+E100+E98+E97</f>
        <v>118</v>
      </c>
      <c r="F105" s="817">
        <v>0.43</v>
      </c>
      <c r="G105" s="686">
        <f t="shared" si="18"/>
        <v>0.55143200000000003</v>
      </c>
      <c r="H105" s="671">
        <f t="shared" si="19"/>
        <v>65.06</v>
      </c>
      <c r="I105" s="647"/>
      <c r="J105" s="647"/>
      <c r="K105" s="647"/>
      <c r="L105" s="647"/>
      <c r="M105" s="647"/>
      <c r="N105" s="647"/>
      <c r="O105" s="647"/>
      <c r="P105" s="647"/>
      <c r="Q105" s="647"/>
      <c r="R105" s="647"/>
      <c r="S105" s="647"/>
      <c r="T105" s="647"/>
      <c r="U105" s="647"/>
      <c r="V105" s="647"/>
      <c r="W105" s="647"/>
      <c r="X105" s="647"/>
      <c r="Y105" s="647"/>
      <c r="Z105" s="647"/>
      <c r="AA105" s="647"/>
      <c r="AB105" s="647"/>
      <c r="AC105" s="647"/>
      <c r="AD105" s="647"/>
      <c r="AE105" s="647"/>
      <c r="AF105" s="647"/>
      <c r="AG105" s="647"/>
      <c r="AH105" s="647"/>
      <c r="AI105" s="647"/>
      <c r="AJ105" s="647"/>
      <c r="AK105" s="647"/>
      <c r="AL105" s="647"/>
      <c r="AM105" s="647"/>
      <c r="AN105" s="647"/>
      <c r="AO105" s="647"/>
      <c r="AP105" s="647"/>
      <c r="AQ105" s="647"/>
      <c r="AR105" s="647"/>
      <c r="AS105" s="647"/>
      <c r="AT105" s="647"/>
      <c r="AU105" s="647"/>
      <c r="AV105" s="647"/>
      <c r="AW105" s="647"/>
      <c r="AX105" s="647"/>
      <c r="AY105" s="647"/>
      <c r="AZ105" s="647"/>
      <c r="BA105" s="647"/>
      <c r="BB105" s="647"/>
      <c r="BC105" s="647"/>
      <c r="BD105" s="647"/>
      <c r="BE105" s="647"/>
      <c r="BF105" s="647"/>
      <c r="BG105" s="647"/>
      <c r="BH105" s="647"/>
      <c r="BI105" s="647"/>
      <c r="BJ105" s="647"/>
      <c r="BK105" s="647"/>
      <c r="BL105" s="647"/>
      <c r="BM105" s="647"/>
      <c r="BN105" s="647"/>
      <c r="BO105" s="647"/>
      <c r="BP105" s="647"/>
      <c r="BQ105" s="647"/>
      <c r="BR105" s="647"/>
      <c r="BS105" s="647"/>
      <c r="BT105" s="647"/>
      <c r="BU105" s="647"/>
      <c r="BV105" s="647"/>
      <c r="BW105" s="647"/>
      <c r="BX105" s="647"/>
      <c r="BY105" s="647"/>
      <c r="BZ105" s="647"/>
      <c r="CA105" s="647"/>
      <c r="CB105" s="647"/>
      <c r="CC105" s="647"/>
      <c r="CD105" s="647"/>
      <c r="CE105" s="647"/>
      <c r="CF105" s="647"/>
      <c r="CG105" s="647"/>
      <c r="CH105" s="647"/>
      <c r="CI105" s="647"/>
      <c r="CJ105" s="647"/>
      <c r="CK105" s="647"/>
      <c r="CL105" s="647"/>
      <c r="CM105" s="647"/>
      <c r="CN105" s="647"/>
      <c r="CO105" s="647"/>
      <c r="CP105" s="647"/>
      <c r="CQ105" s="647"/>
      <c r="CR105" s="647"/>
      <c r="CS105" s="647"/>
      <c r="CT105" s="647"/>
      <c r="CU105" s="647"/>
      <c r="CV105" s="647"/>
      <c r="CW105" s="647"/>
      <c r="CX105" s="647"/>
      <c r="CY105" s="647"/>
      <c r="CZ105" s="647"/>
      <c r="DA105" s="647"/>
      <c r="DB105" s="647"/>
      <c r="DC105" s="647"/>
      <c r="DD105" s="647"/>
      <c r="DE105" s="647"/>
      <c r="DF105" s="647"/>
      <c r="DG105" s="647"/>
      <c r="DH105" s="647"/>
      <c r="DI105" s="647"/>
      <c r="DJ105" s="647"/>
      <c r="DK105" s="647"/>
      <c r="DL105" s="647"/>
      <c r="DM105" s="647"/>
      <c r="DN105" s="647"/>
      <c r="DO105" s="647"/>
      <c r="DP105" s="647"/>
      <c r="DQ105" s="647"/>
      <c r="DR105" s="647"/>
      <c r="DS105" s="647"/>
      <c r="DT105" s="647"/>
      <c r="DU105" s="647"/>
      <c r="DV105" s="647"/>
      <c r="DW105" s="647"/>
      <c r="DX105" s="647"/>
      <c r="DY105" s="647"/>
      <c r="DZ105" s="647"/>
      <c r="EA105" s="647"/>
      <c r="EB105" s="647"/>
      <c r="EC105" s="647"/>
      <c r="ED105" s="647"/>
      <c r="EE105" s="647"/>
      <c r="EF105" s="647"/>
      <c r="EG105" s="647"/>
      <c r="EH105" s="647"/>
      <c r="EI105" s="647"/>
      <c r="EJ105" s="647"/>
      <c r="EK105" s="647"/>
      <c r="EL105" s="647"/>
      <c r="EM105" s="647"/>
      <c r="EN105" s="647"/>
      <c r="EO105" s="647"/>
      <c r="EP105" s="647"/>
      <c r="EQ105" s="647"/>
      <c r="ER105" s="647"/>
      <c r="ES105" s="647"/>
      <c r="ET105" s="647"/>
      <c r="EU105" s="647"/>
      <c r="EV105" s="647"/>
      <c r="EW105" s="647"/>
      <c r="EX105" s="647"/>
      <c r="EY105" s="647"/>
      <c r="EZ105" s="648"/>
    </row>
    <row r="106" spans="1:156" s="649" customFormat="1" ht="41.25" customHeight="1">
      <c r="A106" s="662" t="s">
        <v>1212</v>
      </c>
      <c r="B106" s="710">
        <v>97661</v>
      </c>
      <c r="C106" s="688" t="s">
        <v>1210</v>
      </c>
      <c r="D106" s="668" t="s">
        <v>669</v>
      </c>
      <c r="E106" s="671">
        <f>E82+E83+E84+E85+E86+E87+E88</f>
        <v>2433</v>
      </c>
      <c r="F106" s="817">
        <v>0.43</v>
      </c>
      <c r="G106" s="686">
        <f t="shared" si="18"/>
        <v>0.55143200000000003</v>
      </c>
      <c r="H106" s="671">
        <f t="shared" ref="H106:H112" si="20">TRUNC(G106*E106,2)</f>
        <v>1341.63</v>
      </c>
      <c r="I106" s="647"/>
      <c r="J106" s="647"/>
      <c r="K106" s="647"/>
      <c r="L106" s="647"/>
      <c r="M106" s="647"/>
      <c r="N106" s="647"/>
      <c r="O106" s="647"/>
      <c r="P106" s="647"/>
      <c r="Q106" s="647"/>
      <c r="R106" s="647"/>
      <c r="S106" s="647"/>
      <c r="T106" s="647"/>
      <c r="U106" s="647"/>
      <c r="V106" s="647"/>
      <c r="W106" s="647"/>
      <c r="X106" s="647"/>
      <c r="Y106" s="647"/>
      <c r="Z106" s="647"/>
      <c r="AA106" s="647"/>
      <c r="AB106" s="647"/>
      <c r="AC106" s="647"/>
      <c r="AD106" s="647"/>
      <c r="AE106" s="647"/>
      <c r="AF106" s="647"/>
      <c r="AG106" s="647"/>
      <c r="AH106" s="647"/>
      <c r="AI106" s="647"/>
      <c r="AJ106" s="647"/>
      <c r="AK106" s="647"/>
      <c r="AL106" s="647"/>
      <c r="AM106" s="647"/>
      <c r="AN106" s="647"/>
      <c r="AO106" s="647"/>
      <c r="AP106" s="647"/>
      <c r="AQ106" s="647"/>
      <c r="AR106" s="647"/>
      <c r="AS106" s="647"/>
      <c r="AT106" s="647"/>
      <c r="AU106" s="647"/>
      <c r="AV106" s="647"/>
      <c r="AW106" s="647"/>
      <c r="AX106" s="647"/>
      <c r="AY106" s="647"/>
      <c r="AZ106" s="647"/>
      <c r="BA106" s="647"/>
      <c r="BB106" s="647"/>
      <c r="BC106" s="647"/>
      <c r="BD106" s="647"/>
      <c r="BE106" s="647"/>
      <c r="BF106" s="647"/>
      <c r="BG106" s="647"/>
      <c r="BH106" s="647"/>
      <c r="BI106" s="647"/>
      <c r="BJ106" s="647"/>
      <c r="BK106" s="647"/>
      <c r="BL106" s="647"/>
      <c r="BM106" s="647"/>
      <c r="BN106" s="647"/>
      <c r="BO106" s="647"/>
      <c r="BP106" s="647"/>
      <c r="BQ106" s="647"/>
      <c r="BR106" s="647"/>
      <c r="BS106" s="647"/>
      <c r="BT106" s="647"/>
      <c r="BU106" s="647"/>
      <c r="BV106" s="647"/>
      <c r="BW106" s="647"/>
      <c r="BX106" s="647"/>
      <c r="BY106" s="647"/>
      <c r="BZ106" s="647"/>
      <c r="CA106" s="647"/>
      <c r="CB106" s="647"/>
      <c r="CC106" s="647"/>
      <c r="CD106" s="647"/>
      <c r="CE106" s="647"/>
      <c r="CF106" s="647"/>
      <c r="CG106" s="647"/>
      <c r="CH106" s="647"/>
      <c r="CI106" s="647"/>
      <c r="CJ106" s="647"/>
      <c r="CK106" s="647"/>
      <c r="CL106" s="647"/>
      <c r="CM106" s="647"/>
      <c r="CN106" s="647"/>
      <c r="CO106" s="647"/>
      <c r="CP106" s="647"/>
      <c r="CQ106" s="647"/>
      <c r="CR106" s="647"/>
      <c r="CS106" s="647"/>
      <c r="CT106" s="647"/>
      <c r="CU106" s="647"/>
      <c r="CV106" s="647"/>
      <c r="CW106" s="647"/>
      <c r="CX106" s="647"/>
      <c r="CY106" s="647"/>
      <c r="CZ106" s="647"/>
      <c r="DA106" s="647"/>
      <c r="DB106" s="647"/>
      <c r="DC106" s="647"/>
      <c r="DD106" s="647"/>
      <c r="DE106" s="647"/>
      <c r="DF106" s="647"/>
      <c r="DG106" s="647"/>
      <c r="DH106" s="647"/>
      <c r="DI106" s="647"/>
      <c r="DJ106" s="647"/>
      <c r="DK106" s="647"/>
      <c r="DL106" s="647"/>
      <c r="DM106" s="647"/>
      <c r="DN106" s="647"/>
      <c r="DO106" s="647"/>
      <c r="DP106" s="647"/>
      <c r="DQ106" s="647"/>
      <c r="DR106" s="647"/>
      <c r="DS106" s="647"/>
      <c r="DT106" s="647"/>
      <c r="DU106" s="647"/>
      <c r="DV106" s="647"/>
      <c r="DW106" s="647"/>
      <c r="DX106" s="647"/>
      <c r="DY106" s="647"/>
      <c r="DZ106" s="647"/>
      <c r="EA106" s="647"/>
      <c r="EB106" s="647"/>
      <c r="EC106" s="647"/>
      <c r="ED106" s="647"/>
      <c r="EE106" s="647"/>
      <c r="EF106" s="647"/>
      <c r="EG106" s="647"/>
      <c r="EH106" s="647"/>
      <c r="EI106" s="647"/>
      <c r="EJ106" s="647"/>
      <c r="EK106" s="647"/>
      <c r="EL106" s="647"/>
      <c r="EM106" s="647"/>
      <c r="EN106" s="647"/>
      <c r="EO106" s="647"/>
      <c r="EP106" s="647"/>
      <c r="EQ106" s="647"/>
      <c r="ER106" s="647"/>
      <c r="ES106" s="647"/>
      <c r="ET106" s="647"/>
      <c r="EU106" s="647"/>
      <c r="EV106" s="647"/>
      <c r="EW106" s="647"/>
      <c r="EX106" s="647"/>
      <c r="EY106" s="647"/>
      <c r="EZ106" s="648"/>
    </row>
    <row r="107" spans="1:156" s="649" customFormat="1" ht="41.25" customHeight="1">
      <c r="A107" s="662" t="s">
        <v>1219</v>
      </c>
      <c r="B107" s="710">
        <v>97665</v>
      </c>
      <c r="C107" s="688" t="s">
        <v>1211</v>
      </c>
      <c r="D107" s="668" t="s">
        <v>658</v>
      </c>
      <c r="E107" s="671">
        <v>82</v>
      </c>
      <c r="F107" s="817">
        <v>0.84</v>
      </c>
      <c r="G107" s="686">
        <f t="shared" si="18"/>
        <v>1.077216</v>
      </c>
      <c r="H107" s="671">
        <f t="shared" si="20"/>
        <v>88.33</v>
      </c>
      <c r="I107" s="647"/>
      <c r="J107" s="647"/>
      <c r="K107" s="647"/>
      <c r="L107" s="647"/>
      <c r="M107" s="647"/>
      <c r="N107" s="647"/>
      <c r="O107" s="647"/>
      <c r="P107" s="647"/>
      <c r="Q107" s="647"/>
      <c r="R107" s="647"/>
      <c r="S107" s="647"/>
      <c r="T107" s="647"/>
      <c r="U107" s="647"/>
      <c r="V107" s="647"/>
      <c r="W107" s="647"/>
      <c r="X107" s="647"/>
      <c r="Y107" s="647"/>
      <c r="Z107" s="647"/>
      <c r="AA107" s="647"/>
      <c r="AB107" s="647"/>
      <c r="AC107" s="647"/>
      <c r="AD107" s="647"/>
      <c r="AE107" s="647"/>
      <c r="AF107" s="647"/>
      <c r="AG107" s="647"/>
      <c r="AH107" s="647"/>
      <c r="AI107" s="647"/>
      <c r="AJ107" s="647"/>
      <c r="AK107" s="647"/>
      <c r="AL107" s="647"/>
      <c r="AM107" s="647"/>
      <c r="AN107" s="647"/>
      <c r="AO107" s="647"/>
      <c r="AP107" s="647"/>
      <c r="AQ107" s="647"/>
      <c r="AR107" s="647"/>
      <c r="AS107" s="647"/>
      <c r="AT107" s="647"/>
      <c r="AU107" s="647"/>
      <c r="AV107" s="647"/>
      <c r="AW107" s="647"/>
      <c r="AX107" s="647"/>
      <c r="AY107" s="647"/>
      <c r="AZ107" s="647"/>
      <c r="BA107" s="647"/>
      <c r="BB107" s="647"/>
      <c r="BC107" s="647"/>
      <c r="BD107" s="647"/>
      <c r="BE107" s="647"/>
      <c r="BF107" s="647"/>
      <c r="BG107" s="647"/>
      <c r="BH107" s="647"/>
      <c r="BI107" s="647"/>
      <c r="BJ107" s="647"/>
      <c r="BK107" s="647"/>
      <c r="BL107" s="647"/>
      <c r="BM107" s="647"/>
      <c r="BN107" s="647"/>
      <c r="BO107" s="647"/>
      <c r="BP107" s="647"/>
      <c r="BQ107" s="647"/>
      <c r="BR107" s="647"/>
      <c r="BS107" s="647"/>
      <c r="BT107" s="647"/>
      <c r="BU107" s="647"/>
      <c r="BV107" s="647"/>
      <c r="BW107" s="647"/>
      <c r="BX107" s="647"/>
      <c r="BY107" s="647"/>
      <c r="BZ107" s="647"/>
      <c r="CA107" s="647"/>
      <c r="CB107" s="647"/>
      <c r="CC107" s="647"/>
      <c r="CD107" s="647"/>
      <c r="CE107" s="647"/>
      <c r="CF107" s="647"/>
      <c r="CG107" s="647"/>
      <c r="CH107" s="647"/>
      <c r="CI107" s="647"/>
      <c r="CJ107" s="647"/>
      <c r="CK107" s="647"/>
      <c r="CL107" s="647"/>
      <c r="CM107" s="647"/>
      <c r="CN107" s="647"/>
      <c r="CO107" s="647"/>
      <c r="CP107" s="647"/>
      <c r="CQ107" s="647"/>
      <c r="CR107" s="647"/>
      <c r="CS107" s="647"/>
      <c r="CT107" s="647"/>
      <c r="CU107" s="647"/>
      <c r="CV107" s="647"/>
      <c r="CW107" s="647"/>
      <c r="CX107" s="647"/>
      <c r="CY107" s="647"/>
      <c r="CZ107" s="647"/>
      <c r="DA107" s="647"/>
      <c r="DB107" s="647"/>
      <c r="DC107" s="647"/>
      <c r="DD107" s="647"/>
      <c r="DE107" s="647"/>
      <c r="DF107" s="647"/>
      <c r="DG107" s="647"/>
      <c r="DH107" s="647"/>
      <c r="DI107" s="647"/>
      <c r="DJ107" s="647"/>
      <c r="DK107" s="647"/>
      <c r="DL107" s="647"/>
      <c r="DM107" s="647"/>
      <c r="DN107" s="647"/>
      <c r="DO107" s="647"/>
      <c r="DP107" s="647"/>
      <c r="DQ107" s="647"/>
      <c r="DR107" s="647"/>
      <c r="DS107" s="647"/>
      <c r="DT107" s="647"/>
      <c r="DU107" s="647"/>
      <c r="DV107" s="647"/>
      <c r="DW107" s="647"/>
      <c r="DX107" s="647"/>
      <c r="DY107" s="647"/>
      <c r="DZ107" s="647"/>
      <c r="EA107" s="647"/>
      <c r="EB107" s="647"/>
      <c r="EC107" s="647"/>
      <c r="ED107" s="647"/>
      <c r="EE107" s="647"/>
      <c r="EF107" s="647"/>
      <c r="EG107" s="647"/>
      <c r="EH107" s="647"/>
      <c r="EI107" s="647"/>
      <c r="EJ107" s="647"/>
      <c r="EK107" s="647"/>
      <c r="EL107" s="647"/>
      <c r="EM107" s="647"/>
      <c r="EN107" s="647"/>
      <c r="EO107" s="647"/>
      <c r="EP107" s="647"/>
      <c r="EQ107" s="647"/>
      <c r="ER107" s="647"/>
      <c r="ES107" s="647"/>
      <c r="ET107" s="647"/>
      <c r="EU107" s="647"/>
      <c r="EV107" s="647"/>
      <c r="EW107" s="647"/>
      <c r="EX107" s="647"/>
      <c r="EY107" s="647"/>
      <c r="EZ107" s="648"/>
    </row>
    <row r="108" spans="1:156" s="649" customFormat="1" ht="41.25" customHeight="1">
      <c r="A108" s="662" t="s">
        <v>1393</v>
      </c>
      <c r="B108" s="710" t="s">
        <v>1428</v>
      </c>
      <c r="C108" s="688" t="s">
        <v>1429</v>
      </c>
      <c r="D108" s="668" t="s">
        <v>658</v>
      </c>
      <c r="E108" s="671">
        <v>10</v>
      </c>
      <c r="F108" s="817">
        <v>229.21</v>
      </c>
      <c r="G108" s="686">
        <f t="shared" si="18"/>
        <v>293.93890399999998</v>
      </c>
      <c r="H108" s="671">
        <f t="shared" si="20"/>
        <v>2939.38</v>
      </c>
      <c r="I108" s="647"/>
      <c r="J108" s="647"/>
      <c r="K108" s="647"/>
      <c r="L108" s="647"/>
      <c r="M108" s="647"/>
      <c r="N108" s="647"/>
      <c r="O108" s="647"/>
      <c r="P108" s="647"/>
      <c r="Q108" s="647"/>
      <c r="R108" s="647"/>
      <c r="S108" s="647"/>
      <c r="T108" s="647"/>
      <c r="U108" s="647"/>
      <c r="V108" s="647"/>
      <c r="W108" s="647"/>
      <c r="X108" s="647"/>
      <c r="Y108" s="647"/>
      <c r="Z108" s="647"/>
      <c r="AA108" s="647"/>
      <c r="AB108" s="647"/>
      <c r="AC108" s="647"/>
      <c r="AD108" s="647"/>
      <c r="AE108" s="647"/>
      <c r="AF108" s="647"/>
      <c r="AG108" s="647"/>
      <c r="AH108" s="647"/>
      <c r="AI108" s="647"/>
      <c r="AJ108" s="647"/>
      <c r="AK108" s="647"/>
      <c r="AL108" s="647"/>
      <c r="AM108" s="647"/>
      <c r="AN108" s="647"/>
      <c r="AO108" s="647"/>
      <c r="AP108" s="647"/>
      <c r="AQ108" s="647"/>
      <c r="AR108" s="647"/>
      <c r="AS108" s="647"/>
      <c r="AT108" s="647"/>
      <c r="AU108" s="647"/>
      <c r="AV108" s="647"/>
      <c r="AW108" s="647"/>
      <c r="AX108" s="647"/>
      <c r="AY108" s="647"/>
      <c r="AZ108" s="647"/>
      <c r="BA108" s="647"/>
      <c r="BB108" s="647"/>
      <c r="BC108" s="647"/>
      <c r="BD108" s="647"/>
      <c r="BE108" s="647"/>
      <c r="BF108" s="647"/>
      <c r="BG108" s="647"/>
      <c r="BH108" s="647"/>
      <c r="BI108" s="647"/>
      <c r="BJ108" s="647"/>
      <c r="BK108" s="647"/>
      <c r="BL108" s="647"/>
      <c r="BM108" s="647"/>
      <c r="BN108" s="647"/>
      <c r="BO108" s="647"/>
      <c r="BP108" s="647"/>
      <c r="BQ108" s="647"/>
      <c r="BR108" s="647"/>
      <c r="BS108" s="647"/>
      <c r="BT108" s="647"/>
      <c r="BU108" s="647"/>
      <c r="BV108" s="647"/>
      <c r="BW108" s="647"/>
      <c r="BX108" s="647"/>
      <c r="BY108" s="647"/>
      <c r="BZ108" s="647"/>
      <c r="CA108" s="647"/>
      <c r="CB108" s="647"/>
      <c r="CC108" s="647"/>
      <c r="CD108" s="647"/>
      <c r="CE108" s="647"/>
      <c r="CF108" s="647"/>
      <c r="CG108" s="647"/>
      <c r="CH108" s="647"/>
      <c r="CI108" s="647"/>
      <c r="CJ108" s="647"/>
      <c r="CK108" s="647"/>
      <c r="CL108" s="647"/>
      <c r="CM108" s="647"/>
      <c r="CN108" s="647"/>
      <c r="CO108" s="647"/>
      <c r="CP108" s="647"/>
      <c r="CQ108" s="647"/>
      <c r="CR108" s="647"/>
      <c r="CS108" s="647"/>
      <c r="CT108" s="647"/>
      <c r="CU108" s="647"/>
      <c r="CV108" s="647"/>
      <c r="CW108" s="647"/>
      <c r="CX108" s="647"/>
      <c r="CY108" s="647"/>
      <c r="CZ108" s="647"/>
      <c r="DA108" s="647"/>
      <c r="DB108" s="647"/>
      <c r="DC108" s="647"/>
      <c r="DD108" s="647"/>
      <c r="DE108" s="647"/>
      <c r="DF108" s="647"/>
      <c r="DG108" s="647"/>
      <c r="DH108" s="647"/>
      <c r="DI108" s="647"/>
      <c r="DJ108" s="647"/>
      <c r="DK108" s="647"/>
      <c r="DL108" s="647"/>
      <c r="DM108" s="647"/>
      <c r="DN108" s="647"/>
      <c r="DO108" s="647"/>
      <c r="DP108" s="647"/>
      <c r="DQ108" s="647"/>
      <c r="DR108" s="647"/>
      <c r="DS108" s="647"/>
      <c r="DT108" s="647"/>
      <c r="DU108" s="647"/>
      <c r="DV108" s="647"/>
      <c r="DW108" s="647"/>
      <c r="DX108" s="647"/>
      <c r="DY108" s="647"/>
      <c r="DZ108" s="647"/>
      <c r="EA108" s="647"/>
      <c r="EB108" s="647"/>
      <c r="EC108" s="647"/>
      <c r="ED108" s="647"/>
      <c r="EE108" s="647"/>
      <c r="EF108" s="647"/>
      <c r="EG108" s="647"/>
      <c r="EH108" s="647"/>
      <c r="EI108" s="647"/>
      <c r="EJ108" s="647"/>
      <c r="EK108" s="647"/>
      <c r="EL108" s="647"/>
      <c r="EM108" s="647"/>
      <c r="EN108" s="647"/>
      <c r="EO108" s="647"/>
      <c r="EP108" s="647"/>
      <c r="EQ108" s="647"/>
      <c r="ER108" s="647"/>
      <c r="ES108" s="647"/>
      <c r="ET108" s="647"/>
      <c r="EU108" s="647"/>
      <c r="EV108" s="647"/>
      <c r="EW108" s="647"/>
      <c r="EX108" s="647"/>
      <c r="EY108" s="647"/>
      <c r="EZ108" s="648"/>
    </row>
    <row r="109" spans="1:156" s="649" customFormat="1" ht="41.25" customHeight="1">
      <c r="A109" s="662" t="s">
        <v>1394</v>
      </c>
      <c r="B109" s="710">
        <v>83399</v>
      </c>
      <c r="C109" s="688" t="s">
        <v>1430</v>
      </c>
      <c r="D109" s="668" t="s">
        <v>658</v>
      </c>
      <c r="E109" s="671">
        <v>10</v>
      </c>
      <c r="F109" s="817">
        <v>26.78</v>
      </c>
      <c r="G109" s="686">
        <f t="shared" si="18"/>
        <v>34.342672</v>
      </c>
      <c r="H109" s="671">
        <f t="shared" si="20"/>
        <v>343.42</v>
      </c>
      <c r="I109" s="647"/>
      <c r="J109" s="647"/>
      <c r="K109" s="647"/>
      <c r="L109" s="647"/>
      <c r="M109" s="647"/>
      <c r="N109" s="647"/>
      <c r="O109" s="647"/>
      <c r="P109" s="647"/>
      <c r="Q109" s="647"/>
      <c r="R109" s="647"/>
      <c r="S109" s="647"/>
      <c r="T109" s="647"/>
      <c r="U109" s="647"/>
      <c r="V109" s="647"/>
      <c r="W109" s="647"/>
      <c r="X109" s="647"/>
      <c r="Y109" s="647"/>
      <c r="Z109" s="647"/>
      <c r="AA109" s="647"/>
      <c r="AB109" s="647"/>
      <c r="AC109" s="647"/>
      <c r="AD109" s="647"/>
      <c r="AE109" s="647"/>
      <c r="AF109" s="647"/>
      <c r="AG109" s="647"/>
      <c r="AH109" s="647"/>
      <c r="AI109" s="647"/>
      <c r="AJ109" s="647"/>
      <c r="AK109" s="647"/>
      <c r="AL109" s="647"/>
      <c r="AM109" s="647"/>
      <c r="AN109" s="647"/>
      <c r="AO109" s="647"/>
      <c r="AP109" s="647"/>
      <c r="AQ109" s="647"/>
      <c r="AR109" s="647"/>
      <c r="AS109" s="647"/>
      <c r="AT109" s="647"/>
      <c r="AU109" s="647"/>
      <c r="AV109" s="647"/>
      <c r="AW109" s="647"/>
      <c r="AX109" s="647"/>
      <c r="AY109" s="647"/>
      <c r="AZ109" s="647"/>
      <c r="BA109" s="647"/>
      <c r="BB109" s="647"/>
      <c r="BC109" s="647"/>
      <c r="BD109" s="647"/>
      <c r="BE109" s="647"/>
      <c r="BF109" s="647"/>
      <c r="BG109" s="647"/>
      <c r="BH109" s="647"/>
      <c r="BI109" s="647"/>
      <c r="BJ109" s="647"/>
      <c r="BK109" s="647"/>
      <c r="BL109" s="647"/>
      <c r="BM109" s="647"/>
      <c r="BN109" s="647"/>
      <c r="BO109" s="647"/>
      <c r="BP109" s="647"/>
      <c r="BQ109" s="647"/>
      <c r="BR109" s="647"/>
      <c r="BS109" s="647"/>
      <c r="BT109" s="647"/>
      <c r="BU109" s="647"/>
      <c r="BV109" s="647"/>
      <c r="BW109" s="647"/>
      <c r="BX109" s="647"/>
      <c r="BY109" s="647"/>
      <c r="BZ109" s="647"/>
      <c r="CA109" s="647"/>
      <c r="CB109" s="647"/>
      <c r="CC109" s="647"/>
      <c r="CD109" s="647"/>
      <c r="CE109" s="647"/>
      <c r="CF109" s="647"/>
      <c r="CG109" s="647"/>
      <c r="CH109" s="647"/>
      <c r="CI109" s="647"/>
      <c r="CJ109" s="647"/>
      <c r="CK109" s="647"/>
      <c r="CL109" s="647"/>
      <c r="CM109" s="647"/>
      <c r="CN109" s="647"/>
      <c r="CO109" s="647"/>
      <c r="CP109" s="647"/>
      <c r="CQ109" s="647"/>
      <c r="CR109" s="647"/>
      <c r="CS109" s="647"/>
      <c r="CT109" s="647"/>
      <c r="CU109" s="647"/>
      <c r="CV109" s="647"/>
      <c r="CW109" s="647"/>
      <c r="CX109" s="647"/>
      <c r="CY109" s="647"/>
      <c r="CZ109" s="647"/>
      <c r="DA109" s="647"/>
      <c r="DB109" s="647"/>
      <c r="DC109" s="647"/>
      <c r="DD109" s="647"/>
      <c r="DE109" s="647"/>
      <c r="DF109" s="647"/>
      <c r="DG109" s="647"/>
      <c r="DH109" s="647"/>
      <c r="DI109" s="647"/>
      <c r="DJ109" s="647"/>
      <c r="DK109" s="647"/>
      <c r="DL109" s="647"/>
      <c r="DM109" s="647"/>
      <c r="DN109" s="647"/>
      <c r="DO109" s="647"/>
      <c r="DP109" s="647"/>
      <c r="DQ109" s="647"/>
      <c r="DR109" s="647"/>
      <c r="DS109" s="647"/>
      <c r="DT109" s="647"/>
      <c r="DU109" s="647"/>
      <c r="DV109" s="647"/>
      <c r="DW109" s="647"/>
      <c r="DX109" s="647"/>
      <c r="DY109" s="647"/>
      <c r="DZ109" s="647"/>
      <c r="EA109" s="647"/>
      <c r="EB109" s="647"/>
      <c r="EC109" s="647"/>
      <c r="ED109" s="647"/>
      <c r="EE109" s="647"/>
      <c r="EF109" s="647"/>
      <c r="EG109" s="647"/>
      <c r="EH109" s="647"/>
      <c r="EI109" s="647"/>
      <c r="EJ109" s="647"/>
      <c r="EK109" s="647"/>
      <c r="EL109" s="647"/>
      <c r="EM109" s="647"/>
      <c r="EN109" s="647"/>
      <c r="EO109" s="647"/>
      <c r="EP109" s="647"/>
      <c r="EQ109" s="647"/>
      <c r="ER109" s="647"/>
      <c r="ES109" s="647"/>
      <c r="ET109" s="647"/>
      <c r="EU109" s="647"/>
      <c r="EV109" s="647"/>
      <c r="EW109" s="647"/>
      <c r="EX109" s="647"/>
      <c r="EY109" s="647"/>
      <c r="EZ109" s="648"/>
    </row>
    <row r="110" spans="1:156" s="649" customFormat="1" ht="32.25" customHeight="1">
      <c r="A110" s="662" t="s">
        <v>1395</v>
      </c>
      <c r="B110" s="710">
        <v>91933</v>
      </c>
      <c r="C110" s="688" t="s">
        <v>1431</v>
      </c>
      <c r="D110" s="668" t="s">
        <v>669</v>
      </c>
      <c r="E110" s="671">
        <v>400</v>
      </c>
      <c r="F110" s="817">
        <v>9.5500000000000007</v>
      </c>
      <c r="G110" s="686">
        <f t="shared" si="18"/>
        <v>12.246920000000001</v>
      </c>
      <c r="H110" s="671">
        <f t="shared" si="20"/>
        <v>4898.76</v>
      </c>
      <c r="I110" s="647"/>
      <c r="J110" s="647"/>
      <c r="K110" s="647"/>
      <c r="L110" s="647"/>
      <c r="M110" s="647"/>
      <c r="N110" s="647"/>
      <c r="O110" s="647"/>
      <c r="P110" s="647"/>
      <c r="Q110" s="647"/>
      <c r="R110" s="647"/>
      <c r="S110" s="647"/>
      <c r="T110" s="647"/>
      <c r="U110" s="647"/>
      <c r="V110" s="647"/>
      <c r="W110" s="647"/>
      <c r="X110" s="647"/>
      <c r="Y110" s="647"/>
      <c r="Z110" s="647"/>
      <c r="AA110" s="647"/>
      <c r="AB110" s="647"/>
      <c r="AC110" s="647"/>
      <c r="AD110" s="647"/>
      <c r="AE110" s="647"/>
      <c r="AF110" s="647"/>
      <c r="AG110" s="647"/>
      <c r="AH110" s="647"/>
      <c r="AI110" s="647"/>
      <c r="AJ110" s="647"/>
      <c r="AK110" s="647"/>
      <c r="AL110" s="647"/>
      <c r="AM110" s="647"/>
      <c r="AN110" s="647"/>
      <c r="AO110" s="647"/>
      <c r="AP110" s="647"/>
      <c r="AQ110" s="647"/>
      <c r="AR110" s="647"/>
      <c r="AS110" s="647"/>
      <c r="AT110" s="647"/>
      <c r="AU110" s="647"/>
      <c r="AV110" s="647"/>
      <c r="AW110" s="647"/>
      <c r="AX110" s="647"/>
      <c r="AY110" s="647"/>
      <c r="AZ110" s="647"/>
      <c r="BA110" s="647"/>
      <c r="BB110" s="647"/>
      <c r="BC110" s="647"/>
      <c r="BD110" s="647"/>
      <c r="BE110" s="647"/>
      <c r="BF110" s="647"/>
      <c r="BG110" s="647"/>
      <c r="BH110" s="647"/>
      <c r="BI110" s="647"/>
      <c r="BJ110" s="647"/>
      <c r="BK110" s="647"/>
      <c r="BL110" s="647"/>
      <c r="BM110" s="647"/>
      <c r="BN110" s="647"/>
      <c r="BO110" s="647"/>
      <c r="BP110" s="647"/>
      <c r="BQ110" s="647"/>
      <c r="BR110" s="647"/>
      <c r="BS110" s="647"/>
      <c r="BT110" s="647"/>
      <c r="BU110" s="647"/>
      <c r="BV110" s="647"/>
      <c r="BW110" s="647"/>
      <c r="BX110" s="647"/>
      <c r="BY110" s="647"/>
      <c r="BZ110" s="647"/>
      <c r="CA110" s="647"/>
      <c r="CB110" s="647"/>
      <c r="CC110" s="647"/>
      <c r="CD110" s="647"/>
      <c r="CE110" s="647"/>
      <c r="CF110" s="647"/>
      <c r="CG110" s="647"/>
      <c r="CH110" s="647"/>
      <c r="CI110" s="647"/>
      <c r="CJ110" s="647"/>
      <c r="CK110" s="647"/>
      <c r="CL110" s="647"/>
      <c r="CM110" s="647"/>
      <c r="CN110" s="647"/>
      <c r="CO110" s="647"/>
      <c r="CP110" s="647"/>
      <c r="CQ110" s="647"/>
      <c r="CR110" s="647"/>
      <c r="CS110" s="647"/>
      <c r="CT110" s="647"/>
      <c r="CU110" s="647"/>
      <c r="CV110" s="647"/>
      <c r="CW110" s="647"/>
      <c r="CX110" s="647"/>
      <c r="CY110" s="647"/>
      <c r="CZ110" s="647"/>
      <c r="DA110" s="647"/>
      <c r="DB110" s="647"/>
      <c r="DC110" s="647"/>
      <c r="DD110" s="647"/>
      <c r="DE110" s="647"/>
      <c r="DF110" s="647"/>
      <c r="DG110" s="647"/>
      <c r="DH110" s="647"/>
      <c r="DI110" s="647"/>
      <c r="DJ110" s="647"/>
      <c r="DK110" s="647"/>
      <c r="DL110" s="647"/>
      <c r="DM110" s="647"/>
      <c r="DN110" s="647"/>
      <c r="DO110" s="647"/>
      <c r="DP110" s="647"/>
      <c r="DQ110" s="647"/>
      <c r="DR110" s="647"/>
      <c r="DS110" s="647"/>
      <c r="DT110" s="647"/>
      <c r="DU110" s="647"/>
      <c r="DV110" s="647"/>
      <c r="DW110" s="647"/>
      <c r="DX110" s="647"/>
      <c r="DY110" s="647"/>
      <c r="DZ110" s="647"/>
      <c r="EA110" s="647"/>
      <c r="EB110" s="647"/>
      <c r="EC110" s="647"/>
      <c r="ED110" s="647"/>
      <c r="EE110" s="647"/>
      <c r="EF110" s="647"/>
      <c r="EG110" s="647"/>
      <c r="EH110" s="647"/>
      <c r="EI110" s="647"/>
      <c r="EJ110" s="647"/>
      <c r="EK110" s="647"/>
      <c r="EL110" s="647"/>
      <c r="EM110" s="647"/>
      <c r="EN110" s="647"/>
      <c r="EO110" s="647"/>
      <c r="EP110" s="647"/>
      <c r="EQ110" s="647"/>
      <c r="ER110" s="647"/>
      <c r="ES110" s="647"/>
      <c r="ET110" s="647"/>
      <c r="EU110" s="647"/>
      <c r="EV110" s="647"/>
      <c r="EW110" s="647"/>
      <c r="EX110" s="647"/>
      <c r="EY110" s="647"/>
      <c r="EZ110" s="648"/>
    </row>
    <row r="111" spans="1:156" s="649" customFormat="1" ht="28.5">
      <c r="A111" s="662" t="s">
        <v>1432</v>
      </c>
      <c r="B111" s="710" t="s">
        <v>1433</v>
      </c>
      <c r="C111" s="688" t="s">
        <v>1434</v>
      </c>
      <c r="D111" s="668" t="s">
        <v>658</v>
      </c>
      <c r="E111" s="671">
        <v>2</v>
      </c>
      <c r="F111" s="817">
        <v>90.64</v>
      </c>
      <c r="G111" s="686">
        <f t="shared" si="18"/>
        <v>116.23673599999999</v>
      </c>
      <c r="H111" s="671">
        <f t="shared" si="20"/>
        <v>232.47</v>
      </c>
      <c r="I111" s="647"/>
      <c r="J111" s="647"/>
      <c r="K111" s="647"/>
      <c r="L111" s="647"/>
      <c r="M111" s="647"/>
      <c r="N111" s="647"/>
      <c r="O111" s="647"/>
      <c r="P111" s="647"/>
      <c r="Q111" s="647"/>
      <c r="R111" s="647"/>
      <c r="S111" s="647"/>
      <c r="T111" s="647"/>
      <c r="U111" s="647"/>
      <c r="V111" s="647"/>
      <c r="W111" s="647"/>
      <c r="X111" s="647"/>
      <c r="Y111" s="647"/>
      <c r="Z111" s="647"/>
      <c r="AA111" s="647"/>
      <c r="AB111" s="647"/>
      <c r="AC111" s="647"/>
      <c r="AD111" s="647"/>
      <c r="AE111" s="647"/>
      <c r="AF111" s="647"/>
      <c r="AG111" s="647"/>
      <c r="AH111" s="647"/>
      <c r="AI111" s="647"/>
      <c r="AJ111" s="647"/>
      <c r="AK111" s="647"/>
      <c r="AL111" s="647"/>
      <c r="AM111" s="647"/>
      <c r="AN111" s="647"/>
      <c r="AO111" s="647"/>
      <c r="AP111" s="647"/>
      <c r="AQ111" s="647"/>
      <c r="AR111" s="647"/>
      <c r="AS111" s="647"/>
      <c r="AT111" s="647"/>
      <c r="AU111" s="647"/>
      <c r="AV111" s="647"/>
      <c r="AW111" s="647"/>
      <c r="AX111" s="647"/>
      <c r="AY111" s="647"/>
      <c r="AZ111" s="647"/>
      <c r="BA111" s="647"/>
      <c r="BB111" s="647"/>
      <c r="BC111" s="647"/>
      <c r="BD111" s="647"/>
      <c r="BE111" s="647"/>
      <c r="BF111" s="647"/>
      <c r="BG111" s="647"/>
      <c r="BH111" s="647"/>
      <c r="BI111" s="647"/>
      <c r="BJ111" s="647"/>
      <c r="BK111" s="647"/>
      <c r="BL111" s="647"/>
      <c r="BM111" s="647"/>
      <c r="BN111" s="647"/>
      <c r="BO111" s="647"/>
      <c r="BP111" s="647"/>
      <c r="BQ111" s="647"/>
      <c r="BR111" s="647"/>
      <c r="BS111" s="647"/>
      <c r="BT111" s="647"/>
      <c r="BU111" s="647"/>
      <c r="BV111" s="647"/>
      <c r="BW111" s="647"/>
      <c r="BX111" s="647"/>
      <c r="BY111" s="647"/>
      <c r="BZ111" s="647"/>
      <c r="CA111" s="647"/>
      <c r="CB111" s="647"/>
      <c r="CC111" s="647"/>
      <c r="CD111" s="647"/>
      <c r="CE111" s="647"/>
      <c r="CF111" s="647"/>
      <c r="CG111" s="647"/>
      <c r="CH111" s="647"/>
      <c r="CI111" s="647"/>
      <c r="CJ111" s="647"/>
      <c r="CK111" s="647"/>
      <c r="CL111" s="647"/>
      <c r="CM111" s="647"/>
      <c r="CN111" s="647"/>
      <c r="CO111" s="647"/>
      <c r="CP111" s="647"/>
      <c r="CQ111" s="647"/>
      <c r="CR111" s="647"/>
      <c r="CS111" s="647"/>
      <c r="CT111" s="647"/>
      <c r="CU111" s="647"/>
      <c r="CV111" s="647"/>
      <c r="CW111" s="647"/>
      <c r="CX111" s="647"/>
      <c r="CY111" s="647"/>
      <c r="CZ111" s="647"/>
      <c r="DA111" s="647"/>
      <c r="DB111" s="647"/>
      <c r="DC111" s="647"/>
      <c r="DD111" s="647"/>
      <c r="DE111" s="647"/>
      <c r="DF111" s="647"/>
      <c r="DG111" s="647"/>
      <c r="DH111" s="647"/>
      <c r="DI111" s="647"/>
      <c r="DJ111" s="647"/>
      <c r="DK111" s="647"/>
      <c r="DL111" s="647"/>
      <c r="DM111" s="647"/>
      <c r="DN111" s="647"/>
      <c r="DO111" s="647"/>
      <c r="DP111" s="647"/>
      <c r="DQ111" s="647"/>
      <c r="DR111" s="647"/>
      <c r="DS111" s="647"/>
      <c r="DT111" s="647"/>
      <c r="DU111" s="647"/>
      <c r="DV111" s="647"/>
      <c r="DW111" s="647"/>
      <c r="DX111" s="647"/>
      <c r="DY111" s="647"/>
      <c r="DZ111" s="647"/>
      <c r="EA111" s="647"/>
      <c r="EB111" s="647"/>
      <c r="EC111" s="647"/>
      <c r="ED111" s="647"/>
      <c r="EE111" s="647"/>
      <c r="EF111" s="647"/>
      <c r="EG111" s="647"/>
      <c r="EH111" s="647"/>
      <c r="EI111" s="647"/>
      <c r="EJ111" s="647"/>
      <c r="EK111" s="647"/>
      <c r="EL111" s="647"/>
      <c r="EM111" s="647"/>
      <c r="EN111" s="647"/>
      <c r="EO111" s="647"/>
      <c r="EP111" s="647"/>
      <c r="EQ111" s="647"/>
      <c r="ER111" s="647"/>
      <c r="ES111" s="647"/>
      <c r="ET111" s="647"/>
      <c r="EU111" s="647"/>
      <c r="EV111" s="647"/>
      <c r="EW111" s="647"/>
      <c r="EX111" s="647"/>
      <c r="EY111" s="647"/>
      <c r="EZ111" s="648"/>
    </row>
    <row r="112" spans="1:156" s="649" customFormat="1" ht="57">
      <c r="A112" s="662" t="s">
        <v>1444</v>
      </c>
      <c r="B112" s="1238" t="s">
        <v>1445</v>
      </c>
      <c r="C112" s="688" t="s">
        <v>1446</v>
      </c>
      <c r="D112" s="871" t="s">
        <v>658</v>
      </c>
      <c r="E112" s="872">
        <v>1</v>
      </c>
      <c r="F112" s="887">
        <v>406.67</v>
      </c>
      <c r="G112" s="686">
        <f t="shared" si="18"/>
        <v>521.51360799999998</v>
      </c>
      <c r="H112" s="671">
        <f t="shared" si="20"/>
        <v>521.51</v>
      </c>
      <c r="I112" s="647"/>
      <c r="J112" s="647"/>
      <c r="K112" s="647"/>
      <c r="L112" s="647"/>
      <c r="M112" s="647"/>
      <c r="N112" s="647"/>
      <c r="O112" s="647"/>
      <c r="P112" s="647"/>
      <c r="Q112" s="647"/>
      <c r="R112" s="647"/>
      <c r="S112" s="647"/>
      <c r="T112" s="647"/>
      <c r="U112" s="647"/>
      <c r="V112" s="647"/>
      <c r="W112" s="647"/>
      <c r="X112" s="647"/>
      <c r="Y112" s="647"/>
      <c r="Z112" s="647"/>
      <c r="AA112" s="647"/>
      <c r="AB112" s="647"/>
      <c r="AC112" s="647"/>
      <c r="AD112" s="647"/>
      <c r="AE112" s="647"/>
      <c r="AF112" s="647"/>
      <c r="AG112" s="647"/>
      <c r="AH112" s="647"/>
      <c r="AI112" s="647"/>
      <c r="AJ112" s="647"/>
      <c r="AK112" s="647"/>
      <c r="AL112" s="647"/>
      <c r="AM112" s="647"/>
      <c r="AN112" s="647"/>
      <c r="AO112" s="647"/>
      <c r="AP112" s="647"/>
      <c r="AQ112" s="647"/>
      <c r="AR112" s="647"/>
      <c r="AS112" s="647"/>
      <c r="AT112" s="647"/>
      <c r="AU112" s="647"/>
      <c r="AV112" s="647"/>
      <c r="AW112" s="647"/>
      <c r="AX112" s="647"/>
      <c r="AY112" s="647"/>
      <c r="AZ112" s="647"/>
      <c r="BA112" s="647"/>
      <c r="BB112" s="647"/>
      <c r="BC112" s="647"/>
      <c r="BD112" s="647"/>
      <c r="BE112" s="647"/>
      <c r="BF112" s="647"/>
      <c r="BG112" s="647"/>
      <c r="BH112" s="647"/>
      <c r="BI112" s="647"/>
      <c r="BJ112" s="647"/>
      <c r="BK112" s="647"/>
      <c r="BL112" s="647"/>
      <c r="BM112" s="647"/>
      <c r="BN112" s="647"/>
      <c r="BO112" s="647"/>
      <c r="BP112" s="647"/>
      <c r="BQ112" s="647"/>
      <c r="BR112" s="647"/>
      <c r="BS112" s="647"/>
      <c r="BT112" s="647"/>
      <c r="BU112" s="647"/>
      <c r="BV112" s="647"/>
      <c r="BW112" s="647"/>
      <c r="BX112" s="647"/>
      <c r="BY112" s="647"/>
      <c r="BZ112" s="647"/>
      <c r="CA112" s="647"/>
      <c r="CB112" s="647"/>
      <c r="CC112" s="647"/>
      <c r="CD112" s="647"/>
      <c r="CE112" s="647"/>
      <c r="CF112" s="647"/>
      <c r="CG112" s="647"/>
      <c r="CH112" s="647"/>
      <c r="CI112" s="647"/>
      <c r="CJ112" s="647"/>
      <c r="CK112" s="647"/>
      <c r="CL112" s="647"/>
      <c r="CM112" s="647"/>
      <c r="CN112" s="647"/>
      <c r="CO112" s="647"/>
      <c r="CP112" s="647"/>
      <c r="CQ112" s="647"/>
      <c r="CR112" s="647"/>
      <c r="CS112" s="647"/>
      <c r="CT112" s="647"/>
      <c r="CU112" s="647"/>
      <c r="CV112" s="647"/>
      <c r="CW112" s="647"/>
      <c r="CX112" s="647"/>
      <c r="CY112" s="647"/>
      <c r="CZ112" s="647"/>
      <c r="DA112" s="647"/>
      <c r="DB112" s="647"/>
      <c r="DC112" s="647"/>
      <c r="DD112" s="647"/>
      <c r="DE112" s="647"/>
      <c r="DF112" s="647"/>
      <c r="DG112" s="647"/>
      <c r="DH112" s="647"/>
      <c r="DI112" s="647"/>
      <c r="DJ112" s="647"/>
      <c r="DK112" s="647"/>
      <c r="DL112" s="647"/>
      <c r="DM112" s="647"/>
      <c r="DN112" s="647"/>
      <c r="DO112" s="647"/>
      <c r="DP112" s="647"/>
      <c r="DQ112" s="647"/>
      <c r="DR112" s="647"/>
      <c r="DS112" s="647"/>
      <c r="DT112" s="647"/>
      <c r="DU112" s="647"/>
      <c r="DV112" s="647"/>
      <c r="DW112" s="647"/>
      <c r="DX112" s="647"/>
      <c r="DY112" s="647"/>
      <c r="DZ112" s="647"/>
      <c r="EA112" s="647"/>
      <c r="EB112" s="647"/>
      <c r="EC112" s="647"/>
      <c r="ED112" s="647"/>
      <c r="EE112" s="647"/>
      <c r="EF112" s="647"/>
      <c r="EG112" s="647"/>
      <c r="EH112" s="647"/>
      <c r="EI112" s="647"/>
      <c r="EJ112" s="647"/>
      <c r="EK112" s="647"/>
      <c r="EL112" s="647"/>
      <c r="EM112" s="647"/>
      <c r="EN112" s="647"/>
      <c r="EO112" s="647"/>
      <c r="EP112" s="647"/>
      <c r="EQ112" s="647"/>
      <c r="ER112" s="647"/>
      <c r="ES112" s="647"/>
      <c r="ET112" s="647"/>
      <c r="EU112" s="647"/>
      <c r="EV112" s="647"/>
      <c r="EW112" s="647"/>
      <c r="EX112" s="647"/>
      <c r="EY112" s="647"/>
      <c r="EZ112" s="648"/>
    </row>
    <row r="113" spans="1:156" s="649" customFormat="1" ht="27" customHeight="1">
      <c r="A113" s="719"/>
      <c r="B113" s="720"/>
      <c r="C113" s="721"/>
      <c r="D113" s="722"/>
      <c r="E113" s="723"/>
      <c r="F113" s="724" t="s">
        <v>663</v>
      </c>
      <c r="G113" s="724"/>
      <c r="H113" s="725">
        <f>SUM(H81:H112)</f>
        <v>47843.05</v>
      </c>
      <c r="I113" s="647"/>
      <c r="J113" s="647"/>
      <c r="K113" s="647"/>
      <c r="L113" s="647"/>
      <c r="M113" s="647"/>
      <c r="N113" s="647"/>
      <c r="O113" s="647"/>
      <c r="P113" s="647"/>
      <c r="Q113" s="647"/>
      <c r="R113" s="647"/>
      <c r="S113" s="647"/>
      <c r="T113" s="647"/>
      <c r="U113" s="647"/>
      <c r="V113" s="647"/>
      <c r="W113" s="647"/>
      <c r="X113" s="647"/>
      <c r="Y113" s="647"/>
      <c r="Z113" s="647"/>
      <c r="AA113" s="647"/>
      <c r="AB113" s="647"/>
      <c r="AC113" s="647"/>
      <c r="AD113" s="647"/>
      <c r="AE113" s="647"/>
      <c r="AF113" s="647"/>
      <c r="AG113" s="647"/>
      <c r="AH113" s="647"/>
      <c r="AI113" s="647"/>
      <c r="AJ113" s="647"/>
      <c r="AK113" s="647"/>
      <c r="AL113" s="647"/>
      <c r="AM113" s="647"/>
      <c r="AN113" s="647"/>
      <c r="AO113" s="647"/>
      <c r="AP113" s="647"/>
      <c r="AQ113" s="647"/>
      <c r="AR113" s="647"/>
      <c r="AS113" s="647"/>
      <c r="AT113" s="647"/>
      <c r="AU113" s="647"/>
      <c r="AV113" s="647"/>
      <c r="AW113" s="647"/>
      <c r="AX113" s="647"/>
      <c r="AY113" s="647"/>
      <c r="AZ113" s="647"/>
      <c r="BA113" s="647"/>
      <c r="BB113" s="647"/>
      <c r="BC113" s="647"/>
      <c r="BD113" s="647"/>
      <c r="BE113" s="647"/>
      <c r="BF113" s="647"/>
      <c r="BG113" s="647"/>
      <c r="BH113" s="647"/>
      <c r="BI113" s="647"/>
      <c r="BJ113" s="647"/>
      <c r="BK113" s="647"/>
      <c r="BL113" s="647"/>
      <c r="BM113" s="647"/>
      <c r="BN113" s="647"/>
      <c r="BO113" s="647"/>
      <c r="BP113" s="647"/>
      <c r="BQ113" s="647"/>
      <c r="BR113" s="647"/>
      <c r="BS113" s="647"/>
      <c r="BT113" s="647"/>
      <c r="BU113" s="647"/>
      <c r="BV113" s="647"/>
      <c r="BW113" s="647"/>
      <c r="BX113" s="647"/>
      <c r="BY113" s="647"/>
      <c r="BZ113" s="647"/>
      <c r="CA113" s="647"/>
      <c r="CB113" s="647"/>
      <c r="CC113" s="647"/>
      <c r="CD113" s="647"/>
      <c r="CE113" s="647"/>
      <c r="CF113" s="647"/>
      <c r="CG113" s="647"/>
      <c r="CH113" s="647"/>
      <c r="CI113" s="647"/>
      <c r="CJ113" s="647"/>
      <c r="CK113" s="647"/>
      <c r="CL113" s="647"/>
      <c r="CM113" s="647"/>
      <c r="CN113" s="647"/>
      <c r="CO113" s="647"/>
      <c r="CP113" s="647"/>
      <c r="CQ113" s="647"/>
      <c r="CR113" s="647"/>
      <c r="CS113" s="647"/>
      <c r="CT113" s="647"/>
      <c r="CU113" s="647"/>
      <c r="CV113" s="647"/>
      <c r="CW113" s="647"/>
      <c r="CX113" s="647"/>
      <c r="CY113" s="647"/>
      <c r="CZ113" s="647"/>
      <c r="DA113" s="647"/>
      <c r="DB113" s="647"/>
      <c r="DC113" s="647"/>
      <c r="DD113" s="647"/>
      <c r="DE113" s="647"/>
      <c r="DF113" s="647"/>
      <c r="DG113" s="647"/>
      <c r="DH113" s="647"/>
      <c r="DI113" s="647"/>
      <c r="DJ113" s="647"/>
      <c r="DK113" s="647"/>
      <c r="DL113" s="647"/>
      <c r="DM113" s="647"/>
      <c r="DN113" s="647"/>
      <c r="DO113" s="647"/>
      <c r="DP113" s="647"/>
      <c r="DQ113" s="647"/>
      <c r="DR113" s="647"/>
      <c r="DS113" s="647"/>
      <c r="DT113" s="647"/>
      <c r="DU113" s="647"/>
      <c r="DV113" s="647"/>
      <c r="DW113" s="647"/>
      <c r="DX113" s="647"/>
      <c r="DY113" s="647"/>
      <c r="DZ113" s="647"/>
      <c r="EA113" s="647"/>
      <c r="EB113" s="647"/>
      <c r="EC113" s="647"/>
      <c r="ED113" s="647"/>
      <c r="EE113" s="647"/>
      <c r="EF113" s="647"/>
      <c r="EG113" s="647"/>
      <c r="EH113" s="647"/>
      <c r="EI113" s="647"/>
      <c r="EJ113" s="647"/>
      <c r="EK113" s="647"/>
      <c r="EL113" s="647"/>
      <c r="EM113" s="647"/>
      <c r="EN113" s="647"/>
      <c r="EO113" s="647"/>
      <c r="EP113" s="647"/>
      <c r="EQ113" s="647"/>
      <c r="ER113" s="647"/>
      <c r="ES113" s="647"/>
      <c r="ET113" s="647"/>
      <c r="EU113" s="647"/>
      <c r="EV113" s="647"/>
      <c r="EW113" s="647"/>
      <c r="EX113" s="647"/>
      <c r="EY113" s="647"/>
      <c r="EZ113" s="648"/>
    </row>
    <row r="114" spans="1:156" s="649" customFormat="1" ht="21.75" customHeight="1">
      <c r="A114" s="718" t="s">
        <v>803</v>
      </c>
      <c r="B114" s="663"/>
      <c r="C114" s="667" t="s">
        <v>1119</v>
      </c>
      <c r="D114" s="664"/>
      <c r="E114" s="665"/>
      <c r="F114" s="666"/>
      <c r="G114" s="666"/>
      <c r="H114" s="666"/>
      <c r="I114" s="647"/>
      <c r="J114" s="647"/>
      <c r="K114" s="647"/>
      <c r="L114" s="647"/>
      <c r="M114" s="647"/>
      <c r="N114" s="647"/>
      <c r="O114" s="647"/>
      <c r="P114" s="647"/>
      <c r="Q114" s="647"/>
      <c r="R114" s="647"/>
      <c r="S114" s="647"/>
      <c r="T114" s="647"/>
      <c r="U114" s="647"/>
      <c r="V114" s="647"/>
      <c r="W114" s="647"/>
      <c r="X114" s="647"/>
      <c r="Y114" s="647"/>
      <c r="Z114" s="647"/>
      <c r="AA114" s="647"/>
      <c r="AB114" s="647"/>
      <c r="AC114" s="647"/>
      <c r="AD114" s="647"/>
      <c r="AE114" s="647"/>
      <c r="AF114" s="647"/>
      <c r="AG114" s="647"/>
      <c r="AH114" s="647"/>
      <c r="AI114" s="647"/>
      <c r="AJ114" s="647"/>
      <c r="AK114" s="647"/>
      <c r="AL114" s="647"/>
      <c r="AM114" s="647"/>
      <c r="AN114" s="647"/>
      <c r="AO114" s="647"/>
      <c r="AP114" s="647"/>
      <c r="AQ114" s="647"/>
      <c r="AR114" s="647"/>
      <c r="AS114" s="647"/>
      <c r="AT114" s="647"/>
      <c r="AU114" s="647"/>
      <c r="AV114" s="647"/>
      <c r="AW114" s="647"/>
      <c r="AX114" s="647"/>
      <c r="AY114" s="647"/>
      <c r="AZ114" s="647"/>
      <c r="BA114" s="647"/>
      <c r="BB114" s="647"/>
      <c r="BC114" s="647"/>
      <c r="BD114" s="647"/>
      <c r="BE114" s="647"/>
      <c r="BF114" s="647"/>
      <c r="BG114" s="647"/>
      <c r="BH114" s="647"/>
      <c r="BI114" s="647"/>
      <c r="BJ114" s="647"/>
      <c r="BK114" s="647"/>
      <c r="BL114" s="647"/>
      <c r="BM114" s="647"/>
      <c r="BN114" s="647"/>
      <c r="BO114" s="647"/>
      <c r="BP114" s="647"/>
      <c r="BQ114" s="647"/>
      <c r="BR114" s="647"/>
      <c r="BS114" s="647"/>
      <c r="BT114" s="647"/>
      <c r="BU114" s="647"/>
      <c r="BV114" s="647"/>
      <c r="BW114" s="647"/>
      <c r="BX114" s="647"/>
      <c r="BY114" s="647"/>
      <c r="BZ114" s="647"/>
      <c r="CA114" s="647"/>
      <c r="CB114" s="647"/>
      <c r="CC114" s="647"/>
      <c r="CD114" s="647"/>
      <c r="CE114" s="647"/>
      <c r="CF114" s="647"/>
      <c r="CG114" s="647"/>
      <c r="CH114" s="647"/>
      <c r="CI114" s="647"/>
      <c r="CJ114" s="647"/>
      <c r="CK114" s="647"/>
      <c r="CL114" s="647"/>
      <c r="CM114" s="647"/>
      <c r="CN114" s="647"/>
      <c r="CO114" s="647"/>
      <c r="CP114" s="647"/>
      <c r="CQ114" s="647"/>
      <c r="CR114" s="647"/>
      <c r="CS114" s="647"/>
      <c r="CT114" s="647"/>
      <c r="CU114" s="647"/>
      <c r="CV114" s="647"/>
      <c r="CW114" s="647"/>
      <c r="CX114" s="647"/>
      <c r="CY114" s="647"/>
      <c r="CZ114" s="647"/>
      <c r="DA114" s="647"/>
      <c r="DB114" s="647"/>
      <c r="DC114" s="647"/>
      <c r="DD114" s="647"/>
      <c r="DE114" s="647"/>
      <c r="DF114" s="647"/>
      <c r="DG114" s="647"/>
      <c r="DH114" s="647"/>
      <c r="DI114" s="647"/>
      <c r="DJ114" s="647"/>
      <c r="DK114" s="647"/>
      <c r="DL114" s="647"/>
      <c r="DM114" s="647"/>
      <c r="DN114" s="647"/>
      <c r="DO114" s="647"/>
      <c r="DP114" s="647"/>
      <c r="DQ114" s="647"/>
      <c r="DR114" s="647"/>
      <c r="DS114" s="647"/>
      <c r="DT114" s="647"/>
      <c r="DU114" s="647"/>
      <c r="DV114" s="647"/>
      <c r="DW114" s="647"/>
      <c r="DX114" s="647"/>
      <c r="DY114" s="647"/>
      <c r="DZ114" s="647"/>
      <c r="EA114" s="647"/>
      <c r="EB114" s="647"/>
      <c r="EC114" s="647"/>
      <c r="ED114" s="647"/>
      <c r="EE114" s="647"/>
      <c r="EF114" s="647"/>
      <c r="EG114" s="647"/>
      <c r="EH114" s="647"/>
      <c r="EI114" s="647"/>
      <c r="EJ114" s="647"/>
      <c r="EK114" s="647"/>
      <c r="EL114" s="647"/>
      <c r="EM114" s="647"/>
      <c r="EN114" s="647"/>
      <c r="EO114" s="647"/>
      <c r="EP114" s="647"/>
      <c r="EQ114" s="647"/>
      <c r="ER114" s="647"/>
      <c r="ES114" s="647"/>
      <c r="ET114" s="647"/>
      <c r="EU114" s="647"/>
      <c r="EV114" s="647"/>
      <c r="EW114" s="647"/>
      <c r="EX114" s="647"/>
      <c r="EY114" s="647"/>
      <c r="EZ114" s="648"/>
    </row>
    <row r="115" spans="1:156" s="649" customFormat="1" ht="30">
      <c r="A115" s="662" t="s">
        <v>1123</v>
      </c>
      <c r="B115" s="711" t="s">
        <v>1221</v>
      </c>
      <c r="C115" s="706" t="s">
        <v>1224</v>
      </c>
      <c r="D115" s="668" t="s">
        <v>658</v>
      </c>
      <c r="E115" s="586">
        <v>20</v>
      </c>
      <c r="F115" s="825">
        <v>58.44</v>
      </c>
      <c r="G115" s="686">
        <f>F115*1.2824</f>
        <v>74.943455999999998</v>
      </c>
      <c r="H115" s="671">
        <f t="shared" ref="H115:H116" si="21">TRUNC(G115*E115,2)</f>
        <v>1498.86</v>
      </c>
      <c r="I115" s="647"/>
      <c r="J115" s="647"/>
      <c r="K115" s="647"/>
      <c r="L115" s="647"/>
      <c r="M115" s="647"/>
      <c r="N115" s="647"/>
      <c r="O115" s="647"/>
      <c r="P115" s="647"/>
      <c r="Q115" s="647"/>
      <c r="R115" s="647"/>
      <c r="S115" s="647"/>
      <c r="T115" s="647"/>
      <c r="U115" s="647"/>
      <c r="V115" s="647"/>
      <c r="W115" s="647"/>
      <c r="X115" s="647"/>
      <c r="Y115" s="647"/>
      <c r="Z115" s="647"/>
      <c r="AA115" s="647"/>
      <c r="AB115" s="647"/>
      <c r="AC115" s="647"/>
      <c r="AD115" s="647"/>
      <c r="AE115" s="647"/>
      <c r="AF115" s="647"/>
      <c r="AG115" s="647"/>
      <c r="AH115" s="647"/>
      <c r="AI115" s="647"/>
      <c r="AJ115" s="647"/>
      <c r="AK115" s="647"/>
      <c r="AL115" s="647"/>
      <c r="AM115" s="647"/>
      <c r="AN115" s="647"/>
      <c r="AO115" s="647"/>
      <c r="AP115" s="647"/>
      <c r="AQ115" s="647"/>
      <c r="AR115" s="647"/>
      <c r="AS115" s="647"/>
      <c r="AT115" s="647"/>
      <c r="AU115" s="647"/>
      <c r="AV115" s="647"/>
      <c r="AW115" s="647"/>
      <c r="AX115" s="647"/>
      <c r="AY115" s="647"/>
      <c r="AZ115" s="647"/>
      <c r="BA115" s="647"/>
      <c r="BB115" s="647"/>
      <c r="BC115" s="647"/>
      <c r="BD115" s="647"/>
      <c r="BE115" s="647"/>
      <c r="BF115" s="647"/>
      <c r="BG115" s="647"/>
      <c r="BH115" s="647"/>
      <c r="BI115" s="647"/>
      <c r="BJ115" s="647"/>
      <c r="BK115" s="647"/>
      <c r="BL115" s="647"/>
      <c r="BM115" s="647"/>
      <c r="BN115" s="647"/>
      <c r="BO115" s="647"/>
      <c r="BP115" s="647"/>
      <c r="BQ115" s="647"/>
      <c r="BR115" s="647"/>
      <c r="BS115" s="647"/>
      <c r="BT115" s="647"/>
      <c r="BU115" s="647"/>
      <c r="BV115" s="647"/>
      <c r="BW115" s="647"/>
      <c r="BX115" s="647"/>
      <c r="BY115" s="647"/>
      <c r="BZ115" s="647"/>
      <c r="CA115" s="647"/>
      <c r="CB115" s="647"/>
      <c r="CC115" s="647"/>
      <c r="CD115" s="647"/>
      <c r="CE115" s="647"/>
      <c r="CF115" s="647"/>
      <c r="CG115" s="647"/>
      <c r="CH115" s="647"/>
      <c r="CI115" s="647"/>
      <c r="CJ115" s="647"/>
      <c r="CK115" s="647"/>
      <c r="CL115" s="647"/>
      <c r="CM115" s="647"/>
      <c r="CN115" s="647"/>
      <c r="CO115" s="647"/>
      <c r="CP115" s="647"/>
      <c r="CQ115" s="647"/>
      <c r="CR115" s="647"/>
      <c r="CS115" s="647"/>
      <c r="CT115" s="647"/>
      <c r="CU115" s="647"/>
      <c r="CV115" s="647"/>
      <c r="CW115" s="647"/>
      <c r="CX115" s="647"/>
      <c r="CY115" s="647"/>
      <c r="CZ115" s="647"/>
      <c r="DA115" s="647"/>
      <c r="DB115" s="647"/>
      <c r="DC115" s="647"/>
      <c r="DD115" s="647"/>
      <c r="DE115" s="647"/>
      <c r="DF115" s="647"/>
      <c r="DG115" s="647"/>
      <c r="DH115" s="647"/>
      <c r="DI115" s="647"/>
      <c r="DJ115" s="647"/>
      <c r="DK115" s="647"/>
      <c r="DL115" s="647"/>
      <c r="DM115" s="647"/>
      <c r="DN115" s="647"/>
      <c r="DO115" s="647"/>
      <c r="DP115" s="647"/>
      <c r="DQ115" s="647"/>
      <c r="DR115" s="647"/>
      <c r="DS115" s="647"/>
      <c r="DT115" s="647"/>
      <c r="DU115" s="647"/>
      <c r="DV115" s="647"/>
      <c r="DW115" s="647"/>
      <c r="DX115" s="647"/>
      <c r="DY115" s="647"/>
      <c r="DZ115" s="647"/>
      <c r="EA115" s="647"/>
      <c r="EB115" s="647"/>
      <c r="EC115" s="647"/>
      <c r="ED115" s="647"/>
      <c r="EE115" s="647"/>
      <c r="EF115" s="647"/>
      <c r="EG115" s="647"/>
      <c r="EH115" s="647"/>
      <c r="EI115" s="647"/>
      <c r="EJ115" s="647"/>
      <c r="EK115" s="647"/>
      <c r="EL115" s="647"/>
      <c r="EM115" s="647"/>
      <c r="EN115" s="647"/>
      <c r="EO115" s="647"/>
      <c r="EP115" s="647"/>
      <c r="EQ115" s="647"/>
      <c r="ER115" s="647"/>
      <c r="ES115" s="647"/>
      <c r="ET115" s="647"/>
      <c r="EU115" s="647"/>
      <c r="EV115" s="647"/>
      <c r="EW115" s="647"/>
      <c r="EX115" s="647"/>
      <c r="EY115" s="647"/>
      <c r="EZ115" s="648"/>
    </row>
    <row r="116" spans="1:156" s="649" customFormat="1" ht="30">
      <c r="A116" s="662" t="s">
        <v>1220</v>
      </c>
      <c r="B116" s="711" t="s">
        <v>1222</v>
      </c>
      <c r="C116" s="706" t="s">
        <v>1223</v>
      </c>
      <c r="D116" s="668" t="s">
        <v>669</v>
      </c>
      <c r="E116" s="586">
        <v>200</v>
      </c>
      <c r="F116" s="825">
        <v>30.14</v>
      </c>
      <c r="G116" s="686">
        <f>F116*1.2824</f>
        <v>38.651536</v>
      </c>
      <c r="H116" s="671">
        <f t="shared" si="21"/>
        <v>7730.3</v>
      </c>
      <c r="I116" s="647"/>
      <c r="J116" s="647"/>
      <c r="K116" s="647"/>
      <c r="L116" s="647"/>
      <c r="M116" s="647"/>
      <c r="N116" s="647"/>
      <c r="O116" s="647"/>
      <c r="P116" s="647"/>
      <c r="Q116" s="647"/>
      <c r="R116" s="647"/>
      <c r="S116" s="647"/>
      <c r="T116" s="647"/>
      <c r="U116" s="647"/>
      <c r="V116" s="647"/>
      <c r="W116" s="647"/>
      <c r="X116" s="647"/>
      <c r="Y116" s="647"/>
      <c r="Z116" s="647"/>
      <c r="AA116" s="647"/>
      <c r="AB116" s="647"/>
      <c r="AC116" s="647"/>
      <c r="AD116" s="647"/>
      <c r="AE116" s="647"/>
      <c r="AF116" s="647"/>
      <c r="AG116" s="647"/>
      <c r="AH116" s="647"/>
      <c r="AI116" s="647"/>
      <c r="AJ116" s="647"/>
      <c r="AK116" s="647"/>
      <c r="AL116" s="647"/>
      <c r="AM116" s="647"/>
      <c r="AN116" s="647"/>
      <c r="AO116" s="647"/>
      <c r="AP116" s="647"/>
      <c r="AQ116" s="647"/>
      <c r="AR116" s="647"/>
      <c r="AS116" s="647"/>
      <c r="AT116" s="647"/>
      <c r="AU116" s="647"/>
      <c r="AV116" s="647"/>
      <c r="AW116" s="647"/>
      <c r="AX116" s="647"/>
      <c r="AY116" s="647"/>
      <c r="AZ116" s="647"/>
      <c r="BA116" s="647"/>
      <c r="BB116" s="647"/>
      <c r="BC116" s="647"/>
      <c r="BD116" s="647"/>
      <c r="BE116" s="647"/>
      <c r="BF116" s="647"/>
      <c r="BG116" s="647"/>
      <c r="BH116" s="647"/>
      <c r="BI116" s="647"/>
      <c r="BJ116" s="647"/>
      <c r="BK116" s="647"/>
      <c r="BL116" s="647"/>
      <c r="BM116" s="647"/>
      <c r="BN116" s="647"/>
      <c r="BO116" s="647"/>
      <c r="BP116" s="647"/>
      <c r="BQ116" s="647"/>
      <c r="BR116" s="647"/>
      <c r="BS116" s="647"/>
      <c r="BT116" s="647"/>
      <c r="BU116" s="647"/>
      <c r="BV116" s="647"/>
      <c r="BW116" s="647"/>
      <c r="BX116" s="647"/>
      <c r="BY116" s="647"/>
      <c r="BZ116" s="647"/>
      <c r="CA116" s="647"/>
      <c r="CB116" s="647"/>
      <c r="CC116" s="647"/>
      <c r="CD116" s="647"/>
      <c r="CE116" s="647"/>
      <c r="CF116" s="647"/>
      <c r="CG116" s="647"/>
      <c r="CH116" s="647"/>
      <c r="CI116" s="647"/>
      <c r="CJ116" s="647"/>
      <c r="CK116" s="647"/>
      <c r="CL116" s="647"/>
      <c r="CM116" s="647"/>
      <c r="CN116" s="647"/>
      <c r="CO116" s="647"/>
      <c r="CP116" s="647"/>
      <c r="CQ116" s="647"/>
      <c r="CR116" s="647"/>
      <c r="CS116" s="647"/>
      <c r="CT116" s="647"/>
      <c r="CU116" s="647"/>
      <c r="CV116" s="647"/>
      <c r="CW116" s="647"/>
      <c r="CX116" s="647"/>
      <c r="CY116" s="647"/>
      <c r="CZ116" s="647"/>
      <c r="DA116" s="647"/>
      <c r="DB116" s="647"/>
      <c r="DC116" s="647"/>
      <c r="DD116" s="647"/>
      <c r="DE116" s="647"/>
      <c r="DF116" s="647"/>
      <c r="DG116" s="647"/>
      <c r="DH116" s="647"/>
      <c r="DI116" s="647"/>
      <c r="DJ116" s="647"/>
      <c r="DK116" s="647"/>
      <c r="DL116" s="647"/>
      <c r="DM116" s="647"/>
      <c r="DN116" s="647"/>
      <c r="DO116" s="647"/>
      <c r="DP116" s="647"/>
      <c r="DQ116" s="647"/>
      <c r="DR116" s="647"/>
      <c r="DS116" s="647"/>
      <c r="DT116" s="647"/>
      <c r="DU116" s="647"/>
      <c r="DV116" s="647"/>
      <c r="DW116" s="647"/>
      <c r="DX116" s="647"/>
      <c r="DY116" s="647"/>
      <c r="DZ116" s="647"/>
      <c r="EA116" s="647"/>
      <c r="EB116" s="647"/>
      <c r="EC116" s="647"/>
      <c r="ED116" s="647"/>
      <c r="EE116" s="647"/>
      <c r="EF116" s="647"/>
      <c r="EG116" s="647"/>
      <c r="EH116" s="647"/>
      <c r="EI116" s="647"/>
      <c r="EJ116" s="647"/>
      <c r="EK116" s="647"/>
      <c r="EL116" s="647"/>
      <c r="EM116" s="647"/>
      <c r="EN116" s="647"/>
      <c r="EO116" s="647"/>
      <c r="EP116" s="647"/>
      <c r="EQ116" s="647"/>
      <c r="ER116" s="647"/>
      <c r="ES116" s="647"/>
      <c r="ET116" s="647"/>
      <c r="EU116" s="647"/>
      <c r="EV116" s="647"/>
      <c r="EW116" s="647"/>
      <c r="EX116" s="647"/>
      <c r="EY116" s="647"/>
      <c r="EZ116" s="648"/>
    </row>
    <row r="117" spans="1:156" s="649" customFormat="1" ht="21" customHeight="1">
      <c r="A117" s="719"/>
      <c r="B117" s="720"/>
      <c r="C117" s="721"/>
      <c r="D117" s="722"/>
      <c r="E117" s="723"/>
      <c r="F117" s="724" t="s">
        <v>663</v>
      </c>
      <c r="G117" s="724"/>
      <c r="H117" s="764">
        <f>SUM(H115:H116)</f>
        <v>9229.16</v>
      </c>
      <c r="I117" s="647"/>
      <c r="J117" s="647"/>
      <c r="K117" s="647"/>
      <c r="L117" s="647"/>
      <c r="M117" s="647"/>
      <c r="N117" s="647"/>
      <c r="O117" s="647"/>
      <c r="P117" s="647"/>
      <c r="Q117" s="647"/>
      <c r="R117" s="647"/>
      <c r="S117" s="647"/>
      <c r="T117" s="647"/>
      <c r="U117" s="647"/>
      <c r="V117" s="647"/>
      <c r="W117" s="647"/>
      <c r="X117" s="647"/>
      <c r="Y117" s="647"/>
      <c r="Z117" s="647"/>
      <c r="AA117" s="647"/>
      <c r="AB117" s="647"/>
      <c r="AC117" s="647"/>
      <c r="AD117" s="647"/>
      <c r="AE117" s="647"/>
      <c r="AF117" s="647"/>
      <c r="AG117" s="647"/>
      <c r="AH117" s="647"/>
      <c r="AI117" s="647"/>
      <c r="AJ117" s="647"/>
      <c r="AK117" s="647"/>
      <c r="AL117" s="647"/>
      <c r="AM117" s="647"/>
      <c r="AN117" s="647"/>
      <c r="AO117" s="647"/>
      <c r="AP117" s="647"/>
      <c r="AQ117" s="647"/>
      <c r="AR117" s="647"/>
      <c r="AS117" s="647"/>
      <c r="AT117" s="647"/>
      <c r="AU117" s="647"/>
      <c r="AV117" s="647"/>
      <c r="AW117" s="647"/>
      <c r="AX117" s="647"/>
      <c r="AY117" s="647"/>
      <c r="AZ117" s="647"/>
      <c r="BA117" s="647"/>
      <c r="BB117" s="647"/>
      <c r="BC117" s="647"/>
      <c r="BD117" s="647"/>
      <c r="BE117" s="647"/>
      <c r="BF117" s="647"/>
      <c r="BG117" s="647"/>
      <c r="BH117" s="647"/>
      <c r="BI117" s="647"/>
      <c r="BJ117" s="647"/>
      <c r="BK117" s="647"/>
      <c r="BL117" s="647"/>
      <c r="BM117" s="647"/>
      <c r="BN117" s="647"/>
      <c r="BO117" s="647"/>
      <c r="BP117" s="647"/>
      <c r="BQ117" s="647"/>
      <c r="BR117" s="647"/>
      <c r="BS117" s="647"/>
      <c r="BT117" s="647"/>
      <c r="BU117" s="647"/>
      <c r="BV117" s="647"/>
      <c r="BW117" s="647"/>
      <c r="BX117" s="647"/>
      <c r="BY117" s="647"/>
      <c r="BZ117" s="647"/>
      <c r="CA117" s="647"/>
      <c r="CB117" s="647"/>
      <c r="CC117" s="647"/>
      <c r="CD117" s="647"/>
      <c r="CE117" s="647"/>
      <c r="CF117" s="647"/>
      <c r="CG117" s="647"/>
      <c r="CH117" s="647"/>
      <c r="CI117" s="647"/>
      <c r="CJ117" s="647"/>
      <c r="CK117" s="647"/>
      <c r="CL117" s="647"/>
      <c r="CM117" s="647"/>
      <c r="CN117" s="647"/>
      <c r="CO117" s="647"/>
      <c r="CP117" s="647"/>
      <c r="CQ117" s="647"/>
      <c r="CR117" s="647"/>
      <c r="CS117" s="647"/>
      <c r="CT117" s="647"/>
      <c r="CU117" s="647"/>
      <c r="CV117" s="647"/>
      <c r="CW117" s="647"/>
      <c r="CX117" s="647"/>
      <c r="CY117" s="647"/>
      <c r="CZ117" s="647"/>
      <c r="DA117" s="647"/>
      <c r="DB117" s="647"/>
      <c r="DC117" s="647"/>
      <c r="DD117" s="647"/>
      <c r="DE117" s="647"/>
      <c r="DF117" s="647"/>
      <c r="DG117" s="647"/>
      <c r="DH117" s="647"/>
      <c r="DI117" s="647"/>
      <c r="DJ117" s="647"/>
      <c r="DK117" s="647"/>
      <c r="DL117" s="647"/>
      <c r="DM117" s="647"/>
      <c r="DN117" s="647"/>
      <c r="DO117" s="647"/>
      <c r="DP117" s="647"/>
      <c r="DQ117" s="647"/>
      <c r="DR117" s="647"/>
      <c r="DS117" s="647"/>
      <c r="DT117" s="647"/>
      <c r="DU117" s="647"/>
      <c r="DV117" s="647"/>
      <c r="DW117" s="647"/>
      <c r="DX117" s="647"/>
      <c r="DY117" s="647"/>
      <c r="DZ117" s="647"/>
      <c r="EA117" s="647"/>
      <c r="EB117" s="647"/>
      <c r="EC117" s="647"/>
      <c r="ED117" s="647"/>
      <c r="EE117" s="647"/>
      <c r="EF117" s="647"/>
      <c r="EG117" s="647"/>
      <c r="EH117" s="647"/>
      <c r="EI117" s="647"/>
      <c r="EJ117" s="647"/>
      <c r="EK117" s="647"/>
      <c r="EL117" s="647"/>
      <c r="EM117" s="647"/>
      <c r="EN117" s="647"/>
      <c r="EO117" s="647"/>
      <c r="EP117" s="647"/>
      <c r="EQ117" s="647"/>
      <c r="ER117" s="647"/>
      <c r="ES117" s="647"/>
      <c r="ET117" s="647"/>
      <c r="EU117" s="647"/>
      <c r="EV117" s="647"/>
      <c r="EW117" s="647"/>
      <c r="EX117" s="647"/>
      <c r="EY117" s="647"/>
      <c r="EZ117" s="648"/>
    </row>
    <row r="118" spans="1:156" s="649" customFormat="1" ht="21" customHeight="1">
      <c r="A118" s="718" t="s">
        <v>804</v>
      </c>
      <c r="B118" s="726"/>
      <c r="C118" s="727" t="s">
        <v>1121</v>
      </c>
      <c r="D118" s="728"/>
      <c r="E118" s="729"/>
      <c r="F118" s="685"/>
      <c r="G118" s="685"/>
      <c r="H118" s="685"/>
      <c r="I118" s="647"/>
      <c r="J118" s="647"/>
      <c r="K118" s="647"/>
      <c r="L118" s="647"/>
      <c r="M118" s="647"/>
      <c r="N118" s="647"/>
      <c r="O118" s="647"/>
      <c r="P118" s="647"/>
      <c r="Q118" s="647"/>
      <c r="R118" s="647"/>
      <c r="S118" s="647"/>
      <c r="T118" s="647"/>
      <c r="U118" s="647"/>
      <c r="V118" s="647"/>
      <c r="W118" s="647"/>
      <c r="X118" s="647"/>
      <c r="Y118" s="647"/>
      <c r="Z118" s="647"/>
      <c r="AA118" s="647"/>
      <c r="AB118" s="647"/>
      <c r="AC118" s="647"/>
      <c r="AD118" s="647"/>
      <c r="AE118" s="647"/>
      <c r="AF118" s="647"/>
      <c r="AG118" s="647"/>
      <c r="AH118" s="647"/>
      <c r="AI118" s="647"/>
      <c r="AJ118" s="647"/>
      <c r="AK118" s="647"/>
      <c r="AL118" s="647"/>
      <c r="AM118" s="647"/>
      <c r="AN118" s="647"/>
      <c r="AO118" s="647"/>
      <c r="AP118" s="647"/>
      <c r="AQ118" s="647"/>
      <c r="AR118" s="647"/>
      <c r="AS118" s="647"/>
      <c r="AT118" s="647"/>
      <c r="AU118" s="647"/>
      <c r="AV118" s="647"/>
      <c r="AW118" s="647"/>
      <c r="AX118" s="647"/>
      <c r="AY118" s="647"/>
      <c r="AZ118" s="647"/>
      <c r="BA118" s="647"/>
      <c r="BB118" s="647"/>
      <c r="BC118" s="647"/>
      <c r="BD118" s="647"/>
      <c r="BE118" s="647"/>
      <c r="BF118" s="647"/>
      <c r="BG118" s="647"/>
      <c r="BH118" s="647"/>
      <c r="BI118" s="647"/>
      <c r="BJ118" s="647"/>
      <c r="BK118" s="647"/>
      <c r="BL118" s="647"/>
      <c r="BM118" s="647"/>
      <c r="BN118" s="647"/>
      <c r="BO118" s="647"/>
      <c r="BP118" s="647"/>
      <c r="BQ118" s="647"/>
      <c r="BR118" s="647"/>
      <c r="BS118" s="647"/>
      <c r="BT118" s="647"/>
      <c r="BU118" s="647"/>
      <c r="BV118" s="647"/>
      <c r="BW118" s="647"/>
      <c r="BX118" s="647"/>
      <c r="BY118" s="647"/>
      <c r="BZ118" s="647"/>
      <c r="CA118" s="647"/>
      <c r="CB118" s="647"/>
      <c r="CC118" s="647"/>
      <c r="CD118" s="647"/>
      <c r="CE118" s="647"/>
      <c r="CF118" s="647"/>
      <c r="CG118" s="647"/>
      <c r="CH118" s="647"/>
      <c r="CI118" s="647"/>
      <c r="CJ118" s="647"/>
      <c r="CK118" s="647"/>
      <c r="CL118" s="647"/>
      <c r="CM118" s="647"/>
      <c r="CN118" s="647"/>
      <c r="CO118" s="647"/>
      <c r="CP118" s="647"/>
      <c r="CQ118" s="647"/>
      <c r="CR118" s="647"/>
      <c r="CS118" s="647"/>
      <c r="CT118" s="647"/>
      <c r="CU118" s="647"/>
      <c r="CV118" s="647"/>
      <c r="CW118" s="647"/>
      <c r="CX118" s="647"/>
      <c r="CY118" s="647"/>
      <c r="CZ118" s="647"/>
      <c r="DA118" s="647"/>
      <c r="DB118" s="647"/>
      <c r="DC118" s="647"/>
      <c r="DD118" s="647"/>
      <c r="DE118" s="647"/>
      <c r="DF118" s="647"/>
      <c r="DG118" s="647"/>
      <c r="DH118" s="647"/>
      <c r="DI118" s="647"/>
      <c r="DJ118" s="647"/>
      <c r="DK118" s="647"/>
      <c r="DL118" s="647"/>
      <c r="DM118" s="647"/>
      <c r="DN118" s="647"/>
      <c r="DO118" s="647"/>
      <c r="DP118" s="647"/>
      <c r="DQ118" s="647"/>
      <c r="DR118" s="647"/>
      <c r="DS118" s="647"/>
      <c r="DT118" s="647"/>
      <c r="DU118" s="647"/>
      <c r="DV118" s="647"/>
      <c r="DW118" s="647"/>
      <c r="DX118" s="647"/>
      <c r="DY118" s="647"/>
      <c r="DZ118" s="647"/>
      <c r="EA118" s="647"/>
      <c r="EB118" s="647"/>
      <c r="EC118" s="647"/>
      <c r="ED118" s="647"/>
      <c r="EE118" s="647"/>
      <c r="EF118" s="647"/>
      <c r="EG118" s="647"/>
      <c r="EH118" s="647"/>
      <c r="EI118" s="647"/>
      <c r="EJ118" s="647"/>
      <c r="EK118" s="647"/>
      <c r="EL118" s="647"/>
      <c r="EM118" s="647"/>
      <c r="EN118" s="647"/>
      <c r="EO118" s="647"/>
      <c r="EP118" s="647"/>
      <c r="EQ118" s="647"/>
      <c r="ER118" s="647"/>
      <c r="ES118" s="647"/>
      <c r="ET118" s="647"/>
      <c r="EU118" s="647"/>
      <c r="EV118" s="647"/>
      <c r="EW118" s="647"/>
      <c r="EX118" s="647"/>
      <c r="EY118" s="647"/>
      <c r="EZ118" s="648"/>
    </row>
    <row r="119" spans="1:156" s="649" customFormat="1" ht="15">
      <c r="A119" s="888" t="s">
        <v>1153</v>
      </c>
      <c r="B119" s="888" t="s">
        <v>1380</v>
      </c>
      <c r="C119" s="889" t="s">
        <v>1383</v>
      </c>
      <c r="D119" s="900" t="s">
        <v>658</v>
      </c>
      <c r="E119" s="901">
        <v>1</v>
      </c>
      <c r="F119" s="828">
        <f>COMPOSIÇÃO!H98</f>
        <v>2760.8300000000004</v>
      </c>
      <c r="G119" s="814">
        <f t="shared" ref="G119:G120" si="22">F119*1.2824</f>
        <v>3540.4883920000007</v>
      </c>
      <c r="H119" s="822">
        <f t="shared" ref="H119:H120" si="23">TRUNC(G119*E119,2)</f>
        <v>3540.48</v>
      </c>
      <c r="I119" s="647"/>
      <c r="J119" s="647"/>
      <c r="K119" s="647"/>
      <c r="L119" s="647"/>
      <c r="M119" s="647"/>
      <c r="N119" s="647"/>
      <c r="O119" s="647"/>
      <c r="P119" s="647"/>
      <c r="Q119" s="647"/>
      <c r="R119" s="647"/>
      <c r="S119" s="647"/>
      <c r="T119" s="647"/>
      <c r="U119" s="647"/>
      <c r="V119" s="647"/>
      <c r="W119" s="647"/>
      <c r="X119" s="647"/>
      <c r="Y119" s="647"/>
      <c r="Z119" s="647"/>
      <c r="AA119" s="647"/>
      <c r="AB119" s="647"/>
      <c r="AC119" s="647"/>
      <c r="AD119" s="647"/>
      <c r="AE119" s="647"/>
      <c r="AF119" s="647"/>
      <c r="AG119" s="647"/>
      <c r="AH119" s="647"/>
      <c r="AI119" s="647"/>
      <c r="AJ119" s="647"/>
      <c r="AK119" s="647"/>
      <c r="AL119" s="647"/>
      <c r="AM119" s="647"/>
      <c r="AN119" s="647"/>
      <c r="AO119" s="647"/>
      <c r="AP119" s="647"/>
      <c r="AQ119" s="647"/>
      <c r="AR119" s="647"/>
      <c r="AS119" s="647"/>
      <c r="AT119" s="647"/>
      <c r="AU119" s="647"/>
      <c r="AV119" s="647"/>
      <c r="AW119" s="647"/>
      <c r="AX119" s="647"/>
      <c r="AY119" s="647"/>
      <c r="AZ119" s="647"/>
      <c r="BA119" s="647"/>
      <c r="BB119" s="647"/>
      <c r="BC119" s="647"/>
      <c r="BD119" s="647"/>
      <c r="BE119" s="647"/>
      <c r="BF119" s="647"/>
      <c r="BG119" s="647"/>
      <c r="BH119" s="647"/>
      <c r="BI119" s="647"/>
      <c r="BJ119" s="647"/>
      <c r="BK119" s="647"/>
      <c r="BL119" s="647"/>
      <c r="BM119" s="647"/>
      <c r="BN119" s="647"/>
      <c r="BO119" s="647"/>
      <c r="BP119" s="647"/>
      <c r="BQ119" s="647"/>
      <c r="BR119" s="647"/>
      <c r="BS119" s="647"/>
      <c r="BT119" s="647"/>
      <c r="BU119" s="647"/>
      <c r="BV119" s="647"/>
      <c r="BW119" s="647"/>
      <c r="BX119" s="647"/>
      <c r="BY119" s="647"/>
      <c r="BZ119" s="647"/>
      <c r="CA119" s="647"/>
      <c r="CB119" s="647"/>
      <c r="CC119" s="647"/>
      <c r="CD119" s="647"/>
      <c r="CE119" s="647"/>
      <c r="CF119" s="647"/>
      <c r="CG119" s="647"/>
      <c r="CH119" s="647"/>
      <c r="CI119" s="647"/>
      <c r="CJ119" s="647"/>
      <c r="CK119" s="647"/>
      <c r="CL119" s="647"/>
      <c r="CM119" s="647"/>
      <c r="CN119" s="647"/>
      <c r="CO119" s="647"/>
      <c r="CP119" s="647"/>
      <c r="CQ119" s="647"/>
      <c r="CR119" s="647"/>
      <c r="CS119" s="647"/>
      <c r="CT119" s="647"/>
      <c r="CU119" s="647"/>
      <c r="CV119" s="647"/>
      <c r="CW119" s="647"/>
      <c r="CX119" s="647"/>
      <c r="CY119" s="647"/>
      <c r="CZ119" s="647"/>
      <c r="DA119" s="647"/>
      <c r="DB119" s="647"/>
      <c r="DC119" s="647"/>
      <c r="DD119" s="647"/>
      <c r="DE119" s="647"/>
      <c r="DF119" s="647"/>
      <c r="DG119" s="647"/>
      <c r="DH119" s="647"/>
      <c r="DI119" s="647"/>
      <c r="DJ119" s="647"/>
      <c r="DK119" s="647"/>
      <c r="DL119" s="647"/>
      <c r="DM119" s="647"/>
      <c r="DN119" s="647"/>
      <c r="DO119" s="647"/>
      <c r="DP119" s="647"/>
      <c r="DQ119" s="647"/>
      <c r="DR119" s="647"/>
      <c r="DS119" s="647"/>
      <c r="DT119" s="647"/>
      <c r="DU119" s="647"/>
      <c r="DV119" s="647"/>
      <c r="DW119" s="647"/>
      <c r="DX119" s="647"/>
      <c r="DY119" s="647"/>
      <c r="DZ119" s="647"/>
      <c r="EA119" s="647"/>
      <c r="EB119" s="647"/>
      <c r="EC119" s="647"/>
      <c r="ED119" s="647"/>
      <c r="EE119" s="647"/>
      <c r="EF119" s="647"/>
      <c r="EG119" s="647"/>
      <c r="EH119" s="647"/>
      <c r="EI119" s="647"/>
      <c r="EJ119" s="647"/>
      <c r="EK119" s="647"/>
      <c r="EL119" s="647"/>
      <c r="EM119" s="647"/>
      <c r="EN119" s="647"/>
      <c r="EO119" s="647"/>
      <c r="EP119" s="647"/>
      <c r="EQ119" s="647"/>
      <c r="ER119" s="647"/>
      <c r="ES119" s="647"/>
      <c r="ET119" s="647"/>
      <c r="EU119" s="647"/>
      <c r="EV119" s="647"/>
      <c r="EW119" s="647"/>
      <c r="EX119" s="647"/>
      <c r="EY119" s="647"/>
      <c r="EZ119" s="648"/>
    </row>
    <row r="120" spans="1:156" s="649" customFormat="1" ht="30">
      <c r="A120" s="888" t="s">
        <v>1154</v>
      </c>
      <c r="B120" s="888" t="s">
        <v>1382</v>
      </c>
      <c r="C120" s="889" t="s">
        <v>1381</v>
      </c>
      <c r="D120" s="890" t="s">
        <v>658</v>
      </c>
      <c r="E120" s="891">
        <v>4</v>
      </c>
      <c r="F120" s="886">
        <f>COMPOSIÇÃO!H105</f>
        <v>75.489999999999995</v>
      </c>
      <c r="G120" s="892">
        <f t="shared" si="22"/>
        <v>96.808375999999996</v>
      </c>
      <c r="H120" s="822">
        <f t="shared" si="23"/>
        <v>387.23</v>
      </c>
      <c r="I120" s="896"/>
      <c r="J120" s="896"/>
      <c r="K120" s="896"/>
      <c r="L120" s="896"/>
      <c r="M120" s="896"/>
      <c r="N120" s="896"/>
      <c r="O120" s="896"/>
      <c r="P120" s="896"/>
      <c r="Q120" s="896"/>
      <c r="R120" s="896"/>
      <c r="S120" s="896"/>
      <c r="T120" s="896"/>
      <c r="U120" s="896"/>
      <c r="V120" s="896"/>
      <c r="W120" s="896"/>
      <c r="X120" s="896"/>
      <c r="Y120" s="896"/>
      <c r="Z120" s="896"/>
      <c r="AA120" s="896"/>
      <c r="AB120" s="896"/>
      <c r="AC120" s="896"/>
      <c r="AD120" s="896"/>
      <c r="AE120" s="896"/>
      <c r="AF120" s="896"/>
      <c r="AG120" s="896"/>
      <c r="AH120" s="896"/>
      <c r="AI120" s="896"/>
      <c r="AJ120" s="896"/>
      <c r="AK120" s="896"/>
      <c r="AL120" s="896"/>
      <c r="AM120" s="896"/>
      <c r="AN120" s="896"/>
      <c r="AO120" s="896"/>
      <c r="AP120" s="896"/>
      <c r="AQ120" s="896"/>
      <c r="AR120" s="896"/>
      <c r="AS120" s="896"/>
      <c r="AT120" s="896"/>
      <c r="AU120" s="896"/>
      <c r="AV120" s="896"/>
      <c r="AW120" s="896"/>
      <c r="AX120" s="896"/>
      <c r="AY120" s="896"/>
      <c r="AZ120" s="896"/>
      <c r="BA120" s="896"/>
      <c r="BB120" s="896"/>
      <c r="BC120" s="896"/>
      <c r="BD120" s="896"/>
      <c r="BE120" s="896"/>
      <c r="BF120" s="896"/>
      <c r="BG120" s="896"/>
      <c r="BH120" s="896"/>
      <c r="BI120" s="896"/>
      <c r="BJ120" s="896"/>
      <c r="BK120" s="896"/>
      <c r="BL120" s="896"/>
      <c r="BM120" s="896"/>
      <c r="BN120" s="896"/>
      <c r="BO120" s="896"/>
      <c r="BP120" s="896"/>
      <c r="BQ120" s="896"/>
      <c r="BR120" s="896"/>
      <c r="BS120" s="896"/>
      <c r="BT120" s="896"/>
      <c r="BU120" s="896"/>
      <c r="BV120" s="896"/>
      <c r="BW120" s="896"/>
      <c r="BX120" s="896"/>
      <c r="BY120" s="896"/>
      <c r="BZ120" s="896"/>
      <c r="CA120" s="896"/>
      <c r="CB120" s="896"/>
      <c r="CC120" s="896"/>
      <c r="CD120" s="896"/>
      <c r="CE120" s="896"/>
      <c r="CF120" s="896"/>
      <c r="CG120" s="896"/>
      <c r="CH120" s="896"/>
      <c r="CI120" s="896"/>
      <c r="CJ120" s="896"/>
      <c r="CK120" s="896"/>
      <c r="CL120" s="896"/>
      <c r="CM120" s="896"/>
      <c r="CN120" s="896"/>
      <c r="CO120" s="896"/>
      <c r="CP120" s="896"/>
      <c r="CQ120" s="896"/>
      <c r="CR120" s="896"/>
      <c r="CS120" s="896"/>
      <c r="CT120" s="896"/>
      <c r="CU120" s="896"/>
      <c r="CV120" s="896"/>
      <c r="CW120" s="896"/>
      <c r="CX120" s="896"/>
      <c r="CY120" s="896"/>
      <c r="CZ120" s="896"/>
      <c r="DA120" s="896"/>
      <c r="DB120" s="896"/>
      <c r="DC120" s="896"/>
      <c r="DD120" s="896"/>
      <c r="DE120" s="896"/>
      <c r="DF120" s="896"/>
      <c r="DG120" s="896"/>
      <c r="DH120" s="896"/>
      <c r="DI120" s="896"/>
      <c r="DJ120" s="896"/>
      <c r="DK120" s="896"/>
      <c r="DL120" s="896"/>
      <c r="DM120" s="896"/>
      <c r="DN120" s="896"/>
      <c r="DO120" s="896"/>
      <c r="DP120" s="896"/>
      <c r="DQ120" s="896"/>
      <c r="DR120" s="896"/>
      <c r="DS120" s="896"/>
      <c r="DT120" s="896"/>
      <c r="DU120" s="896"/>
      <c r="DV120" s="896"/>
      <c r="DW120" s="896"/>
      <c r="DX120" s="896"/>
      <c r="DY120" s="896"/>
      <c r="DZ120" s="896"/>
      <c r="EA120" s="896"/>
      <c r="EB120" s="896"/>
      <c r="EC120" s="896"/>
      <c r="ED120" s="896"/>
      <c r="EE120" s="896"/>
      <c r="EF120" s="896"/>
      <c r="EG120" s="896"/>
      <c r="EH120" s="896"/>
      <c r="EI120" s="896"/>
      <c r="EJ120" s="896"/>
      <c r="EK120" s="896"/>
      <c r="EL120" s="896"/>
      <c r="EM120" s="896"/>
      <c r="EN120" s="896"/>
      <c r="EO120" s="896"/>
      <c r="EP120" s="896"/>
      <c r="EQ120" s="896"/>
      <c r="ER120" s="896"/>
      <c r="ES120" s="896"/>
      <c r="ET120" s="896"/>
      <c r="EU120" s="896"/>
      <c r="EV120" s="896"/>
      <c r="EW120" s="896"/>
      <c r="EX120" s="896"/>
      <c r="EY120" s="896"/>
    </row>
    <row r="121" spans="1:156" s="649" customFormat="1" ht="42.75">
      <c r="A121" s="888" t="s">
        <v>1155</v>
      </c>
      <c r="B121" s="893">
        <v>91996</v>
      </c>
      <c r="C121" s="894" t="s">
        <v>1396</v>
      </c>
      <c r="D121" s="890" t="s">
        <v>658</v>
      </c>
      <c r="E121" s="895">
        <v>20</v>
      </c>
      <c r="F121" s="887">
        <v>19.489999999999998</v>
      </c>
      <c r="G121" s="892">
        <f t="shared" ref="G121:G128" si="24">F121*1.2824</f>
        <v>24.993975999999996</v>
      </c>
      <c r="H121" s="822">
        <f>TRUNC(G121*E121,2)</f>
        <v>499.87</v>
      </c>
      <c r="I121" s="896"/>
      <c r="J121" s="896"/>
      <c r="K121" s="896"/>
      <c r="L121" s="896"/>
      <c r="M121" s="896"/>
      <c r="N121" s="896"/>
      <c r="O121" s="896"/>
      <c r="P121" s="896"/>
      <c r="Q121" s="896"/>
      <c r="R121" s="896"/>
      <c r="S121" s="896"/>
      <c r="T121" s="896"/>
      <c r="U121" s="896"/>
      <c r="V121" s="896"/>
      <c r="W121" s="896"/>
      <c r="X121" s="896"/>
      <c r="Y121" s="896"/>
      <c r="Z121" s="896"/>
      <c r="AA121" s="896"/>
      <c r="AB121" s="896"/>
      <c r="AC121" s="896"/>
      <c r="AD121" s="896"/>
      <c r="AE121" s="896"/>
      <c r="AF121" s="896"/>
      <c r="AG121" s="896"/>
      <c r="AH121" s="896"/>
      <c r="AI121" s="896"/>
      <c r="AJ121" s="896"/>
      <c r="AK121" s="896"/>
      <c r="AL121" s="896"/>
      <c r="AM121" s="896"/>
      <c r="AN121" s="896"/>
      <c r="AO121" s="896"/>
      <c r="AP121" s="896"/>
      <c r="AQ121" s="896"/>
      <c r="AR121" s="896"/>
      <c r="AS121" s="896"/>
      <c r="AT121" s="896"/>
      <c r="AU121" s="896"/>
      <c r="AV121" s="896"/>
      <c r="AW121" s="896"/>
      <c r="AX121" s="896"/>
      <c r="AY121" s="896"/>
      <c r="AZ121" s="896"/>
      <c r="BA121" s="896"/>
      <c r="BB121" s="896"/>
      <c r="BC121" s="896"/>
      <c r="BD121" s="896"/>
      <c r="BE121" s="896"/>
      <c r="BF121" s="896"/>
      <c r="BG121" s="896"/>
      <c r="BH121" s="896"/>
      <c r="BI121" s="896"/>
      <c r="BJ121" s="896"/>
      <c r="BK121" s="896"/>
      <c r="BL121" s="896"/>
      <c r="BM121" s="896"/>
      <c r="BN121" s="896"/>
      <c r="BO121" s="896"/>
      <c r="BP121" s="896"/>
      <c r="BQ121" s="896"/>
      <c r="BR121" s="896"/>
      <c r="BS121" s="896"/>
      <c r="BT121" s="896"/>
      <c r="BU121" s="896"/>
      <c r="BV121" s="896"/>
      <c r="BW121" s="896"/>
      <c r="BX121" s="896"/>
      <c r="BY121" s="896"/>
      <c r="BZ121" s="896"/>
      <c r="CA121" s="896"/>
      <c r="CB121" s="896"/>
      <c r="CC121" s="896"/>
      <c r="CD121" s="896"/>
      <c r="CE121" s="896"/>
      <c r="CF121" s="896"/>
      <c r="CG121" s="896"/>
      <c r="CH121" s="896"/>
      <c r="CI121" s="896"/>
      <c r="CJ121" s="896"/>
      <c r="CK121" s="896"/>
      <c r="CL121" s="896"/>
      <c r="CM121" s="896"/>
      <c r="CN121" s="896"/>
      <c r="CO121" s="896"/>
      <c r="CP121" s="896"/>
      <c r="CQ121" s="896"/>
      <c r="CR121" s="896"/>
      <c r="CS121" s="896"/>
      <c r="CT121" s="896"/>
      <c r="CU121" s="896"/>
      <c r="CV121" s="896"/>
      <c r="CW121" s="896"/>
      <c r="CX121" s="896"/>
      <c r="CY121" s="896"/>
      <c r="CZ121" s="896"/>
      <c r="DA121" s="896"/>
      <c r="DB121" s="896"/>
      <c r="DC121" s="896"/>
      <c r="DD121" s="896"/>
      <c r="DE121" s="896"/>
      <c r="DF121" s="896"/>
      <c r="DG121" s="896"/>
      <c r="DH121" s="896"/>
      <c r="DI121" s="896"/>
      <c r="DJ121" s="896"/>
      <c r="DK121" s="896"/>
      <c r="DL121" s="896"/>
      <c r="DM121" s="896"/>
      <c r="DN121" s="896"/>
      <c r="DO121" s="896"/>
      <c r="DP121" s="896"/>
      <c r="DQ121" s="896"/>
      <c r="DR121" s="896"/>
      <c r="DS121" s="896"/>
      <c r="DT121" s="896"/>
      <c r="DU121" s="896"/>
      <c r="DV121" s="896"/>
      <c r="DW121" s="896"/>
      <c r="DX121" s="896"/>
      <c r="DY121" s="896"/>
      <c r="DZ121" s="896"/>
      <c r="EA121" s="896"/>
      <c r="EB121" s="896"/>
      <c r="EC121" s="896"/>
      <c r="ED121" s="896"/>
      <c r="EE121" s="896"/>
      <c r="EF121" s="896"/>
      <c r="EG121" s="896"/>
      <c r="EH121" s="896"/>
      <c r="EI121" s="896"/>
      <c r="EJ121" s="896"/>
      <c r="EK121" s="896"/>
      <c r="EL121" s="896"/>
      <c r="EM121" s="896"/>
      <c r="EN121" s="896"/>
      <c r="EO121" s="896"/>
      <c r="EP121" s="896"/>
      <c r="EQ121" s="896"/>
      <c r="ER121" s="896"/>
      <c r="ES121" s="896"/>
      <c r="ET121" s="896"/>
      <c r="EU121" s="896"/>
      <c r="EV121" s="896"/>
      <c r="EW121" s="896"/>
      <c r="EX121" s="896"/>
      <c r="EY121" s="896"/>
    </row>
    <row r="122" spans="1:156" s="649" customFormat="1" ht="28.5">
      <c r="A122" s="888" t="s">
        <v>1156</v>
      </c>
      <c r="B122" s="893">
        <v>98307</v>
      </c>
      <c r="C122" s="894" t="s">
        <v>1397</v>
      </c>
      <c r="D122" s="890" t="s">
        <v>658</v>
      </c>
      <c r="E122" s="895">
        <v>20</v>
      </c>
      <c r="F122" s="887">
        <v>28</v>
      </c>
      <c r="G122" s="892">
        <f t="shared" si="24"/>
        <v>35.907200000000003</v>
      </c>
      <c r="H122" s="822">
        <f>TRUNC(G122*E122,2)</f>
        <v>718.14</v>
      </c>
      <c r="I122" s="896"/>
      <c r="J122" s="896"/>
      <c r="K122" s="896"/>
      <c r="L122" s="896"/>
      <c r="M122" s="896"/>
      <c r="N122" s="896"/>
      <c r="O122" s="896"/>
      <c r="P122" s="896"/>
      <c r="Q122" s="896"/>
      <c r="R122" s="896"/>
      <c r="S122" s="896"/>
      <c r="T122" s="896"/>
      <c r="U122" s="896"/>
      <c r="V122" s="896"/>
      <c r="W122" s="896"/>
      <c r="X122" s="896"/>
      <c r="Y122" s="896"/>
      <c r="Z122" s="896"/>
      <c r="AA122" s="896"/>
      <c r="AB122" s="896"/>
      <c r="AC122" s="896"/>
      <c r="AD122" s="896"/>
      <c r="AE122" s="896"/>
      <c r="AF122" s="896"/>
      <c r="AG122" s="896"/>
      <c r="AH122" s="896"/>
      <c r="AI122" s="896"/>
      <c r="AJ122" s="896"/>
      <c r="AK122" s="896"/>
      <c r="AL122" s="896"/>
      <c r="AM122" s="896"/>
      <c r="AN122" s="896"/>
      <c r="AO122" s="896"/>
      <c r="AP122" s="896"/>
      <c r="AQ122" s="896"/>
      <c r="AR122" s="896"/>
      <c r="AS122" s="896"/>
      <c r="AT122" s="896"/>
      <c r="AU122" s="896"/>
      <c r="AV122" s="896"/>
      <c r="AW122" s="896"/>
      <c r="AX122" s="896"/>
      <c r="AY122" s="896"/>
      <c r="AZ122" s="896"/>
      <c r="BA122" s="896"/>
      <c r="BB122" s="896"/>
      <c r="BC122" s="896"/>
      <c r="BD122" s="896"/>
      <c r="BE122" s="896"/>
      <c r="BF122" s="896"/>
      <c r="BG122" s="896"/>
      <c r="BH122" s="896"/>
      <c r="BI122" s="896"/>
      <c r="BJ122" s="896"/>
      <c r="BK122" s="896"/>
      <c r="BL122" s="896"/>
      <c r="BM122" s="896"/>
      <c r="BN122" s="896"/>
      <c r="BO122" s="896"/>
      <c r="BP122" s="896"/>
      <c r="BQ122" s="896"/>
      <c r="BR122" s="896"/>
      <c r="BS122" s="896"/>
      <c r="BT122" s="896"/>
      <c r="BU122" s="896"/>
      <c r="BV122" s="896"/>
      <c r="BW122" s="896"/>
      <c r="BX122" s="896"/>
      <c r="BY122" s="896"/>
      <c r="BZ122" s="896"/>
      <c r="CA122" s="896"/>
      <c r="CB122" s="896"/>
      <c r="CC122" s="896"/>
      <c r="CD122" s="896"/>
      <c r="CE122" s="896"/>
      <c r="CF122" s="896"/>
      <c r="CG122" s="896"/>
      <c r="CH122" s="896"/>
      <c r="CI122" s="896"/>
      <c r="CJ122" s="896"/>
      <c r="CK122" s="896"/>
      <c r="CL122" s="896"/>
      <c r="CM122" s="896"/>
      <c r="CN122" s="896"/>
      <c r="CO122" s="896"/>
      <c r="CP122" s="896"/>
      <c r="CQ122" s="896"/>
      <c r="CR122" s="896"/>
      <c r="CS122" s="896"/>
      <c r="CT122" s="896"/>
      <c r="CU122" s="896"/>
      <c r="CV122" s="896"/>
      <c r="CW122" s="896"/>
      <c r="CX122" s="896"/>
      <c r="CY122" s="896"/>
      <c r="CZ122" s="896"/>
      <c r="DA122" s="896"/>
      <c r="DB122" s="896"/>
      <c r="DC122" s="896"/>
      <c r="DD122" s="896"/>
      <c r="DE122" s="896"/>
      <c r="DF122" s="896"/>
      <c r="DG122" s="896"/>
      <c r="DH122" s="896"/>
      <c r="DI122" s="896"/>
      <c r="DJ122" s="896"/>
      <c r="DK122" s="896"/>
      <c r="DL122" s="896"/>
      <c r="DM122" s="896"/>
      <c r="DN122" s="896"/>
      <c r="DO122" s="896"/>
      <c r="DP122" s="896"/>
      <c r="DQ122" s="896"/>
      <c r="DR122" s="896"/>
      <c r="DS122" s="896"/>
      <c r="DT122" s="896"/>
      <c r="DU122" s="896"/>
      <c r="DV122" s="896"/>
      <c r="DW122" s="896"/>
      <c r="DX122" s="896"/>
      <c r="DY122" s="896"/>
      <c r="DZ122" s="896"/>
      <c r="EA122" s="896"/>
      <c r="EB122" s="896"/>
      <c r="EC122" s="896"/>
      <c r="ED122" s="896"/>
      <c r="EE122" s="896"/>
      <c r="EF122" s="896"/>
      <c r="EG122" s="896"/>
      <c r="EH122" s="896"/>
      <c r="EI122" s="896"/>
      <c r="EJ122" s="896"/>
      <c r="EK122" s="896"/>
      <c r="EL122" s="896"/>
      <c r="EM122" s="896"/>
      <c r="EN122" s="896"/>
      <c r="EO122" s="896"/>
      <c r="EP122" s="896"/>
      <c r="EQ122" s="896"/>
      <c r="ER122" s="896"/>
      <c r="ES122" s="896"/>
      <c r="ET122" s="896"/>
      <c r="EU122" s="896"/>
      <c r="EV122" s="896"/>
      <c r="EW122" s="896"/>
      <c r="EX122" s="896"/>
      <c r="EY122" s="896"/>
    </row>
    <row r="123" spans="1:156" s="649" customFormat="1" ht="28.5">
      <c r="A123" s="888" t="s">
        <v>1379</v>
      </c>
      <c r="B123" s="893">
        <v>98308</v>
      </c>
      <c r="C123" s="894" t="s">
        <v>1398</v>
      </c>
      <c r="D123" s="890" t="s">
        <v>658</v>
      </c>
      <c r="E123" s="895">
        <v>4</v>
      </c>
      <c r="F123" s="887">
        <v>18.75</v>
      </c>
      <c r="G123" s="892">
        <f t="shared" si="24"/>
        <v>24.044999999999998</v>
      </c>
      <c r="H123" s="822">
        <f>TRUNC(G123*E123,2)</f>
        <v>96.18</v>
      </c>
      <c r="I123" s="896"/>
      <c r="J123" s="896"/>
      <c r="K123" s="896"/>
      <c r="L123" s="896"/>
      <c r="M123" s="896"/>
      <c r="N123" s="896"/>
      <c r="O123" s="896"/>
      <c r="P123" s="896"/>
      <c r="Q123" s="896"/>
      <c r="R123" s="896"/>
      <c r="S123" s="896"/>
      <c r="T123" s="896"/>
      <c r="U123" s="896"/>
      <c r="V123" s="896"/>
      <c r="W123" s="896"/>
      <c r="X123" s="896"/>
      <c r="Y123" s="896"/>
      <c r="Z123" s="896"/>
      <c r="AA123" s="896"/>
      <c r="AB123" s="896"/>
      <c r="AC123" s="896"/>
      <c r="AD123" s="896"/>
      <c r="AE123" s="896"/>
      <c r="AF123" s="896"/>
      <c r="AG123" s="896"/>
      <c r="AH123" s="896"/>
      <c r="AI123" s="896"/>
      <c r="AJ123" s="896"/>
      <c r="AK123" s="896"/>
      <c r="AL123" s="896"/>
      <c r="AM123" s="896"/>
      <c r="AN123" s="896"/>
      <c r="AO123" s="896"/>
      <c r="AP123" s="896"/>
      <c r="AQ123" s="896"/>
      <c r="AR123" s="896"/>
      <c r="AS123" s="896"/>
      <c r="AT123" s="896"/>
      <c r="AU123" s="896"/>
      <c r="AV123" s="896"/>
      <c r="AW123" s="896"/>
      <c r="AX123" s="896"/>
      <c r="AY123" s="896"/>
      <c r="AZ123" s="896"/>
      <c r="BA123" s="896"/>
      <c r="BB123" s="896"/>
      <c r="BC123" s="896"/>
      <c r="BD123" s="896"/>
      <c r="BE123" s="896"/>
      <c r="BF123" s="896"/>
      <c r="BG123" s="896"/>
      <c r="BH123" s="896"/>
      <c r="BI123" s="896"/>
      <c r="BJ123" s="896"/>
      <c r="BK123" s="896"/>
      <c r="BL123" s="896"/>
      <c r="BM123" s="896"/>
      <c r="BN123" s="896"/>
      <c r="BO123" s="896"/>
      <c r="BP123" s="896"/>
      <c r="BQ123" s="896"/>
      <c r="BR123" s="896"/>
      <c r="BS123" s="896"/>
      <c r="BT123" s="896"/>
      <c r="BU123" s="896"/>
      <c r="BV123" s="896"/>
      <c r="BW123" s="896"/>
      <c r="BX123" s="896"/>
      <c r="BY123" s="896"/>
      <c r="BZ123" s="896"/>
      <c r="CA123" s="896"/>
      <c r="CB123" s="896"/>
      <c r="CC123" s="896"/>
      <c r="CD123" s="896"/>
      <c r="CE123" s="896"/>
      <c r="CF123" s="896"/>
      <c r="CG123" s="896"/>
      <c r="CH123" s="896"/>
      <c r="CI123" s="896"/>
      <c r="CJ123" s="896"/>
      <c r="CK123" s="896"/>
      <c r="CL123" s="896"/>
      <c r="CM123" s="896"/>
      <c r="CN123" s="896"/>
      <c r="CO123" s="896"/>
      <c r="CP123" s="896"/>
      <c r="CQ123" s="896"/>
      <c r="CR123" s="896"/>
      <c r="CS123" s="896"/>
      <c r="CT123" s="896"/>
      <c r="CU123" s="896"/>
      <c r="CV123" s="896"/>
      <c r="CW123" s="896"/>
      <c r="CX123" s="896"/>
      <c r="CY123" s="896"/>
      <c r="CZ123" s="896"/>
      <c r="DA123" s="896"/>
      <c r="DB123" s="896"/>
      <c r="DC123" s="896"/>
      <c r="DD123" s="896"/>
      <c r="DE123" s="896"/>
      <c r="DF123" s="896"/>
      <c r="DG123" s="896"/>
      <c r="DH123" s="896"/>
      <c r="DI123" s="896"/>
      <c r="DJ123" s="896"/>
      <c r="DK123" s="896"/>
      <c r="DL123" s="896"/>
      <c r="DM123" s="896"/>
      <c r="DN123" s="896"/>
      <c r="DO123" s="896"/>
      <c r="DP123" s="896"/>
      <c r="DQ123" s="896"/>
      <c r="DR123" s="896"/>
      <c r="DS123" s="896"/>
      <c r="DT123" s="896"/>
      <c r="DU123" s="896"/>
      <c r="DV123" s="896"/>
      <c r="DW123" s="896"/>
      <c r="DX123" s="896"/>
      <c r="DY123" s="896"/>
      <c r="DZ123" s="896"/>
      <c r="EA123" s="896"/>
      <c r="EB123" s="896"/>
      <c r="EC123" s="896"/>
      <c r="ED123" s="896"/>
      <c r="EE123" s="896"/>
      <c r="EF123" s="896"/>
      <c r="EG123" s="896"/>
      <c r="EH123" s="896"/>
      <c r="EI123" s="896"/>
      <c r="EJ123" s="896"/>
      <c r="EK123" s="896"/>
      <c r="EL123" s="896"/>
      <c r="EM123" s="896"/>
      <c r="EN123" s="896"/>
      <c r="EO123" s="896"/>
      <c r="EP123" s="896"/>
      <c r="EQ123" s="896"/>
      <c r="ER123" s="896"/>
      <c r="ES123" s="896"/>
      <c r="ET123" s="896"/>
      <c r="EU123" s="896"/>
      <c r="EV123" s="896"/>
      <c r="EW123" s="896"/>
      <c r="EX123" s="896"/>
      <c r="EY123" s="896"/>
    </row>
    <row r="124" spans="1:156" s="649" customFormat="1" ht="30">
      <c r="A124" s="888" t="s">
        <v>1406</v>
      </c>
      <c r="B124" s="893">
        <v>98294</v>
      </c>
      <c r="C124" s="889" t="s">
        <v>1399</v>
      </c>
      <c r="D124" s="890" t="s">
        <v>669</v>
      </c>
      <c r="E124" s="895">
        <v>500</v>
      </c>
      <c r="F124" s="887">
        <v>1.68</v>
      </c>
      <c r="G124" s="892">
        <f t="shared" si="24"/>
        <v>2.1544319999999999</v>
      </c>
      <c r="H124" s="822">
        <f t="shared" ref="H124:H127" si="25">TRUNC(G124*E124,2)</f>
        <v>1077.21</v>
      </c>
      <c r="I124" s="647"/>
      <c r="J124" s="647"/>
      <c r="K124" s="647"/>
      <c r="L124" s="647"/>
      <c r="M124" s="647"/>
      <c r="N124" s="647"/>
      <c r="O124" s="647"/>
      <c r="P124" s="647"/>
      <c r="Q124" s="647"/>
      <c r="R124" s="647"/>
      <c r="S124" s="647"/>
      <c r="T124" s="647"/>
      <c r="U124" s="647"/>
      <c r="V124" s="647"/>
      <c r="W124" s="647"/>
      <c r="X124" s="647"/>
      <c r="Y124" s="647"/>
      <c r="Z124" s="647"/>
      <c r="AA124" s="647"/>
      <c r="AB124" s="647"/>
      <c r="AC124" s="647"/>
      <c r="AD124" s="647"/>
      <c r="AE124" s="647"/>
      <c r="AF124" s="647"/>
      <c r="AG124" s="647"/>
      <c r="AH124" s="647"/>
      <c r="AI124" s="647"/>
      <c r="AJ124" s="647"/>
      <c r="AK124" s="647"/>
      <c r="AL124" s="647"/>
      <c r="AM124" s="647"/>
      <c r="AN124" s="647"/>
      <c r="AO124" s="647"/>
      <c r="AP124" s="647"/>
      <c r="AQ124" s="647"/>
      <c r="AR124" s="647"/>
      <c r="AS124" s="647"/>
      <c r="AT124" s="647"/>
      <c r="AU124" s="647"/>
      <c r="AV124" s="647"/>
      <c r="AW124" s="647"/>
      <c r="AX124" s="647"/>
      <c r="AY124" s="647"/>
      <c r="AZ124" s="647"/>
      <c r="BA124" s="647"/>
      <c r="BB124" s="647"/>
      <c r="BC124" s="647"/>
      <c r="BD124" s="647"/>
      <c r="BE124" s="647"/>
      <c r="BF124" s="647"/>
      <c r="BG124" s="647"/>
      <c r="BH124" s="647"/>
      <c r="BI124" s="647"/>
      <c r="BJ124" s="647"/>
      <c r="BK124" s="647"/>
      <c r="BL124" s="647"/>
      <c r="BM124" s="647"/>
      <c r="BN124" s="647"/>
      <c r="BO124" s="647"/>
      <c r="BP124" s="647"/>
      <c r="BQ124" s="647"/>
      <c r="BR124" s="647"/>
      <c r="BS124" s="647"/>
      <c r="BT124" s="647"/>
      <c r="BU124" s="647"/>
      <c r="BV124" s="647"/>
      <c r="BW124" s="647"/>
      <c r="BX124" s="647"/>
      <c r="BY124" s="647"/>
      <c r="BZ124" s="647"/>
      <c r="CA124" s="647"/>
      <c r="CB124" s="647"/>
      <c r="CC124" s="647"/>
      <c r="CD124" s="647"/>
      <c r="CE124" s="647"/>
      <c r="CF124" s="647"/>
      <c r="CG124" s="647"/>
      <c r="CH124" s="647"/>
      <c r="CI124" s="647"/>
      <c r="CJ124" s="647"/>
      <c r="CK124" s="647"/>
      <c r="CL124" s="647"/>
      <c r="CM124" s="647"/>
      <c r="CN124" s="647"/>
      <c r="CO124" s="647"/>
      <c r="CP124" s="647"/>
      <c r="CQ124" s="647"/>
      <c r="CR124" s="647"/>
      <c r="CS124" s="647"/>
      <c r="CT124" s="647"/>
      <c r="CU124" s="647"/>
      <c r="CV124" s="647"/>
      <c r="CW124" s="647"/>
      <c r="CX124" s="647"/>
      <c r="CY124" s="647"/>
      <c r="CZ124" s="647"/>
      <c r="DA124" s="647"/>
      <c r="DB124" s="647"/>
      <c r="DC124" s="647"/>
      <c r="DD124" s="647"/>
      <c r="DE124" s="647"/>
      <c r="DF124" s="647"/>
      <c r="DG124" s="647"/>
      <c r="DH124" s="647"/>
      <c r="DI124" s="647"/>
      <c r="DJ124" s="647"/>
      <c r="DK124" s="647"/>
      <c r="DL124" s="647"/>
      <c r="DM124" s="647"/>
      <c r="DN124" s="647"/>
      <c r="DO124" s="647"/>
      <c r="DP124" s="647"/>
      <c r="DQ124" s="647"/>
      <c r="DR124" s="647"/>
      <c r="DS124" s="647"/>
      <c r="DT124" s="647"/>
      <c r="DU124" s="647"/>
      <c r="DV124" s="647"/>
      <c r="DW124" s="647"/>
      <c r="DX124" s="647"/>
      <c r="DY124" s="647"/>
      <c r="DZ124" s="647"/>
      <c r="EA124" s="647"/>
      <c r="EB124" s="647"/>
      <c r="EC124" s="647"/>
      <c r="ED124" s="647"/>
      <c r="EE124" s="647"/>
      <c r="EF124" s="647"/>
      <c r="EG124" s="647"/>
      <c r="EH124" s="647"/>
      <c r="EI124" s="647"/>
      <c r="EJ124" s="647"/>
      <c r="EK124" s="647"/>
      <c r="EL124" s="647"/>
      <c r="EM124" s="647"/>
      <c r="EN124" s="647"/>
      <c r="EO124" s="647"/>
      <c r="EP124" s="647"/>
      <c r="EQ124" s="647"/>
      <c r="ER124" s="647"/>
      <c r="ES124" s="647"/>
      <c r="ET124" s="647"/>
      <c r="EU124" s="647"/>
      <c r="EV124" s="647"/>
      <c r="EW124" s="647"/>
      <c r="EX124" s="647"/>
      <c r="EY124" s="647"/>
      <c r="EZ124" s="648"/>
    </row>
    <row r="125" spans="1:156" s="649" customFormat="1" ht="30">
      <c r="A125" s="888" t="s">
        <v>1407</v>
      </c>
      <c r="B125" s="893">
        <v>73768</v>
      </c>
      <c r="C125" s="889" t="s">
        <v>1401</v>
      </c>
      <c r="D125" s="890" t="s">
        <v>669</v>
      </c>
      <c r="E125" s="895">
        <v>30</v>
      </c>
      <c r="F125" s="887">
        <v>1.99</v>
      </c>
      <c r="G125" s="892">
        <f t="shared" si="24"/>
        <v>2.5519759999999998</v>
      </c>
      <c r="H125" s="822">
        <f t="shared" si="25"/>
        <v>76.55</v>
      </c>
      <c r="I125" s="647"/>
      <c r="J125" s="647"/>
      <c r="K125" s="647"/>
      <c r="L125" s="647"/>
      <c r="M125" s="647"/>
      <c r="N125" s="647"/>
      <c r="O125" s="647"/>
      <c r="P125" s="647"/>
      <c r="Q125" s="647"/>
      <c r="R125" s="647"/>
      <c r="S125" s="647"/>
      <c r="T125" s="647"/>
      <c r="U125" s="647"/>
      <c r="V125" s="647"/>
      <c r="W125" s="647"/>
      <c r="X125" s="647"/>
      <c r="Y125" s="647"/>
      <c r="Z125" s="647"/>
      <c r="AA125" s="647"/>
      <c r="AB125" s="647"/>
      <c r="AC125" s="647"/>
      <c r="AD125" s="647"/>
      <c r="AE125" s="647"/>
      <c r="AF125" s="647"/>
      <c r="AG125" s="647"/>
      <c r="AH125" s="647"/>
      <c r="AI125" s="647"/>
      <c r="AJ125" s="647"/>
      <c r="AK125" s="647"/>
      <c r="AL125" s="647"/>
      <c r="AM125" s="647"/>
      <c r="AN125" s="647"/>
      <c r="AO125" s="647"/>
      <c r="AP125" s="647"/>
      <c r="AQ125" s="647"/>
      <c r="AR125" s="647"/>
      <c r="AS125" s="647"/>
      <c r="AT125" s="647"/>
      <c r="AU125" s="647"/>
      <c r="AV125" s="647"/>
      <c r="AW125" s="647"/>
      <c r="AX125" s="647"/>
      <c r="AY125" s="647"/>
      <c r="AZ125" s="647"/>
      <c r="BA125" s="647"/>
      <c r="BB125" s="647"/>
      <c r="BC125" s="647"/>
      <c r="BD125" s="647"/>
      <c r="BE125" s="647"/>
      <c r="BF125" s="647"/>
      <c r="BG125" s="647"/>
      <c r="BH125" s="647"/>
      <c r="BI125" s="647"/>
      <c r="BJ125" s="647"/>
      <c r="BK125" s="647"/>
      <c r="BL125" s="647"/>
      <c r="BM125" s="647"/>
      <c r="BN125" s="647"/>
      <c r="BO125" s="647"/>
      <c r="BP125" s="647"/>
      <c r="BQ125" s="647"/>
      <c r="BR125" s="647"/>
      <c r="BS125" s="647"/>
      <c r="BT125" s="647"/>
      <c r="BU125" s="647"/>
      <c r="BV125" s="647"/>
      <c r="BW125" s="647"/>
      <c r="BX125" s="647"/>
      <c r="BY125" s="647"/>
      <c r="BZ125" s="647"/>
      <c r="CA125" s="647"/>
      <c r="CB125" s="647"/>
      <c r="CC125" s="647"/>
      <c r="CD125" s="647"/>
      <c r="CE125" s="647"/>
      <c r="CF125" s="647"/>
      <c r="CG125" s="647"/>
      <c r="CH125" s="647"/>
      <c r="CI125" s="647"/>
      <c r="CJ125" s="647"/>
      <c r="CK125" s="647"/>
      <c r="CL125" s="647"/>
      <c r="CM125" s="647"/>
      <c r="CN125" s="647"/>
      <c r="CO125" s="647"/>
      <c r="CP125" s="647"/>
      <c r="CQ125" s="647"/>
      <c r="CR125" s="647"/>
      <c r="CS125" s="647"/>
      <c r="CT125" s="647"/>
      <c r="CU125" s="647"/>
      <c r="CV125" s="647"/>
      <c r="CW125" s="647"/>
      <c r="CX125" s="647"/>
      <c r="CY125" s="647"/>
      <c r="CZ125" s="647"/>
      <c r="DA125" s="647"/>
      <c r="DB125" s="647"/>
      <c r="DC125" s="647"/>
      <c r="DD125" s="647"/>
      <c r="DE125" s="647"/>
      <c r="DF125" s="647"/>
      <c r="DG125" s="647"/>
      <c r="DH125" s="647"/>
      <c r="DI125" s="647"/>
      <c r="DJ125" s="647"/>
      <c r="DK125" s="647"/>
      <c r="DL125" s="647"/>
      <c r="DM125" s="647"/>
      <c r="DN125" s="647"/>
      <c r="DO125" s="647"/>
      <c r="DP125" s="647"/>
      <c r="DQ125" s="647"/>
      <c r="DR125" s="647"/>
      <c r="DS125" s="647"/>
      <c r="DT125" s="647"/>
      <c r="DU125" s="647"/>
      <c r="DV125" s="647"/>
      <c r="DW125" s="647"/>
      <c r="DX125" s="647"/>
      <c r="DY125" s="647"/>
      <c r="DZ125" s="647"/>
      <c r="EA125" s="647"/>
      <c r="EB125" s="647"/>
      <c r="EC125" s="647"/>
      <c r="ED125" s="647"/>
      <c r="EE125" s="647"/>
      <c r="EF125" s="647"/>
      <c r="EG125" s="647"/>
      <c r="EH125" s="647"/>
      <c r="EI125" s="647"/>
      <c r="EJ125" s="647"/>
      <c r="EK125" s="647"/>
      <c r="EL125" s="647"/>
      <c r="EM125" s="647"/>
      <c r="EN125" s="647"/>
      <c r="EO125" s="647"/>
      <c r="EP125" s="647"/>
      <c r="EQ125" s="647"/>
      <c r="ER125" s="647"/>
      <c r="ES125" s="647"/>
      <c r="ET125" s="647"/>
      <c r="EU125" s="647"/>
      <c r="EV125" s="647"/>
      <c r="EW125" s="647"/>
      <c r="EX125" s="647"/>
      <c r="EY125" s="647"/>
      <c r="EZ125" s="648"/>
    </row>
    <row r="126" spans="1:156" s="649" customFormat="1" ht="45">
      <c r="A126" s="888" t="s">
        <v>1408</v>
      </c>
      <c r="B126" s="893">
        <v>83369</v>
      </c>
      <c r="C126" s="889" t="s">
        <v>1400</v>
      </c>
      <c r="D126" s="890" t="s">
        <v>658</v>
      </c>
      <c r="E126" s="895">
        <v>1</v>
      </c>
      <c r="F126" s="887">
        <v>239.4</v>
      </c>
      <c r="G126" s="892">
        <f t="shared" si="24"/>
        <v>307.00655999999998</v>
      </c>
      <c r="H126" s="822">
        <f t="shared" si="25"/>
        <v>307</v>
      </c>
      <c r="I126" s="647"/>
      <c r="J126" s="647"/>
      <c r="K126" s="647"/>
      <c r="L126" s="647"/>
      <c r="M126" s="647"/>
      <c r="N126" s="647"/>
      <c r="O126" s="647"/>
      <c r="P126" s="647"/>
      <c r="Q126" s="647"/>
      <c r="R126" s="647"/>
      <c r="S126" s="647"/>
      <c r="T126" s="647"/>
      <c r="U126" s="647"/>
      <c r="V126" s="647"/>
      <c r="W126" s="647"/>
      <c r="X126" s="647"/>
      <c r="Y126" s="647"/>
      <c r="Z126" s="647"/>
      <c r="AA126" s="647"/>
      <c r="AB126" s="647"/>
      <c r="AC126" s="647"/>
      <c r="AD126" s="647"/>
      <c r="AE126" s="647"/>
      <c r="AF126" s="647"/>
      <c r="AG126" s="647"/>
      <c r="AH126" s="647"/>
      <c r="AI126" s="647"/>
      <c r="AJ126" s="647"/>
      <c r="AK126" s="647"/>
      <c r="AL126" s="647"/>
      <c r="AM126" s="647"/>
      <c r="AN126" s="647"/>
      <c r="AO126" s="647"/>
      <c r="AP126" s="647"/>
      <c r="AQ126" s="647"/>
      <c r="AR126" s="647"/>
      <c r="AS126" s="647"/>
      <c r="AT126" s="647"/>
      <c r="AU126" s="647"/>
      <c r="AV126" s="647"/>
      <c r="AW126" s="647"/>
      <c r="AX126" s="647"/>
      <c r="AY126" s="647"/>
      <c r="AZ126" s="647"/>
      <c r="BA126" s="647"/>
      <c r="BB126" s="647"/>
      <c r="BC126" s="647"/>
      <c r="BD126" s="647"/>
      <c r="BE126" s="647"/>
      <c r="BF126" s="647"/>
      <c r="BG126" s="647"/>
      <c r="BH126" s="647"/>
      <c r="BI126" s="647"/>
      <c r="BJ126" s="647"/>
      <c r="BK126" s="647"/>
      <c r="BL126" s="647"/>
      <c r="BM126" s="647"/>
      <c r="BN126" s="647"/>
      <c r="BO126" s="647"/>
      <c r="BP126" s="647"/>
      <c r="BQ126" s="647"/>
      <c r="BR126" s="647"/>
      <c r="BS126" s="647"/>
      <c r="BT126" s="647"/>
      <c r="BU126" s="647"/>
      <c r="BV126" s="647"/>
      <c r="BW126" s="647"/>
      <c r="BX126" s="647"/>
      <c r="BY126" s="647"/>
      <c r="BZ126" s="647"/>
      <c r="CA126" s="647"/>
      <c r="CB126" s="647"/>
      <c r="CC126" s="647"/>
      <c r="CD126" s="647"/>
      <c r="CE126" s="647"/>
      <c r="CF126" s="647"/>
      <c r="CG126" s="647"/>
      <c r="CH126" s="647"/>
      <c r="CI126" s="647"/>
      <c r="CJ126" s="647"/>
      <c r="CK126" s="647"/>
      <c r="CL126" s="647"/>
      <c r="CM126" s="647"/>
      <c r="CN126" s="647"/>
      <c r="CO126" s="647"/>
      <c r="CP126" s="647"/>
      <c r="CQ126" s="647"/>
      <c r="CR126" s="647"/>
      <c r="CS126" s="647"/>
      <c r="CT126" s="647"/>
      <c r="CU126" s="647"/>
      <c r="CV126" s="647"/>
      <c r="CW126" s="647"/>
      <c r="CX126" s="647"/>
      <c r="CY126" s="647"/>
      <c r="CZ126" s="647"/>
      <c r="DA126" s="647"/>
      <c r="DB126" s="647"/>
      <c r="DC126" s="647"/>
      <c r="DD126" s="647"/>
      <c r="DE126" s="647"/>
      <c r="DF126" s="647"/>
      <c r="DG126" s="647"/>
      <c r="DH126" s="647"/>
      <c r="DI126" s="647"/>
      <c r="DJ126" s="647"/>
      <c r="DK126" s="647"/>
      <c r="DL126" s="647"/>
      <c r="DM126" s="647"/>
      <c r="DN126" s="647"/>
      <c r="DO126" s="647"/>
      <c r="DP126" s="647"/>
      <c r="DQ126" s="647"/>
      <c r="DR126" s="647"/>
      <c r="DS126" s="647"/>
      <c r="DT126" s="647"/>
      <c r="DU126" s="647"/>
      <c r="DV126" s="647"/>
      <c r="DW126" s="647"/>
      <c r="DX126" s="647"/>
      <c r="DY126" s="647"/>
      <c r="DZ126" s="647"/>
      <c r="EA126" s="647"/>
      <c r="EB126" s="647"/>
      <c r="EC126" s="647"/>
      <c r="ED126" s="647"/>
      <c r="EE126" s="647"/>
      <c r="EF126" s="647"/>
      <c r="EG126" s="647"/>
      <c r="EH126" s="647"/>
      <c r="EI126" s="647"/>
      <c r="EJ126" s="647"/>
      <c r="EK126" s="647"/>
      <c r="EL126" s="647"/>
      <c r="EM126" s="647"/>
      <c r="EN126" s="647"/>
      <c r="EO126" s="647"/>
      <c r="EP126" s="647"/>
      <c r="EQ126" s="647"/>
      <c r="ER126" s="647"/>
      <c r="ES126" s="647"/>
      <c r="ET126" s="647"/>
      <c r="EU126" s="647"/>
      <c r="EV126" s="647"/>
      <c r="EW126" s="647"/>
      <c r="EX126" s="647"/>
      <c r="EY126" s="647"/>
      <c r="EZ126" s="648"/>
    </row>
    <row r="127" spans="1:156" s="649" customFormat="1" ht="30">
      <c r="A127" s="888" t="s">
        <v>1409</v>
      </c>
      <c r="B127" s="893" t="s">
        <v>1403</v>
      </c>
      <c r="C127" s="889" t="s">
        <v>1402</v>
      </c>
      <c r="D127" s="890" t="s">
        <v>658</v>
      </c>
      <c r="E127" s="895">
        <v>1</v>
      </c>
      <c r="F127" s="887">
        <f>COMPOSIÇÃO!H112</f>
        <v>636.54</v>
      </c>
      <c r="G127" s="892">
        <f t="shared" si="24"/>
        <v>816.2988959999999</v>
      </c>
      <c r="H127" s="822">
        <f t="shared" si="25"/>
        <v>816.29</v>
      </c>
      <c r="I127" s="647"/>
      <c r="J127" s="647"/>
      <c r="K127" s="647"/>
      <c r="L127" s="647"/>
      <c r="M127" s="647"/>
      <c r="N127" s="647"/>
      <c r="O127" s="647"/>
      <c r="P127" s="647"/>
      <c r="Q127" s="647"/>
      <c r="R127" s="647"/>
      <c r="S127" s="647"/>
      <c r="T127" s="647"/>
      <c r="U127" s="647"/>
      <c r="V127" s="647"/>
      <c r="W127" s="647"/>
      <c r="X127" s="647"/>
      <c r="Y127" s="647"/>
      <c r="Z127" s="647"/>
      <c r="AA127" s="647"/>
      <c r="AB127" s="647"/>
      <c r="AC127" s="647"/>
      <c r="AD127" s="647"/>
      <c r="AE127" s="647"/>
      <c r="AF127" s="647"/>
      <c r="AG127" s="647"/>
      <c r="AH127" s="647"/>
      <c r="AI127" s="647"/>
      <c r="AJ127" s="647"/>
      <c r="AK127" s="647"/>
      <c r="AL127" s="647"/>
      <c r="AM127" s="647"/>
      <c r="AN127" s="647"/>
      <c r="AO127" s="647"/>
      <c r="AP127" s="647"/>
      <c r="AQ127" s="647"/>
      <c r="AR127" s="647"/>
      <c r="AS127" s="647"/>
      <c r="AT127" s="647"/>
      <c r="AU127" s="647"/>
      <c r="AV127" s="647"/>
      <c r="AW127" s="647"/>
      <c r="AX127" s="647"/>
      <c r="AY127" s="647"/>
      <c r="AZ127" s="647"/>
      <c r="BA127" s="647"/>
      <c r="BB127" s="647"/>
      <c r="BC127" s="647"/>
      <c r="BD127" s="647"/>
      <c r="BE127" s="647"/>
      <c r="BF127" s="647"/>
      <c r="BG127" s="647"/>
      <c r="BH127" s="647"/>
      <c r="BI127" s="647"/>
      <c r="BJ127" s="647"/>
      <c r="BK127" s="647"/>
      <c r="BL127" s="647"/>
      <c r="BM127" s="647"/>
      <c r="BN127" s="647"/>
      <c r="BO127" s="647"/>
      <c r="BP127" s="647"/>
      <c r="BQ127" s="647"/>
      <c r="BR127" s="647"/>
      <c r="BS127" s="647"/>
      <c r="BT127" s="647"/>
      <c r="BU127" s="647"/>
      <c r="BV127" s="647"/>
      <c r="BW127" s="647"/>
      <c r="BX127" s="647"/>
      <c r="BY127" s="647"/>
      <c r="BZ127" s="647"/>
      <c r="CA127" s="647"/>
      <c r="CB127" s="647"/>
      <c r="CC127" s="647"/>
      <c r="CD127" s="647"/>
      <c r="CE127" s="647"/>
      <c r="CF127" s="647"/>
      <c r="CG127" s="647"/>
      <c r="CH127" s="647"/>
      <c r="CI127" s="647"/>
      <c r="CJ127" s="647"/>
      <c r="CK127" s="647"/>
      <c r="CL127" s="647"/>
      <c r="CM127" s="647"/>
      <c r="CN127" s="647"/>
      <c r="CO127" s="647"/>
      <c r="CP127" s="647"/>
      <c r="CQ127" s="647"/>
      <c r="CR127" s="647"/>
      <c r="CS127" s="647"/>
      <c r="CT127" s="647"/>
      <c r="CU127" s="647"/>
      <c r="CV127" s="647"/>
      <c r="CW127" s="647"/>
      <c r="CX127" s="647"/>
      <c r="CY127" s="647"/>
      <c r="CZ127" s="647"/>
      <c r="DA127" s="647"/>
      <c r="DB127" s="647"/>
      <c r="DC127" s="647"/>
      <c r="DD127" s="647"/>
      <c r="DE127" s="647"/>
      <c r="DF127" s="647"/>
      <c r="DG127" s="647"/>
      <c r="DH127" s="647"/>
      <c r="DI127" s="647"/>
      <c r="DJ127" s="647"/>
      <c r="DK127" s="647"/>
      <c r="DL127" s="647"/>
      <c r="DM127" s="647"/>
      <c r="DN127" s="647"/>
      <c r="DO127" s="647"/>
      <c r="DP127" s="647"/>
      <c r="DQ127" s="647"/>
      <c r="DR127" s="647"/>
      <c r="DS127" s="647"/>
      <c r="DT127" s="647"/>
      <c r="DU127" s="647"/>
      <c r="DV127" s="647"/>
      <c r="DW127" s="647"/>
      <c r="DX127" s="647"/>
      <c r="DY127" s="647"/>
      <c r="DZ127" s="647"/>
      <c r="EA127" s="647"/>
      <c r="EB127" s="647"/>
      <c r="EC127" s="647"/>
      <c r="ED127" s="647"/>
      <c r="EE127" s="647"/>
      <c r="EF127" s="647"/>
      <c r="EG127" s="647"/>
      <c r="EH127" s="647"/>
      <c r="EI127" s="647"/>
      <c r="EJ127" s="647"/>
      <c r="EK127" s="647"/>
      <c r="EL127" s="647"/>
      <c r="EM127" s="647"/>
      <c r="EN127" s="647"/>
      <c r="EO127" s="647"/>
      <c r="EP127" s="647"/>
      <c r="EQ127" s="647"/>
      <c r="ER127" s="647"/>
      <c r="ES127" s="647"/>
      <c r="ET127" s="647"/>
      <c r="EU127" s="647"/>
      <c r="EV127" s="647"/>
      <c r="EW127" s="647"/>
      <c r="EX127" s="647"/>
      <c r="EY127" s="647"/>
      <c r="EZ127" s="648"/>
    </row>
    <row r="128" spans="1:156" s="649" customFormat="1" ht="60">
      <c r="A128" s="888" t="s">
        <v>1417</v>
      </c>
      <c r="B128" s="893" t="s">
        <v>1411</v>
      </c>
      <c r="C128" s="889" t="s">
        <v>1412</v>
      </c>
      <c r="D128" s="890" t="s">
        <v>658</v>
      </c>
      <c r="E128" s="895">
        <v>1</v>
      </c>
      <c r="F128" s="887">
        <f>COMPOSIÇÃO!H123</f>
        <v>2020.0300000000002</v>
      </c>
      <c r="G128" s="892">
        <f t="shared" si="24"/>
        <v>2590.486472</v>
      </c>
      <c r="H128" s="822">
        <f t="shared" ref="H128" si="26">TRUNC(G128*E128,2)</f>
        <v>2590.48</v>
      </c>
      <c r="I128" s="647"/>
      <c r="J128" s="647"/>
      <c r="K128" s="647"/>
      <c r="L128" s="647"/>
      <c r="M128" s="647"/>
      <c r="N128" s="647"/>
      <c r="O128" s="647"/>
      <c r="P128" s="647"/>
      <c r="Q128" s="647"/>
      <c r="R128" s="647"/>
      <c r="S128" s="647"/>
      <c r="T128" s="647"/>
      <c r="U128" s="647"/>
      <c r="V128" s="647"/>
      <c r="W128" s="647"/>
      <c r="X128" s="647"/>
      <c r="Y128" s="647"/>
      <c r="Z128" s="647"/>
      <c r="AA128" s="647"/>
      <c r="AB128" s="647"/>
      <c r="AC128" s="647"/>
      <c r="AD128" s="647"/>
      <c r="AE128" s="647"/>
      <c r="AF128" s="647"/>
      <c r="AG128" s="647"/>
      <c r="AH128" s="647"/>
      <c r="AI128" s="647"/>
      <c r="AJ128" s="647"/>
      <c r="AK128" s="647"/>
      <c r="AL128" s="647"/>
      <c r="AM128" s="647"/>
      <c r="AN128" s="647"/>
      <c r="AO128" s="647"/>
      <c r="AP128" s="647"/>
      <c r="AQ128" s="647"/>
      <c r="AR128" s="647"/>
      <c r="AS128" s="647"/>
      <c r="AT128" s="647"/>
      <c r="AU128" s="647"/>
      <c r="AV128" s="647"/>
      <c r="AW128" s="647"/>
      <c r="AX128" s="647"/>
      <c r="AY128" s="647"/>
      <c r="AZ128" s="647"/>
      <c r="BA128" s="647"/>
      <c r="BB128" s="647"/>
      <c r="BC128" s="647"/>
      <c r="BD128" s="647"/>
      <c r="BE128" s="647"/>
      <c r="BF128" s="647"/>
      <c r="BG128" s="647"/>
      <c r="BH128" s="647"/>
      <c r="BI128" s="647"/>
      <c r="BJ128" s="647"/>
      <c r="BK128" s="647"/>
      <c r="BL128" s="647"/>
      <c r="BM128" s="647"/>
      <c r="BN128" s="647"/>
      <c r="BO128" s="647"/>
      <c r="BP128" s="647"/>
      <c r="BQ128" s="647"/>
      <c r="BR128" s="647"/>
      <c r="BS128" s="647"/>
      <c r="BT128" s="647"/>
      <c r="BU128" s="647"/>
      <c r="BV128" s="647"/>
      <c r="BW128" s="647"/>
      <c r="BX128" s="647"/>
      <c r="BY128" s="647"/>
      <c r="BZ128" s="647"/>
      <c r="CA128" s="647"/>
      <c r="CB128" s="647"/>
      <c r="CC128" s="647"/>
      <c r="CD128" s="647"/>
      <c r="CE128" s="647"/>
      <c r="CF128" s="647"/>
      <c r="CG128" s="647"/>
      <c r="CH128" s="647"/>
      <c r="CI128" s="647"/>
      <c r="CJ128" s="647"/>
      <c r="CK128" s="647"/>
      <c r="CL128" s="647"/>
      <c r="CM128" s="647"/>
      <c r="CN128" s="647"/>
      <c r="CO128" s="647"/>
      <c r="CP128" s="647"/>
      <c r="CQ128" s="647"/>
      <c r="CR128" s="647"/>
      <c r="CS128" s="647"/>
      <c r="CT128" s="647"/>
      <c r="CU128" s="647"/>
      <c r="CV128" s="647"/>
      <c r="CW128" s="647"/>
      <c r="CX128" s="647"/>
      <c r="CY128" s="647"/>
      <c r="CZ128" s="647"/>
      <c r="DA128" s="647"/>
      <c r="DB128" s="647"/>
      <c r="DC128" s="647"/>
      <c r="DD128" s="647"/>
      <c r="DE128" s="647"/>
      <c r="DF128" s="647"/>
      <c r="DG128" s="647"/>
      <c r="DH128" s="647"/>
      <c r="DI128" s="647"/>
      <c r="DJ128" s="647"/>
      <c r="DK128" s="647"/>
      <c r="DL128" s="647"/>
      <c r="DM128" s="647"/>
      <c r="DN128" s="647"/>
      <c r="DO128" s="647"/>
      <c r="DP128" s="647"/>
      <c r="DQ128" s="647"/>
      <c r="DR128" s="647"/>
      <c r="DS128" s="647"/>
      <c r="DT128" s="647"/>
      <c r="DU128" s="647"/>
      <c r="DV128" s="647"/>
      <c r="DW128" s="647"/>
      <c r="DX128" s="647"/>
      <c r="DY128" s="647"/>
      <c r="DZ128" s="647"/>
      <c r="EA128" s="647"/>
      <c r="EB128" s="647"/>
      <c r="EC128" s="647"/>
      <c r="ED128" s="647"/>
      <c r="EE128" s="647"/>
      <c r="EF128" s="647"/>
      <c r="EG128" s="647"/>
      <c r="EH128" s="647"/>
      <c r="EI128" s="647"/>
      <c r="EJ128" s="647"/>
      <c r="EK128" s="647"/>
      <c r="EL128" s="647"/>
      <c r="EM128" s="647"/>
      <c r="EN128" s="647"/>
      <c r="EO128" s="647"/>
      <c r="EP128" s="647"/>
      <c r="EQ128" s="647"/>
      <c r="ER128" s="647"/>
      <c r="ES128" s="647"/>
      <c r="ET128" s="647"/>
      <c r="EU128" s="647"/>
      <c r="EV128" s="647"/>
      <c r="EW128" s="647"/>
      <c r="EX128" s="647"/>
      <c r="EY128" s="647"/>
      <c r="EZ128" s="648"/>
    </row>
    <row r="129" spans="1:156" s="649" customFormat="1" ht="21" customHeight="1">
      <c r="A129" s="719"/>
      <c r="B129" s="720"/>
      <c r="C129" s="721"/>
      <c r="D129" s="722"/>
      <c r="E129" s="723"/>
      <c r="F129" s="724" t="s">
        <v>663</v>
      </c>
      <c r="G129" s="724"/>
      <c r="H129" s="725">
        <f>SUM(H119:H128)</f>
        <v>10109.43</v>
      </c>
      <c r="I129" s="647"/>
      <c r="J129" s="647"/>
      <c r="K129" s="647"/>
      <c r="L129" s="647"/>
      <c r="M129" s="647"/>
      <c r="N129" s="647"/>
      <c r="O129" s="647"/>
      <c r="P129" s="647"/>
      <c r="Q129" s="647"/>
      <c r="R129" s="647"/>
      <c r="S129" s="647"/>
      <c r="T129" s="647"/>
      <c r="U129" s="647"/>
      <c r="V129" s="647"/>
      <c r="W129" s="647"/>
      <c r="X129" s="647"/>
      <c r="Y129" s="647"/>
      <c r="Z129" s="647"/>
      <c r="AA129" s="647"/>
      <c r="AB129" s="647"/>
      <c r="AC129" s="647"/>
      <c r="AD129" s="647"/>
      <c r="AE129" s="647"/>
      <c r="AF129" s="647"/>
      <c r="AG129" s="647"/>
      <c r="AH129" s="647"/>
      <c r="AI129" s="647"/>
      <c r="AJ129" s="647"/>
      <c r="AK129" s="647"/>
      <c r="AL129" s="647"/>
      <c r="AM129" s="647"/>
      <c r="AN129" s="647"/>
      <c r="AO129" s="647"/>
      <c r="AP129" s="647"/>
      <c r="AQ129" s="647"/>
      <c r="AR129" s="647"/>
      <c r="AS129" s="647"/>
      <c r="AT129" s="647"/>
      <c r="AU129" s="647"/>
      <c r="AV129" s="647"/>
      <c r="AW129" s="647"/>
      <c r="AX129" s="647"/>
      <c r="AY129" s="647"/>
      <c r="AZ129" s="647"/>
      <c r="BA129" s="647"/>
      <c r="BB129" s="647"/>
      <c r="BC129" s="647"/>
      <c r="BD129" s="647"/>
      <c r="BE129" s="647"/>
      <c r="BF129" s="647"/>
      <c r="BG129" s="647"/>
      <c r="BH129" s="647"/>
      <c r="BI129" s="647"/>
      <c r="BJ129" s="647"/>
      <c r="BK129" s="647"/>
      <c r="BL129" s="647"/>
      <c r="BM129" s="647"/>
      <c r="BN129" s="647"/>
      <c r="BO129" s="647"/>
      <c r="BP129" s="647"/>
      <c r="BQ129" s="647"/>
      <c r="BR129" s="647"/>
      <c r="BS129" s="647"/>
      <c r="BT129" s="647"/>
      <c r="BU129" s="647"/>
      <c r="BV129" s="647"/>
      <c r="BW129" s="647"/>
      <c r="BX129" s="647"/>
      <c r="BY129" s="647"/>
      <c r="BZ129" s="647"/>
      <c r="CA129" s="647"/>
      <c r="CB129" s="647"/>
      <c r="CC129" s="647"/>
      <c r="CD129" s="647"/>
      <c r="CE129" s="647"/>
      <c r="CF129" s="647"/>
      <c r="CG129" s="647"/>
      <c r="CH129" s="647"/>
      <c r="CI129" s="647"/>
      <c r="CJ129" s="647"/>
      <c r="CK129" s="647"/>
      <c r="CL129" s="647"/>
      <c r="CM129" s="647"/>
      <c r="CN129" s="647"/>
      <c r="CO129" s="647"/>
      <c r="CP129" s="647"/>
      <c r="CQ129" s="647"/>
      <c r="CR129" s="647"/>
      <c r="CS129" s="647"/>
      <c r="CT129" s="647"/>
      <c r="CU129" s="647"/>
      <c r="CV129" s="647"/>
      <c r="CW129" s="647"/>
      <c r="CX129" s="647"/>
      <c r="CY129" s="647"/>
      <c r="CZ129" s="647"/>
      <c r="DA129" s="647"/>
      <c r="DB129" s="647"/>
      <c r="DC129" s="647"/>
      <c r="DD129" s="647"/>
      <c r="DE129" s="647"/>
      <c r="DF129" s="647"/>
      <c r="DG129" s="647"/>
      <c r="DH129" s="647"/>
      <c r="DI129" s="647"/>
      <c r="DJ129" s="647"/>
      <c r="DK129" s="647"/>
      <c r="DL129" s="647"/>
      <c r="DM129" s="647"/>
      <c r="DN129" s="647"/>
      <c r="DO129" s="647"/>
      <c r="DP129" s="647"/>
      <c r="DQ129" s="647"/>
      <c r="DR129" s="647"/>
      <c r="DS129" s="647"/>
      <c r="DT129" s="647"/>
      <c r="DU129" s="647"/>
      <c r="DV129" s="647"/>
      <c r="DW129" s="647"/>
      <c r="DX129" s="647"/>
      <c r="DY129" s="647"/>
      <c r="DZ129" s="647"/>
      <c r="EA129" s="647"/>
      <c r="EB129" s="647"/>
      <c r="EC129" s="647"/>
      <c r="ED129" s="647"/>
      <c r="EE129" s="647"/>
      <c r="EF129" s="647"/>
      <c r="EG129" s="647"/>
      <c r="EH129" s="647"/>
      <c r="EI129" s="647"/>
      <c r="EJ129" s="647"/>
      <c r="EK129" s="647"/>
      <c r="EL129" s="647"/>
      <c r="EM129" s="647"/>
      <c r="EN129" s="647"/>
      <c r="EO129" s="647"/>
      <c r="EP129" s="647"/>
      <c r="EQ129" s="647"/>
      <c r="ER129" s="647"/>
      <c r="ES129" s="647"/>
      <c r="ET129" s="647"/>
      <c r="EU129" s="647"/>
      <c r="EV129" s="647"/>
      <c r="EW129" s="647"/>
      <c r="EX129" s="647"/>
      <c r="EY129" s="647"/>
      <c r="EZ129" s="648"/>
    </row>
    <row r="130" spans="1:156" s="649" customFormat="1" ht="21" customHeight="1">
      <c r="A130" s="718" t="s">
        <v>805</v>
      </c>
      <c r="B130" s="726"/>
      <c r="C130" s="727" t="s">
        <v>1122</v>
      </c>
      <c r="D130" s="728"/>
      <c r="E130" s="729"/>
      <c r="F130" s="685"/>
      <c r="G130" s="685"/>
      <c r="H130" s="685"/>
      <c r="I130" s="647"/>
      <c r="J130" s="647"/>
      <c r="K130" s="647"/>
      <c r="L130" s="647"/>
      <c r="M130" s="647"/>
      <c r="N130" s="647"/>
      <c r="O130" s="647"/>
      <c r="P130" s="647"/>
      <c r="Q130" s="647"/>
      <c r="R130" s="647"/>
      <c r="S130" s="647"/>
      <c r="T130" s="647"/>
      <c r="U130" s="647"/>
      <c r="V130" s="647"/>
      <c r="W130" s="647"/>
      <c r="X130" s="647"/>
      <c r="Y130" s="647"/>
      <c r="Z130" s="647"/>
      <c r="AA130" s="647"/>
      <c r="AB130" s="647"/>
      <c r="AC130" s="647"/>
      <c r="AD130" s="647"/>
      <c r="AE130" s="647"/>
      <c r="AF130" s="647"/>
      <c r="AG130" s="647"/>
      <c r="AH130" s="647"/>
      <c r="AI130" s="647"/>
      <c r="AJ130" s="647"/>
      <c r="AK130" s="647"/>
      <c r="AL130" s="647"/>
      <c r="AM130" s="647"/>
      <c r="AN130" s="647"/>
      <c r="AO130" s="647"/>
      <c r="AP130" s="647"/>
      <c r="AQ130" s="647"/>
      <c r="AR130" s="647"/>
      <c r="AS130" s="647"/>
      <c r="AT130" s="647"/>
      <c r="AU130" s="647"/>
      <c r="AV130" s="647"/>
      <c r="AW130" s="647"/>
      <c r="AX130" s="647"/>
      <c r="AY130" s="647"/>
      <c r="AZ130" s="647"/>
      <c r="BA130" s="647"/>
      <c r="BB130" s="647"/>
      <c r="BC130" s="647"/>
      <c r="BD130" s="647"/>
      <c r="BE130" s="647"/>
      <c r="BF130" s="647"/>
      <c r="BG130" s="647"/>
      <c r="BH130" s="647"/>
      <c r="BI130" s="647"/>
      <c r="BJ130" s="647"/>
      <c r="BK130" s="647"/>
      <c r="BL130" s="647"/>
      <c r="BM130" s="647"/>
      <c r="BN130" s="647"/>
      <c r="BO130" s="647"/>
      <c r="BP130" s="647"/>
      <c r="BQ130" s="647"/>
      <c r="BR130" s="647"/>
      <c r="BS130" s="647"/>
      <c r="BT130" s="647"/>
      <c r="BU130" s="647"/>
      <c r="BV130" s="647"/>
      <c r="BW130" s="647"/>
      <c r="BX130" s="647"/>
      <c r="BY130" s="647"/>
      <c r="BZ130" s="647"/>
      <c r="CA130" s="647"/>
      <c r="CB130" s="647"/>
      <c r="CC130" s="647"/>
      <c r="CD130" s="647"/>
      <c r="CE130" s="647"/>
      <c r="CF130" s="647"/>
      <c r="CG130" s="647"/>
      <c r="CH130" s="647"/>
      <c r="CI130" s="647"/>
      <c r="CJ130" s="647"/>
      <c r="CK130" s="647"/>
      <c r="CL130" s="647"/>
      <c r="CM130" s="647"/>
      <c r="CN130" s="647"/>
      <c r="CO130" s="647"/>
      <c r="CP130" s="647"/>
      <c r="CQ130" s="647"/>
      <c r="CR130" s="647"/>
      <c r="CS130" s="647"/>
      <c r="CT130" s="647"/>
      <c r="CU130" s="647"/>
      <c r="CV130" s="647"/>
      <c r="CW130" s="647"/>
      <c r="CX130" s="647"/>
      <c r="CY130" s="647"/>
      <c r="CZ130" s="647"/>
      <c r="DA130" s="647"/>
      <c r="DB130" s="647"/>
      <c r="DC130" s="647"/>
      <c r="DD130" s="647"/>
      <c r="DE130" s="647"/>
      <c r="DF130" s="647"/>
      <c r="DG130" s="647"/>
      <c r="DH130" s="647"/>
      <c r="DI130" s="647"/>
      <c r="DJ130" s="647"/>
      <c r="DK130" s="647"/>
      <c r="DL130" s="647"/>
      <c r="DM130" s="647"/>
      <c r="DN130" s="647"/>
      <c r="DO130" s="647"/>
      <c r="DP130" s="647"/>
      <c r="DQ130" s="647"/>
      <c r="DR130" s="647"/>
      <c r="DS130" s="647"/>
      <c r="DT130" s="647"/>
      <c r="DU130" s="647"/>
      <c r="DV130" s="647"/>
      <c r="DW130" s="647"/>
      <c r="DX130" s="647"/>
      <c r="DY130" s="647"/>
      <c r="DZ130" s="647"/>
      <c r="EA130" s="647"/>
      <c r="EB130" s="647"/>
      <c r="EC130" s="647"/>
      <c r="ED130" s="647"/>
      <c r="EE130" s="647"/>
      <c r="EF130" s="647"/>
      <c r="EG130" s="647"/>
      <c r="EH130" s="647"/>
      <c r="EI130" s="647"/>
      <c r="EJ130" s="647"/>
      <c r="EK130" s="647"/>
      <c r="EL130" s="647"/>
      <c r="EM130" s="647"/>
      <c r="EN130" s="647"/>
      <c r="EO130" s="647"/>
      <c r="EP130" s="647"/>
      <c r="EQ130" s="647"/>
      <c r="ER130" s="647"/>
      <c r="ES130" s="647"/>
      <c r="ET130" s="647"/>
      <c r="EU130" s="647"/>
      <c r="EV130" s="647"/>
      <c r="EW130" s="647"/>
      <c r="EX130" s="647"/>
      <c r="EY130" s="647"/>
      <c r="EZ130" s="648"/>
    </row>
    <row r="131" spans="1:156" s="649" customFormat="1" ht="30">
      <c r="A131" s="662" t="s">
        <v>1182</v>
      </c>
      <c r="B131" s="711" t="s">
        <v>1286</v>
      </c>
      <c r="C131" s="706" t="s">
        <v>1287</v>
      </c>
      <c r="D131" s="670" t="s">
        <v>669</v>
      </c>
      <c r="E131" s="586">
        <f>9*5</f>
        <v>45</v>
      </c>
      <c r="F131" s="825">
        <v>19.59</v>
      </c>
      <c r="G131" s="686">
        <f t="shared" ref="G131:G145" si="27">F131*1.2824</f>
        <v>25.122215999999998</v>
      </c>
      <c r="H131" s="671">
        <f t="shared" ref="H131:H145" si="28">TRUNC(G131*E131,2)</f>
        <v>1130.49</v>
      </c>
      <c r="I131" s="647"/>
      <c r="J131" s="647"/>
      <c r="K131" s="647"/>
      <c r="L131" s="647"/>
      <c r="M131" s="647"/>
      <c r="N131" s="647"/>
      <c r="O131" s="647"/>
      <c r="P131" s="647"/>
      <c r="Q131" s="647"/>
      <c r="R131" s="647"/>
      <c r="S131" s="647"/>
      <c r="T131" s="647"/>
      <c r="U131" s="647"/>
      <c r="V131" s="647"/>
      <c r="W131" s="647"/>
      <c r="X131" s="647"/>
      <c r="Y131" s="647"/>
      <c r="Z131" s="647"/>
      <c r="AA131" s="647"/>
      <c r="AB131" s="647"/>
      <c r="AC131" s="647"/>
      <c r="AD131" s="647"/>
      <c r="AE131" s="647"/>
      <c r="AF131" s="647"/>
      <c r="AG131" s="647"/>
      <c r="AH131" s="647"/>
      <c r="AI131" s="647"/>
      <c r="AJ131" s="647"/>
      <c r="AK131" s="647"/>
      <c r="AL131" s="647"/>
      <c r="AM131" s="647"/>
      <c r="AN131" s="647"/>
      <c r="AO131" s="647"/>
      <c r="AP131" s="647"/>
      <c r="AQ131" s="647"/>
      <c r="AR131" s="647"/>
      <c r="AS131" s="647"/>
      <c r="AT131" s="647"/>
      <c r="AU131" s="647"/>
      <c r="AV131" s="647"/>
      <c r="AW131" s="647"/>
      <c r="AX131" s="647"/>
      <c r="AY131" s="647"/>
      <c r="AZ131" s="647"/>
      <c r="BA131" s="647"/>
      <c r="BB131" s="647"/>
      <c r="BC131" s="647"/>
      <c r="BD131" s="647"/>
      <c r="BE131" s="647"/>
      <c r="BF131" s="647"/>
      <c r="BG131" s="647"/>
      <c r="BH131" s="647"/>
      <c r="BI131" s="647"/>
      <c r="BJ131" s="647"/>
      <c r="BK131" s="647"/>
      <c r="BL131" s="647"/>
      <c r="BM131" s="647"/>
      <c r="BN131" s="647"/>
      <c r="BO131" s="647"/>
      <c r="BP131" s="647"/>
      <c r="BQ131" s="647"/>
      <c r="BR131" s="647"/>
      <c r="BS131" s="647"/>
      <c r="BT131" s="647"/>
      <c r="BU131" s="647"/>
      <c r="BV131" s="647"/>
      <c r="BW131" s="647"/>
      <c r="BX131" s="647"/>
      <c r="BY131" s="647"/>
      <c r="BZ131" s="647"/>
      <c r="CA131" s="647"/>
      <c r="CB131" s="647"/>
      <c r="CC131" s="647"/>
      <c r="CD131" s="647"/>
      <c r="CE131" s="647"/>
      <c r="CF131" s="647"/>
      <c r="CG131" s="647"/>
      <c r="CH131" s="647"/>
      <c r="CI131" s="647"/>
      <c r="CJ131" s="647"/>
      <c r="CK131" s="647"/>
      <c r="CL131" s="647"/>
      <c r="CM131" s="647"/>
      <c r="CN131" s="647"/>
      <c r="CO131" s="647"/>
      <c r="CP131" s="647"/>
      <c r="CQ131" s="647"/>
      <c r="CR131" s="647"/>
      <c r="CS131" s="647"/>
      <c r="CT131" s="647"/>
      <c r="CU131" s="647"/>
      <c r="CV131" s="647"/>
      <c r="CW131" s="647"/>
      <c r="CX131" s="647"/>
      <c r="CY131" s="647"/>
      <c r="CZ131" s="647"/>
      <c r="DA131" s="647"/>
      <c r="DB131" s="647"/>
      <c r="DC131" s="647"/>
      <c r="DD131" s="647"/>
      <c r="DE131" s="647"/>
      <c r="DF131" s="647"/>
      <c r="DG131" s="647"/>
      <c r="DH131" s="647"/>
      <c r="DI131" s="647"/>
      <c r="DJ131" s="647"/>
      <c r="DK131" s="647"/>
      <c r="DL131" s="647"/>
      <c r="DM131" s="647"/>
      <c r="DN131" s="647"/>
      <c r="DO131" s="647"/>
      <c r="DP131" s="647"/>
      <c r="DQ131" s="647"/>
      <c r="DR131" s="647"/>
      <c r="DS131" s="647"/>
      <c r="DT131" s="647"/>
      <c r="DU131" s="647"/>
      <c r="DV131" s="647"/>
      <c r="DW131" s="647"/>
      <c r="DX131" s="647"/>
      <c r="DY131" s="647"/>
      <c r="DZ131" s="647"/>
      <c r="EA131" s="647"/>
      <c r="EB131" s="647"/>
      <c r="EC131" s="647"/>
      <c r="ED131" s="647"/>
      <c r="EE131" s="647"/>
      <c r="EF131" s="647"/>
      <c r="EG131" s="647"/>
      <c r="EH131" s="647"/>
      <c r="EI131" s="647"/>
      <c r="EJ131" s="647"/>
      <c r="EK131" s="647"/>
      <c r="EL131" s="647"/>
      <c r="EM131" s="647"/>
      <c r="EN131" s="647"/>
      <c r="EO131" s="647"/>
      <c r="EP131" s="647"/>
      <c r="EQ131" s="647"/>
      <c r="ER131" s="647"/>
      <c r="ES131" s="647"/>
      <c r="ET131" s="647"/>
      <c r="EU131" s="647"/>
      <c r="EV131" s="647"/>
      <c r="EW131" s="647"/>
      <c r="EX131" s="647"/>
      <c r="EY131" s="647"/>
      <c r="EZ131" s="648"/>
    </row>
    <row r="132" spans="1:156" s="649" customFormat="1" ht="40.5" customHeight="1">
      <c r="A132" s="662" t="s">
        <v>1288</v>
      </c>
      <c r="B132" s="711" t="s">
        <v>1292</v>
      </c>
      <c r="C132" s="706" t="s">
        <v>1293</v>
      </c>
      <c r="D132" s="670" t="s">
        <v>669</v>
      </c>
      <c r="E132" s="586">
        <f>8*2.5</f>
        <v>20</v>
      </c>
      <c r="F132" s="825">
        <v>18.04</v>
      </c>
      <c r="G132" s="686">
        <f t="shared" si="27"/>
        <v>23.134495999999999</v>
      </c>
      <c r="H132" s="671">
        <f t="shared" si="28"/>
        <v>462.68</v>
      </c>
      <c r="I132" s="647"/>
      <c r="J132" s="647"/>
      <c r="K132" s="647"/>
      <c r="L132" s="647"/>
      <c r="M132" s="647"/>
      <c r="N132" s="647"/>
      <c r="O132" s="647"/>
      <c r="P132" s="647"/>
      <c r="Q132" s="647"/>
      <c r="R132" s="647"/>
      <c r="S132" s="647"/>
      <c r="T132" s="647"/>
      <c r="U132" s="647"/>
      <c r="V132" s="647"/>
      <c r="W132" s="647"/>
      <c r="X132" s="647"/>
      <c r="Y132" s="647"/>
      <c r="Z132" s="647"/>
      <c r="AA132" s="647"/>
      <c r="AB132" s="647"/>
      <c r="AC132" s="647"/>
      <c r="AD132" s="647"/>
      <c r="AE132" s="647"/>
      <c r="AF132" s="647"/>
      <c r="AG132" s="647"/>
      <c r="AH132" s="647"/>
      <c r="AI132" s="647"/>
      <c r="AJ132" s="647"/>
      <c r="AK132" s="647"/>
      <c r="AL132" s="647"/>
      <c r="AM132" s="647"/>
      <c r="AN132" s="647"/>
      <c r="AO132" s="647"/>
      <c r="AP132" s="647"/>
      <c r="AQ132" s="647"/>
      <c r="AR132" s="647"/>
      <c r="AS132" s="647"/>
      <c r="AT132" s="647"/>
      <c r="AU132" s="647"/>
      <c r="AV132" s="647"/>
      <c r="AW132" s="647"/>
      <c r="AX132" s="647"/>
      <c r="AY132" s="647"/>
      <c r="AZ132" s="647"/>
      <c r="BA132" s="647"/>
      <c r="BB132" s="647"/>
      <c r="BC132" s="647"/>
      <c r="BD132" s="647"/>
      <c r="BE132" s="647"/>
      <c r="BF132" s="647"/>
      <c r="BG132" s="647"/>
      <c r="BH132" s="647"/>
      <c r="BI132" s="647"/>
      <c r="BJ132" s="647"/>
      <c r="BK132" s="647"/>
      <c r="BL132" s="647"/>
      <c r="BM132" s="647"/>
      <c r="BN132" s="647"/>
      <c r="BO132" s="647"/>
      <c r="BP132" s="647"/>
      <c r="BQ132" s="647"/>
      <c r="BR132" s="647"/>
      <c r="BS132" s="647"/>
      <c r="BT132" s="647"/>
      <c r="BU132" s="647"/>
      <c r="BV132" s="647"/>
      <c r="BW132" s="647"/>
      <c r="BX132" s="647"/>
      <c r="BY132" s="647"/>
      <c r="BZ132" s="647"/>
      <c r="CA132" s="647"/>
      <c r="CB132" s="647"/>
      <c r="CC132" s="647"/>
      <c r="CD132" s="647"/>
      <c r="CE132" s="647"/>
      <c r="CF132" s="647"/>
      <c r="CG132" s="647"/>
      <c r="CH132" s="647"/>
      <c r="CI132" s="647"/>
      <c r="CJ132" s="647"/>
      <c r="CK132" s="647"/>
      <c r="CL132" s="647"/>
      <c r="CM132" s="647"/>
      <c r="CN132" s="647"/>
      <c r="CO132" s="647"/>
      <c r="CP132" s="647"/>
      <c r="CQ132" s="647"/>
      <c r="CR132" s="647"/>
      <c r="CS132" s="647"/>
      <c r="CT132" s="647"/>
      <c r="CU132" s="647"/>
      <c r="CV132" s="647"/>
      <c r="CW132" s="647"/>
      <c r="CX132" s="647"/>
      <c r="CY132" s="647"/>
      <c r="CZ132" s="647"/>
      <c r="DA132" s="647"/>
      <c r="DB132" s="647"/>
      <c r="DC132" s="647"/>
      <c r="DD132" s="647"/>
      <c r="DE132" s="647"/>
      <c r="DF132" s="647"/>
      <c r="DG132" s="647"/>
      <c r="DH132" s="647"/>
      <c r="DI132" s="647"/>
      <c r="DJ132" s="647"/>
      <c r="DK132" s="647"/>
      <c r="DL132" s="647"/>
      <c r="DM132" s="647"/>
      <c r="DN132" s="647"/>
      <c r="DO132" s="647"/>
      <c r="DP132" s="647"/>
      <c r="DQ132" s="647"/>
      <c r="DR132" s="647"/>
      <c r="DS132" s="647"/>
      <c r="DT132" s="647"/>
      <c r="DU132" s="647"/>
      <c r="DV132" s="647"/>
      <c r="DW132" s="647"/>
      <c r="DX132" s="647"/>
      <c r="DY132" s="647"/>
      <c r="DZ132" s="647"/>
      <c r="EA132" s="647"/>
      <c r="EB132" s="647"/>
      <c r="EC132" s="647"/>
      <c r="ED132" s="647"/>
      <c r="EE132" s="647"/>
      <c r="EF132" s="647"/>
      <c r="EG132" s="647"/>
      <c r="EH132" s="647"/>
      <c r="EI132" s="647"/>
      <c r="EJ132" s="647"/>
      <c r="EK132" s="647"/>
      <c r="EL132" s="647"/>
      <c r="EM132" s="647"/>
      <c r="EN132" s="647"/>
      <c r="EO132" s="647"/>
      <c r="EP132" s="647"/>
      <c r="EQ132" s="647"/>
      <c r="ER132" s="647"/>
      <c r="ES132" s="647"/>
      <c r="ET132" s="647"/>
      <c r="EU132" s="647"/>
      <c r="EV132" s="647"/>
      <c r="EW132" s="647"/>
      <c r="EX132" s="647"/>
      <c r="EY132" s="647"/>
      <c r="EZ132" s="648"/>
    </row>
    <row r="133" spans="1:156" s="649" customFormat="1" ht="45">
      <c r="A133" s="662" t="s">
        <v>1289</v>
      </c>
      <c r="B133" s="711" t="s">
        <v>1348</v>
      </c>
      <c r="C133" s="706" t="s">
        <v>1347</v>
      </c>
      <c r="D133" s="670" t="s">
        <v>658</v>
      </c>
      <c r="E133" s="586">
        <v>8</v>
      </c>
      <c r="F133" s="825">
        <v>21.04</v>
      </c>
      <c r="G133" s="686">
        <f t="shared" si="27"/>
        <v>26.981695999999999</v>
      </c>
      <c r="H133" s="671">
        <f t="shared" si="28"/>
        <v>215.85</v>
      </c>
      <c r="I133" s="647"/>
      <c r="J133" s="647"/>
      <c r="K133" s="647"/>
      <c r="L133" s="647"/>
      <c r="M133" s="647"/>
      <c r="N133" s="647"/>
      <c r="O133" s="647"/>
      <c r="P133" s="647"/>
      <c r="Q133" s="647"/>
      <c r="R133" s="647"/>
      <c r="S133" s="647"/>
      <c r="T133" s="647"/>
      <c r="U133" s="647"/>
      <c r="V133" s="647"/>
      <c r="W133" s="647"/>
      <c r="X133" s="647"/>
      <c r="Y133" s="647"/>
      <c r="Z133" s="647"/>
      <c r="AA133" s="647"/>
      <c r="AB133" s="647"/>
      <c r="AC133" s="647"/>
      <c r="AD133" s="647"/>
      <c r="AE133" s="647"/>
      <c r="AF133" s="647"/>
      <c r="AG133" s="647"/>
      <c r="AH133" s="647"/>
      <c r="AI133" s="647"/>
      <c r="AJ133" s="647"/>
      <c r="AK133" s="647"/>
      <c r="AL133" s="647"/>
      <c r="AM133" s="647"/>
      <c r="AN133" s="647"/>
      <c r="AO133" s="647"/>
      <c r="AP133" s="647"/>
      <c r="AQ133" s="647"/>
      <c r="AR133" s="647"/>
      <c r="AS133" s="647"/>
      <c r="AT133" s="647"/>
      <c r="AU133" s="647"/>
      <c r="AV133" s="647"/>
      <c r="AW133" s="647"/>
      <c r="AX133" s="647"/>
      <c r="AY133" s="647"/>
      <c r="AZ133" s="647"/>
      <c r="BA133" s="647"/>
      <c r="BB133" s="647"/>
      <c r="BC133" s="647"/>
      <c r="BD133" s="647"/>
      <c r="BE133" s="647"/>
      <c r="BF133" s="647"/>
      <c r="BG133" s="647"/>
      <c r="BH133" s="647"/>
      <c r="BI133" s="647"/>
      <c r="BJ133" s="647"/>
      <c r="BK133" s="647"/>
      <c r="BL133" s="647"/>
      <c r="BM133" s="647"/>
      <c r="BN133" s="647"/>
      <c r="BO133" s="647"/>
      <c r="BP133" s="647"/>
      <c r="BQ133" s="647"/>
      <c r="BR133" s="647"/>
      <c r="BS133" s="647"/>
      <c r="BT133" s="647"/>
      <c r="BU133" s="647"/>
      <c r="BV133" s="647"/>
      <c r="BW133" s="647"/>
      <c r="BX133" s="647"/>
      <c r="BY133" s="647"/>
      <c r="BZ133" s="647"/>
      <c r="CA133" s="647"/>
      <c r="CB133" s="647"/>
      <c r="CC133" s="647"/>
      <c r="CD133" s="647"/>
      <c r="CE133" s="647"/>
      <c r="CF133" s="647"/>
      <c r="CG133" s="647"/>
      <c r="CH133" s="647"/>
      <c r="CI133" s="647"/>
      <c r="CJ133" s="647"/>
      <c r="CK133" s="647"/>
      <c r="CL133" s="647"/>
      <c r="CM133" s="647"/>
      <c r="CN133" s="647"/>
      <c r="CO133" s="647"/>
      <c r="CP133" s="647"/>
      <c r="CQ133" s="647"/>
      <c r="CR133" s="647"/>
      <c r="CS133" s="647"/>
      <c r="CT133" s="647"/>
      <c r="CU133" s="647"/>
      <c r="CV133" s="647"/>
      <c r="CW133" s="647"/>
      <c r="CX133" s="647"/>
      <c r="CY133" s="647"/>
      <c r="CZ133" s="647"/>
      <c r="DA133" s="647"/>
      <c r="DB133" s="647"/>
      <c r="DC133" s="647"/>
      <c r="DD133" s="647"/>
      <c r="DE133" s="647"/>
      <c r="DF133" s="647"/>
      <c r="DG133" s="647"/>
      <c r="DH133" s="647"/>
      <c r="DI133" s="647"/>
      <c r="DJ133" s="647"/>
      <c r="DK133" s="647"/>
      <c r="DL133" s="647"/>
      <c r="DM133" s="647"/>
      <c r="DN133" s="647"/>
      <c r="DO133" s="647"/>
      <c r="DP133" s="647"/>
      <c r="DQ133" s="647"/>
      <c r="DR133" s="647"/>
      <c r="DS133" s="647"/>
      <c r="DT133" s="647"/>
      <c r="DU133" s="647"/>
      <c r="DV133" s="647"/>
      <c r="DW133" s="647"/>
      <c r="DX133" s="647"/>
      <c r="DY133" s="647"/>
      <c r="DZ133" s="647"/>
      <c r="EA133" s="647"/>
      <c r="EB133" s="647"/>
      <c r="EC133" s="647"/>
      <c r="ED133" s="647"/>
      <c r="EE133" s="647"/>
      <c r="EF133" s="647"/>
      <c r="EG133" s="647"/>
      <c r="EH133" s="647"/>
      <c r="EI133" s="647"/>
      <c r="EJ133" s="647"/>
      <c r="EK133" s="647"/>
      <c r="EL133" s="647"/>
      <c r="EM133" s="647"/>
      <c r="EN133" s="647"/>
      <c r="EO133" s="647"/>
      <c r="EP133" s="647"/>
      <c r="EQ133" s="647"/>
      <c r="ER133" s="647"/>
      <c r="ES133" s="647"/>
      <c r="ET133" s="647"/>
      <c r="EU133" s="647"/>
      <c r="EV133" s="647"/>
      <c r="EW133" s="647"/>
      <c r="EX133" s="647"/>
      <c r="EY133" s="647"/>
      <c r="EZ133" s="648"/>
    </row>
    <row r="134" spans="1:156" s="649" customFormat="1" ht="30">
      <c r="A134" s="662" t="s">
        <v>1290</v>
      </c>
      <c r="B134" s="711" t="s">
        <v>1349</v>
      </c>
      <c r="C134" s="706" t="s">
        <v>1350</v>
      </c>
      <c r="D134" s="670" t="s">
        <v>658</v>
      </c>
      <c r="E134" s="586">
        <v>8</v>
      </c>
      <c r="F134" s="825">
        <v>250.72</v>
      </c>
      <c r="G134" s="686">
        <f t="shared" si="27"/>
        <v>321.52332799999999</v>
      </c>
      <c r="H134" s="671">
        <f t="shared" si="28"/>
        <v>2572.1799999999998</v>
      </c>
      <c r="I134" s="647"/>
      <c r="J134" s="647"/>
      <c r="K134" s="647"/>
      <c r="L134" s="647"/>
      <c r="M134" s="647"/>
      <c r="N134" s="647"/>
      <c r="O134" s="647"/>
      <c r="P134" s="647"/>
      <c r="Q134" s="647"/>
      <c r="R134" s="647"/>
      <c r="S134" s="647"/>
      <c r="T134" s="647"/>
      <c r="U134" s="647"/>
      <c r="V134" s="647"/>
      <c r="W134" s="647"/>
      <c r="X134" s="647"/>
      <c r="Y134" s="647"/>
      <c r="Z134" s="647"/>
      <c r="AA134" s="647"/>
      <c r="AB134" s="647"/>
      <c r="AC134" s="647"/>
      <c r="AD134" s="647"/>
      <c r="AE134" s="647"/>
      <c r="AF134" s="647"/>
      <c r="AG134" s="647"/>
      <c r="AH134" s="647"/>
      <c r="AI134" s="647"/>
      <c r="AJ134" s="647"/>
      <c r="AK134" s="647"/>
      <c r="AL134" s="647"/>
      <c r="AM134" s="647"/>
      <c r="AN134" s="647"/>
      <c r="AO134" s="647"/>
      <c r="AP134" s="647"/>
      <c r="AQ134" s="647"/>
      <c r="AR134" s="647"/>
      <c r="AS134" s="647"/>
      <c r="AT134" s="647"/>
      <c r="AU134" s="647"/>
      <c r="AV134" s="647"/>
      <c r="AW134" s="647"/>
      <c r="AX134" s="647"/>
      <c r="AY134" s="647"/>
      <c r="AZ134" s="647"/>
      <c r="BA134" s="647"/>
      <c r="BB134" s="647"/>
      <c r="BC134" s="647"/>
      <c r="BD134" s="647"/>
      <c r="BE134" s="647"/>
      <c r="BF134" s="647"/>
      <c r="BG134" s="647"/>
      <c r="BH134" s="647"/>
      <c r="BI134" s="647"/>
      <c r="BJ134" s="647"/>
      <c r="BK134" s="647"/>
      <c r="BL134" s="647"/>
      <c r="BM134" s="647"/>
      <c r="BN134" s="647"/>
      <c r="BO134" s="647"/>
      <c r="BP134" s="647"/>
      <c r="BQ134" s="647"/>
      <c r="BR134" s="647"/>
      <c r="BS134" s="647"/>
      <c r="BT134" s="647"/>
      <c r="BU134" s="647"/>
      <c r="BV134" s="647"/>
      <c r="BW134" s="647"/>
      <c r="BX134" s="647"/>
      <c r="BY134" s="647"/>
      <c r="BZ134" s="647"/>
      <c r="CA134" s="647"/>
      <c r="CB134" s="647"/>
      <c r="CC134" s="647"/>
      <c r="CD134" s="647"/>
      <c r="CE134" s="647"/>
      <c r="CF134" s="647"/>
      <c r="CG134" s="647"/>
      <c r="CH134" s="647"/>
      <c r="CI134" s="647"/>
      <c r="CJ134" s="647"/>
      <c r="CK134" s="647"/>
      <c r="CL134" s="647"/>
      <c r="CM134" s="647"/>
      <c r="CN134" s="647"/>
      <c r="CO134" s="647"/>
      <c r="CP134" s="647"/>
      <c r="CQ134" s="647"/>
      <c r="CR134" s="647"/>
      <c r="CS134" s="647"/>
      <c r="CT134" s="647"/>
      <c r="CU134" s="647"/>
      <c r="CV134" s="647"/>
      <c r="CW134" s="647"/>
      <c r="CX134" s="647"/>
      <c r="CY134" s="647"/>
      <c r="CZ134" s="647"/>
      <c r="DA134" s="647"/>
      <c r="DB134" s="647"/>
      <c r="DC134" s="647"/>
      <c r="DD134" s="647"/>
      <c r="DE134" s="647"/>
      <c r="DF134" s="647"/>
      <c r="DG134" s="647"/>
      <c r="DH134" s="647"/>
      <c r="DI134" s="647"/>
      <c r="DJ134" s="647"/>
      <c r="DK134" s="647"/>
      <c r="DL134" s="647"/>
      <c r="DM134" s="647"/>
      <c r="DN134" s="647"/>
      <c r="DO134" s="647"/>
      <c r="DP134" s="647"/>
      <c r="DQ134" s="647"/>
      <c r="DR134" s="647"/>
      <c r="DS134" s="647"/>
      <c r="DT134" s="647"/>
      <c r="DU134" s="647"/>
      <c r="DV134" s="647"/>
      <c r="DW134" s="647"/>
      <c r="DX134" s="647"/>
      <c r="DY134" s="647"/>
      <c r="DZ134" s="647"/>
      <c r="EA134" s="647"/>
      <c r="EB134" s="647"/>
      <c r="EC134" s="647"/>
      <c r="ED134" s="647"/>
      <c r="EE134" s="647"/>
      <c r="EF134" s="647"/>
      <c r="EG134" s="647"/>
      <c r="EH134" s="647"/>
      <c r="EI134" s="647"/>
      <c r="EJ134" s="647"/>
      <c r="EK134" s="647"/>
      <c r="EL134" s="647"/>
      <c r="EM134" s="647"/>
      <c r="EN134" s="647"/>
      <c r="EO134" s="647"/>
      <c r="EP134" s="647"/>
      <c r="EQ134" s="647"/>
      <c r="ER134" s="647"/>
      <c r="ES134" s="647"/>
      <c r="ET134" s="647"/>
      <c r="EU134" s="647"/>
      <c r="EV134" s="647"/>
      <c r="EW134" s="647"/>
      <c r="EX134" s="647"/>
      <c r="EY134" s="647"/>
      <c r="EZ134" s="648"/>
    </row>
    <row r="135" spans="1:156" s="649" customFormat="1" ht="30">
      <c r="A135" s="662" t="s">
        <v>1291</v>
      </c>
      <c r="B135" s="711" t="s">
        <v>1352</v>
      </c>
      <c r="C135" s="706" t="s">
        <v>1351</v>
      </c>
      <c r="D135" s="670" t="s">
        <v>658</v>
      </c>
      <c r="E135" s="586">
        <v>8</v>
      </c>
      <c r="F135" s="825">
        <v>51.31</v>
      </c>
      <c r="G135" s="686">
        <f t="shared" si="27"/>
        <v>65.799943999999996</v>
      </c>
      <c r="H135" s="671">
        <f t="shared" si="28"/>
        <v>526.39</v>
      </c>
      <c r="I135" s="647"/>
      <c r="J135" s="647"/>
      <c r="K135" s="647"/>
      <c r="L135" s="647"/>
      <c r="M135" s="647"/>
      <c r="N135" s="647"/>
      <c r="O135" s="647"/>
      <c r="P135" s="647"/>
      <c r="Q135" s="647"/>
      <c r="R135" s="647"/>
      <c r="S135" s="647"/>
      <c r="T135" s="647"/>
      <c r="U135" s="647"/>
      <c r="V135" s="647"/>
      <c r="W135" s="647"/>
      <c r="X135" s="647"/>
      <c r="Y135" s="647"/>
      <c r="Z135" s="647"/>
      <c r="AA135" s="647"/>
      <c r="AB135" s="647"/>
      <c r="AC135" s="647"/>
      <c r="AD135" s="647"/>
      <c r="AE135" s="647"/>
      <c r="AF135" s="647"/>
      <c r="AG135" s="647"/>
      <c r="AH135" s="647"/>
      <c r="AI135" s="647"/>
      <c r="AJ135" s="647"/>
      <c r="AK135" s="647"/>
      <c r="AL135" s="647"/>
      <c r="AM135" s="647"/>
      <c r="AN135" s="647"/>
      <c r="AO135" s="647"/>
      <c r="AP135" s="647"/>
      <c r="AQ135" s="647"/>
      <c r="AR135" s="647"/>
      <c r="AS135" s="647"/>
      <c r="AT135" s="647"/>
      <c r="AU135" s="647"/>
      <c r="AV135" s="647"/>
      <c r="AW135" s="647"/>
      <c r="AX135" s="647"/>
      <c r="AY135" s="647"/>
      <c r="AZ135" s="647"/>
      <c r="BA135" s="647"/>
      <c r="BB135" s="647"/>
      <c r="BC135" s="647"/>
      <c r="BD135" s="647"/>
      <c r="BE135" s="647"/>
      <c r="BF135" s="647"/>
      <c r="BG135" s="647"/>
      <c r="BH135" s="647"/>
      <c r="BI135" s="647"/>
      <c r="BJ135" s="647"/>
      <c r="BK135" s="647"/>
      <c r="BL135" s="647"/>
      <c r="BM135" s="647"/>
      <c r="BN135" s="647"/>
      <c r="BO135" s="647"/>
      <c r="BP135" s="647"/>
      <c r="BQ135" s="647"/>
      <c r="BR135" s="647"/>
      <c r="BS135" s="647"/>
      <c r="BT135" s="647"/>
      <c r="BU135" s="647"/>
      <c r="BV135" s="647"/>
      <c r="BW135" s="647"/>
      <c r="BX135" s="647"/>
      <c r="BY135" s="647"/>
      <c r="BZ135" s="647"/>
      <c r="CA135" s="647"/>
      <c r="CB135" s="647"/>
      <c r="CC135" s="647"/>
      <c r="CD135" s="647"/>
      <c r="CE135" s="647"/>
      <c r="CF135" s="647"/>
      <c r="CG135" s="647"/>
      <c r="CH135" s="647"/>
      <c r="CI135" s="647"/>
      <c r="CJ135" s="647"/>
      <c r="CK135" s="647"/>
      <c r="CL135" s="647"/>
      <c r="CM135" s="647"/>
      <c r="CN135" s="647"/>
      <c r="CO135" s="647"/>
      <c r="CP135" s="647"/>
      <c r="CQ135" s="647"/>
      <c r="CR135" s="647"/>
      <c r="CS135" s="647"/>
      <c r="CT135" s="647"/>
      <c r="CU135" s="647"/>
      <c r="CV135" s="647"/>
      <c r="CW135" s="647"/>
      <c r="CX135" s="647"/>
      <c r="CY135" s="647"/>
      <c r="CZ135" s="647"/>
      <c r="DA135" s="647"/>
      <c r="DB135" s="647"/>
      <c r="DC135" s="647"/>
      <c r="DD135" s="647"/>
      <c r="DE135" s="647"/>
      <c r="DF135" s="647"/>
      <c r="DG135" s="647"/>
      <c r="DH135" s="647"/>
      <c r="DI135" s="647"/>
      <c r="DJ135" s="647"/>
      <c r="DK135" s="647"/>
      <c r="DL135" s="647"/>
      <c r="DM135" s="647"/>
      <c r="DN135" s="647"/>
      <c r="DO135" s="647"/>
      <c r="DP135" s="647"/>
      <c r="DQ135" s="647"/>
      <c r="DR135" s="647"/>
      <c r="DS135" s="647"/>
      <c r="DT135" s="647"/>
      <c r="DU135" s="647"/>
      <c r="DV135" s="647"/>
      <c r="DW135" s="647"/>
      <c r="DX135" s="647"/>
      <c r="DY135" s="647"/>
      <c r="DZ135" s="647"/>
      <c r="EA135" s="647"/>
      <c r="EB135" s="647"/>
      <c r="EC135" s="647"/>
      <c r="ED135" s="647"/>
      <c r="EE135" s="647"/>
      <c r="EF135" s="647"/>
      <c r="EG135" s="647"/>
      <c r="EH135" s="647"/>
      <c r="EI135" s="647"/>
      <c r="EJ135" s="647"/>
      <c r="EK135" s="647"/>
      <c r="EL135" s="647"/>
      <c r="EM135" s="647"/>
      <c r="EN135" s="647"/>
      <c r="EO135" s="647"/>
      <c r="EP135" s="647"/>
      <c r="EQ135" s="647"/>
      <c r="ER135" s="647"/>
      <c r="ES135" s="647"/>
      <c r="ET135" s="647"/>
      <c r="EU135" s="647"/>
      <c r="EV135" s="647"/>
      <c r="EW135" s="647"/>
      <c r="EX135" s="647"/>
      <c r="EY135" s="647"/>
      <c r="EZ135" s="648"/>
    </row>
    <row r="136" spans="1:156" s="649" customFormat="1" ht="45">
      <c r="A136" s="662" t="s">
        <v>1298</v>
      </c>
      <c r="B136" s="711" t="s">
        <v>1353</v>
      </c>
      <c r="C136" s="706" t="s">
        <v>1354</v>
      </c>
      <c r="D136" s="670" t="s">
        <v>658</v>
      </c>
      <c r="E136" s="586">
        <v>9</v>
      </c>
      <c r="F136" s="825">
        <v>359.1</v>
      </c>
      <c r="G136" s="686">
        <f t="shared" si="27"/>
        <v>460.50984</v>
      </c>
      <c r="H136" s="671">
        <f t="shared" si="28"/>
        <v>4144.58</v>
      </c>
      <c r="I136" s="647"/>
      <c r="J136" s="647"/>
      <c r="K136" s="647"/>
      <c r="L136" s="647"/>
      <c r="M136" s="647"/>
      <c r="N136" s="647"/>
      <c r="O136" s="647"/>
      <c r="P136" s="647"/>
      <c r="Q136" s="647"/>
      <c r="R136" s="647"/>
      <c r="S136" s="647"/>
      <c r="T136" s="647"/>
      <c r="U136" s="647"/>
      <c r="V136" s="647"/>
      <c r="W136" s="647"/>
      <c r="X136" s="647"/>
      <c r="Y136" s="647"/>
      <c r="Z136" s="647"/>
      <c r="AA136" s="647"/>
      <c r="AB136" s="647"/>
      <c r="AC136" s="647"/>
      <c r="AD136" s="647"/>
      <c r="AE136" s="647"/>
      <c r="AF136" s="647"/>
      <c r="AG136" s="647"/>
      <c r="AH136" s="647"/>
      <c r="AI136" s="647"/>
      <c r="AJ136" s="647"/>
      <c r="AK136" s="647"/>
      <c r="AL136" s="647"/>
      <c r="AM136" s="647"/>
      <c r="AN136" s="647"/>
      <c r="AO136" s="647"/>
      <c r="AP136" s="647"/>
      <c r="AQ136" s="647"/>
      <c r="AR136" s="647"/>
      <c r="AS136" s="647"/>
      <c r="AT136" s="647"/>
      <c r="AU136" s="647"/>
      <c r="AV136" s="647"/>
      <c r="AW136" s="647"/>
      <c r="AX136" s="647"/>
      <c r="AY136" s="647"/>
      <c r="AZ136" s="647"/>
      <c r="BA136" s="647"/>
      <c r="BB136" s="647"/>
      <c r="BC136" s="647"/>
      <c r="BD136" s="647"/>
      <c r="BE136" s="647"/>
      <c r="BF136" s="647"/>
      <c r="BG136" s="647"/>
      <c r="BH136" s="647"/>
      <c r="BI136" s="647"/>
      <c r="BJ136" s="647"/>
      <c r="BK136" s="647"/>
      <c r="BL136" s="647"/>
      <c r="BM136" s="647"/>
      <c r="BN136" s="647"/>
      <c r="BO136" s="647"/>
      <c r="BP136" s="647"/>
      <c r="BQ136" s="647"/>
      <c r="BR136" s="647"/>
      <c r="BS136" s="647"/>
      <c r="BT136" s="647"/>
      <c r="BU136" s="647"/>
      <c r="BV136" s="647"/>
      <c r="BW136" s="647"/>
      <c r="BX136" s="647"/>
      <c r="BY136" s="647"/>
      <c r="BZ136" s="647"/>
      <c r="CA136" s="647"/>
      <c r="CB136" s="647"/>
      <c r="CC136" s="647"/>
      <c r="CD136" s="647"/>
      <c r="CE136" s="647"/>
      <c r="CF136" s="647"/>
      <c r="CG136" s="647"/>
      <c r="CH136" s="647"/>
      <c r="CI136" s="647"/>
      <c r="CJ136" s="647"/>
      <c r="CK136" s="647"/>
      <c r="CL136" s="647"/>
      <c r="CM136" s="647"/>
      <c r="CN136" s="647"/>
      <c r="CO136" s="647"/>
      <c r="CP136" s="647"/>
      <c r="CQ136" s="647"/>
      <c r="CR136" s="647"/>
      <c r="CS136" s="647"/>
      <c r="CT136" s="647"/>
      <c r="CU136" s="647"/>
      <c r="CV136" s="647"/>
      <c r="CW136" s="647"/>
      <c r="CX136" s="647"/>
      <c r="CY136" s="647"/>
      <c r="CZ136" s="647"/>
      <c r="DA136" s="647"/>
      <c r="DB136" s="647"/>
      <c r="DC136" s="647"/>
      <c r="DD136" s="647"/>
      <c r="DE136" s="647"/>
      <c r="DF136" s="647"/>
      <c r="DG136" s="647"/>
      <c r="DH136" s="647"/>
      <c r="DI136" s="647"/>
      <c r="DJ136" s="647"/>
      <c r="DK136" s="647"/>
      <c r="DL136" s="647"/>
      <c r="DM136" s="647"/>
      <c r="DN136" s="647"/>
      <c r="DO136" s="647"/>
      <c r="DP136" s="647"/>
      <c r="DQ136" s="647"/>
      <c r="DR136" s="647"/>
      <c r="DS136" s="647"/>
      <c r="DT136" s="647"/>
      <c r="DU136" s="647"/>
      <c r="DV136" s="647"/>
      <c r="DW136" s="647"/>
      <c r="DX136" s="647"/>
      <c r="DY136" s="647"/>
      <c r="DZ136" s="647"/>
      <c r="EA136" s="647"/>
      <c r="EB136" s="647"/>
      <c r="EC136" s="647"/>
      <c r="ED136" s="647"/>
      <c r="EE136" s="647"/>
      <c r="EF136" s="647"/>
      <c r="EG136" s="647"/>
      <c r="EH136" s="647"/>
      <c r="EI136" s="647"/>
      <c r="EJ136" s="647"/>
      <c r="EK136" s="647"/>
      <c r="EL136" s="647"/>
      <c r="EM136" s="647"/>
      <c r="EN136" s="647"/>
      <c r="EO136" s="647"/>
      <c r="EP136" s="647"/>
      <c r="EQ136" s="647"/>
      <c r="ER136" s="647"/>
      <c r="ES136" s="647"/>
      <c r="ET136" s="647"/>
      <c r="EU136" s="647"/>
      <c r="EV136" s="647"/>
      <c r="EW136" s="647"/>
      <c r="EX136" s="647"/>
      <c r="EY136" s="647"/>
      <c r="EZ136" s="648"/>
    </row>
    <row r="137" spans="1:156" s="649" customFormat="1" ht="45">
      <c r="A137" s="662" t="s">
        <v>1367</v>
      </c>
      <c r="B137" s="711" t="s">
        <v>1355</v>
      </c>
      <c r="C137" s="706" t="s">
        <v>1356</v>
      </c>
      <c r="D137" s="670" t="s">
        <v>658</v>
      </c>
      <c r="E137" s="586">
        <v>9</v>
      </c>
      <c r="F137" s="825">
        <v>37.18</v>
      </c>
      <c r="G137" s="686">
        <f t="shared" si="27"/>
        <v>47.679631999999998</v>
      </c>
      <c r="H137" s="671">
        <f t="shared" si="28"/>
        <v>429.11</v>
      </c>
      <c r="I137" s="647"/>
      <c r="J137" s="647"/>
      <c r="K137" s="647"/>
      <c r="L137" s="647"/>
      <c r="M137" s="647"/>
      <c r="N137" s="647"/>
      <c r="O137" s="647"/>
      <c r="P137" s="647"/>
      <c r="Q137" s="647"/>
      <c r="R137" s="647"/>
      <c r="S137" s="647"/>
      <c r="T137" s="647"/>
      <c r="U137" s="647"/>
      <c r="V137" s="647"/>
      <c r="W137" s="647"/>
      <c r="X137" s="647"/>
      <c r="Y137" s="647"/>
      <c r="Z137" s="647"/>
      <c r="AA137" s="647"/>
      <c r="AB137" s="647"/>
      <c r="AC137" s="647"/>
      <c r="AD137" s="647"/>
      <c r="AE137" s="647"/>
      <c r="AF137" s="647"/>
      <c r="AG137" s="647"/>
      <c r="AH137" s="647"/>
      <c r="AI137" s="647"/>
      <c r="AJ137" s="647"/>
      <c r="AK137" s="647"/>
      <c r="AL137" s="647"/>
      <c r="AM137" s="647"/>
      <c r="AN137" s="647"/>
      <c r="AO137" s="647"/>
      <c r="AP137" s="647"/>
      <c r="AQ137" s="647"/>
      <c r="AR137" s="647"/>
      <c r="AS137" s="647"/>
      <c r="AT137" s="647"/>
      <c r="AU137" s="647"/>
      <c r="AV137" s="647"/>
      <c r="AW137" s="647"/>
      <c r="AX137" s="647"/>
      <c r="AY137" s="647"/>
      <c r="AZ137" s="647"/>
      <c r="BA137" s="647"/>
      <c r="BB137" s="647"/>
      <c r="BC137" s="647"/>
      <c r="BD137" s="647"/>
      <c r="BE137" s="647"/>
      <c r="BF137" s="647"/>
      <c r="BG137" s="647"/>
      <c r="BH137" s="647"/>
      <c r="BI137" s="647"/>
      <c r="BJ137" s="647"/>
      <c r="BK137" s="647"/>
      <c r="BL137" s="647"/>
      <c r="BM137" s="647"/>
      <c r="BN137" s="647"/>
      <c r="BO137" s="647"/>
      <c r="BP137" s="647"/>
      <c r="BQ137" s="647"/>
      <c r="BR137" s="647"/>
      <c r="BS137" s="647"/>
      <c r="BT137" s="647"/>
      <c r="BU137" s="647"/>
      <c r="BV137" s="647"/>
      <c r="BW137" s="647"/>
      <c r="BX137" s="647"/>
      <c r="BY137" s="647"/>
      <c r="BZ137" s="647"/>
      <c r="CA137" s="647"/>
      <c r="CB137" s="647"/>
      <c r="CC137" s="647"/>
      <c r="CD137" s="647"/>
      <c r="CE137" s="647"/>
      <c r="CF137" s="647"/>
      <c r="CG137" s="647"/>
      <c r="CH137" s="647"/>
      <c r="CI137" s="647"/>
      <c r="CJ137" s="647"/>
      <c r="CK137" s="647"/>
      <c r="CL137" s="647"/>
      <c r="CM137" s="647"/>
      <c r="CN137" s="647"/>
      <c r="CO137" s="647"/>
      <c r="CP137" s="647"/>
      <c r="CQ137" s="647"/>
      <c r="CR137" s="647"/>
      <c r="CS137" s="647"/>
      <c r="CT137" s="647"/>
      <c r="CU137" s="647"/>
      <c r="CV137" s="647"/>
      <c r="CW137" s="647"/>
      <c r="CX137" s="647"/>
      <c r="CY137" s="647"/>
      <c r="CZ137" s="647"/>
      <c r="DA137" s="647"/>
      <c r="DB137" s="647"/>
      <c r="DC137" s="647"/>
      <c r="DD137" s="647"/>
      <c r="DE137" s="647"/>
      <c r="DF137" s="647"/>
      <c r="DG137" s="647"/>
      <c r="DH137" s="647"/>
      <c r="DI137" s="647"/>
      <c r="DJ137" s="647"/>
      <c r="DK137" s="647"/>
      <c r="DL137" s="647"/>
      <c r="DM137" s="647"/>
      <c r="DN137" s="647"/>
      <c r="DO137" s="647"/>
      <c r="DP137" s="647"/>
      <c r="DQ137" s="647"/>
      <c r="DR137" s="647"/>
      <c r="DS137" s="647"/>
      <c r="DT137" s="647"/>
      <c r="DU137" s="647"/>
      <c r="DV137" s="647"/>
      <c r="DW137" s="647"/>
      <c r="DX137" s="647"/>
      <c r="DY137" s="647"/>
      <c r="DZ137" s="647"/>
      <c r="EA137" s="647"/>
      <c r="EB137" s="647"/>
      <c r="EC137" s="647"/>
      <c r="ED137" s="647"/>
      <c r="EE137" s="647"/>
      <c r="EF137" s="647"/>
      <c r="EG137" s="647"/>
      <c r="EH137" s="647"/>
      <c r="EI137" s="647"/>
      <c r="EJ137" s="647"/>
      <c r="EK137" s="647"/>
      <c r="EL137" s="647"/>
      <c r="EM137" s="647"/>
      <c r="EN137" s="647"/>
      <c r="EO137" s="647"/>
      <c r="EP137" s="647"/>
      <c r="EQ137" s="647"/>
      <c r="ER137" s="647"/>
      <c r="ES137" s="647"/>
      <c r="ET137" s="647"/>
      <c r="EU137" s="647"/>
      <c r="EV137" s="647"/>
      <c r="EW137" s="647"/>
      <c r="EX137" s="647"/>
      <c r="EY137" s="647"/>
      <c r="EZ137" s="648"/>
    </row>
    <row r="138" spans="1:156" s="649" customFormat="1" ht="15">
      <c r="A138" s="662" t="s">
        <v>1368</v>
      </c>
      <c r="B138" s="711" t="s">
        <v>1299</v>
      </c>
      <c r="C138" s="829" t="s">
        <v>1294</v>
      </c>
      <c r="D138" s="670" t="s">
        <v>658</v>
      </c>
      <c r="E138" s="586">
        <v>8</v>
      </c>
      <c r="F138" s="825">
        <f>COMPOSIÇÃO!H41</f>
        <v>127.04</v>
      </c>
      <c r="G138" s="686">
        <f t="shared" si="27"/>
        <v>162.91609600000001</v>
      </c>
      <c r="H138" s="671">
        <f t="shared" si="28"/>
        <v>1303.32</v>
      </c>
      <c r="I138" s="647"/>
      <c r="J138" s="647"/>
      <c r="K138" s="647"/>
      <c r="L138" s="647"/>
      <c r="M138" s="647"/>
      <c r="N138" s="647"/>
      <c r="O138" s="647"/>
      <c r="P138" s="647"/>
      <c r="Q138" s="647"/>
      <c r="R138" s="647"/>
      <c r="S138" s="647"/>
      <c r="T138" s="647"/>
      <c r="U138" s="647"/>
      <c r="V138" s="647"/>
      <c r="W138" s="647"/>
      <c r="X138" s="647"/>
      <c r="Y138" s="647"/>
      <c r="Z138" s="647"/>
      <c r="AA138" s="647"/>
      <c r="AB138" s="647"/>
      <c r="AC138" s="647"/>
      <c r="AD138" s="647"/>
      <c r="AE138" s="647"/>
      <c r="AF138" s="647"/>
      <c r="AG138" s="647"/>
      <c r="AH138" s="647"/>
      <c r="AI138" s="647"/>
      <c r="AJ138" s="647"/>
      <c r="AK138" s="647"/>
      <c r="AL138" s="647"/>
      <c r="AM138" s="647"/>
      <c r="AN138" s="647"/>
      <c r="AO138" s="647"/>
      <c r="AP138" s="647"/>
      <c r="AQ138" s="647"/>
      <c r="AR138" s="647"/>
      <c r="AS138" s="647"/>
      <c r="AT138" s="647"/>
      <c r="AU138" s="647"/>
      <c r="AV138" s="647"/>
      <c r="AW138" s="647"/>
      <c r="AX138" s="647"/>
      <c r="AY138" s="647"/>
      <c r="AZ138" s="647"/>
      <c r="BA138" s="647"/>
      <c r="BB138" s="647"/>
      <c r="BC138" s="647"/>
      <c r="BD138" s="647"/>
      <c r="BE138" s="647"/>
      <c r="BF138" s="647"/>
      <c r="BG138" s="647"/>
      <c r="BH138" s="647"/>
      <c r="BI138" s="647"/>
      <c r="BJ138" s="647"/>
      <c r="BK138" s="647"/>
      <c r="BL138" s="647"/>
      <c r="BM138" s="647"/>
      <c r="BN138" s="647"/>
      <c r="BO138" s="647"/>
      <c r="BP138" s="647"/>
      <c r="BQ138" s="647"/>
      <c r="BR138" s="647"/>
      <c r="BS138" s="647"/>
      <c r="BT138" s="647"/>
      <c r="BU138" s="647"/>
      <c r="BV138" s="647"/>
      <c r="BW138" s="647"/>
      <c r="BX138" s="647"/>
      <c r="BY138" s="647"/>
      <c r="BZ138" s="647"/>
      <c r="CA138" s="647"/>
      <c r="CB138" s="647"/>
      <c r="CC138" s="647"/>
      <c r="CD138" s="647"/>
      <c r="CE138" s="647"/>
      <c r="CF138" s="647"/>
      <c r="CG138" s="647"/>
      <c r="CH138" s="647"/>
      <c r="CI138" s="647"/>
      <c r="CJ138" s="647"/>
      <c r="CK138" s="647"/>
      <c r="CL138" s="647"/>
      <c r="CM138" s="647"/>
      <c r="CN138" s="647"/>
      <c r="CO138" s="647"/>
      <c r="CP138" s="647"/>
      <c r="CQ138" s="647"/>
      <c r="CR138" s="647"/>
      <c r="CS138" s="647"/>
      <c r="CT138" s="647"/>
      <c r="CU138" s="647"/>
      <c r="CV138" s="647"/>
      <c r="CW138" s="647"/>
      <c r="CX138" s="647"/>
      <c r="CY138" s="647"/>
      <c r="CZ138" s="647"/>
      <c r="DA138" s="647"/>
      <c r="DB138" s="647"/>
      <c r="DC138" s="647"/>
      <c r="DD138" s="647"/>
      <c r="DE138" s="647"/>
      <c r="DF138" s="647"/>
      <c r="DG138" s="647"/>
      <c r="DH138" s="647"/>
      <c r="DI138" s="647"/>
      <c r="DJ138" s="647"/>
      <c r="DK138" s="647"/>
      <c r="DL138" s="647"/>
      <c r="DM138" s="647"/>
      <c r="DN138" s="647"/>
      <c r="DO138" s="647"/>
      <c r="DP138" s="647"/>
      <c r="DQ138" s="647"/>
      <c r="DR138" s="647"/>
      <c r="DS138" s="647"/>
      <c r="DT138" s="647"/>
      <c r="DU138" s="647"/>
      <c r="DV138" s="647"/>
      <c r="DW138" s="647"/>
      <c r="DX138" s="647"/>
      <c r="DY138" s="647"/>
      <c r="DZ138" s="647"/>
      <c r="EA138" s="647"/>
      <c r="EB138" s="647"/>
      <c r="EC138" s="647"/>
      <c r="ED138" s="647"/>
      <c r="EE138" s="647"/>
      <c r="EF138" s="647"/>
      <c r="EG138" s="647"/>
      <c r="EH138" s="647"/>
      <c r="EI138" s="647"/>
      <c r="EJ138" s="647"/>
      <c r="EK138" s="647"/>
      <c r="EL138" s="647"/>
      <c r="EM138" s="647"/>
      <c r="EN138" s="647"/>
      <c r="EO138" s="647"/>
      <c r="EP138" s="647"/>
      <c r="EQ138" s="647"/>
      <c r="ER138" s="647"/>
      <c r="ES138" s="647"/>
      <c r="ET138" s="647"/>
      <c r="EU138" s="647"/>
      <c r="EV138" s="647"/>
      <c r="EW138" s="647"/>
      <c r="EX138" s="647"/>
      <c r="EY138" s="647"/>
      <c r="EZ138" s="648"/>
    </row>
    <row r="139" spans="1:156" s="649" customFormat="1" ht="15">
      <c r="A139" s="662" t="s">
        <v>1369</v>
      </c>
      <c r="B139" s="711" t="s">
        <v>1300</v>
      </c>
      <c r="C139" s="829" t="s">
        <v>1295</v>
      </c>
      <c r="D139" s="670" t="s">
        <v>658</v>
      </c>
      <c r="E139" s="586">
        <v>9</v>
      </c>
      <c r="F139" s="825">
        <f>COMPOSIÇÃO!H51</f>
        <v>152.83000000000001</v>
      </c>
      <c r="G139" s="686">
        <f t="shared" si="27"/>
        <v>195.989192</v>
      </c>
      <c r="H139" s="671">
        <f t="shared" si="28"/>
        <v>1763.9</v>
      </c>
      <c r="I139" s="647"/>
      <c r="J139" s="647"/>
      <c r="K139" s="647"/>
      <c r="L139" s="647"/>
      <c r="M139" s="647"/>
      <c r="N139" s="647"/>
      <c r="O139" s="647"/>
      <c r="P139" s="647"/>
      <c r="Q139" s="647"/>
      <c r="R139" s="647"/>
      <c r="S139" s="647"/>
      <c r="T139" s="647"/>
      <c r="U139" s="647"/>
      <c r="V139" s="647"/>
      <c r="W139" s="647"/>
      <c r="X139" s="647"/>
      <c r="Y139" s="647"/>
      <c r="Z139" s="647"/>
      <c r="AA139" s="647"/>
      <c r="AB139" s="647"/>
      <c r="AC139" s="647"/>
      <c r="AD139" s="647"/>
      <c r="AE139" s="647"/>
      <c r="AF139" s="647"/>
      <c r="AG139" s="647"/>
      <c r="AH139" s="647"/>
      <c r="AI139" s="647"/>
      <c r="AJ139" s="647"/>
      <c r="AK139" s="647"/>
      <c r="AL139" s="647"/>
      <c r="AM139" s="647"/>
      <c r="AN139" s="647"/>
      <c r="AO139" s="647"/>
      <c r="AP139" s="647"/>
      <c r="AQ139" s="647"/>
      <c r="AR139" s="647"/>
      <c r="AS139" s="647"/>
      <c r="AT139" s="647"/>
      <c r="AU139" s="647"/>
      <c r="AV139" s="647"/>
      <c r="AW139" s="647"/>
      <c r="AX139" s="647"/>
      <c r="AY139" s="647"/>
      <c r="AZ139" s="647"/>
      <c r="BA139" s="647"/>
      <c r="BB139" s="647"/>
      <c r="BC139" s="647"/>
      <c r="BD139" s="647"/>
      <c r="BE139" s="647"/>
      <c r="BF139" s="647"/>
      <c r="BG139" s="647"/>
      <c r="BH139" s="647"/>
      <c r="BI139" s="647"/>
      <c r="BJ139" s="647"/>
      <c r="BK139" s="647"/>
      <c r="BL139" s="647"/>
      <c r="BM139" s="647"/>
      <c r="BN139" s="647"/>
      <c r="BO139" s="647"/>
      <c r="BP139" s="647"/>
      <c r="BQ139" s="647"/>
      <c r="BR139" s="647"/>
      <c r="BS139" s="647"/>
      <c r="BT139" s="647"/>
      <c r="BU139" s="647"/>
      <c r="BV139" s="647"/>
      <c r="BW139" s="647"/>
      <c r="BX139" s="647"/>
      <c r="BY139" s="647"/>
      <c r="BZ139" s="647"/>
      <c r="CA139" s="647"/>
      <c r="CB139" s="647"/>
      <c r="CC139" s="647"/>
      <c r="CD139" s="647"/>
      <c r="CE139" s="647"/>
      <c r="CF139" s="647"/>
      <c r="CG139" s="647"/>
      <c r="CH139" s="647"/>
      <c r="CI139" s="647"/>
      <c r="CJ139" s="647"/>
      <c r="CK139" s="647"/>
      <c r="CL139" s="647"/>
      <c r="CM139" s="647"/>
      <c r="CN139" s="647"/>
      <c r="CO139" s="647"/>
      <c r="CP139" s="647"/>
      <c r="CQ139" s="647"/>
      <c r="CR139" s="647"/>
      <c r="CS139" s="647"/>
      <c r="CT139" s="647"/>
      <c r="CU139" s="647"/>
      <c r="CV139" s="647"/>
      <c r="CW139" s="647"/>
      <c r="CX139" s="647"/>
      <c r="CY139" s="647"/>
      <c r="CZ139" s="647"/>
      <c r="DA139" s="647"/>
      <c r="DB139" s="647"/>
      <c r="DC139" s="647"/>
      <c r="DD139" s="647"/>
      <c r="DE139" s="647"/>
      <c r="DF139" s="647"/>
      <c r="DG139" s="647"/>
      <c r="DH139" s="647"/>
      <c r="DI139" s="647"/>
      <c r="DJ139" s="647"/>
      <c r="DK139" s="647"/>
      <c r="DL139" s="647"/>
      <c r="DM139" s="647"/>
      <c r="DN139" s="647"/>
      <c r="DO139" s="647"/>
      <c r="DP139" s="647"/>
      <c r="DQ139" s="647"/>
      <c r="DR139" s="647"/>
      <c r="DS139" s="647"/>
      <c r="DT139" s="647"/>
      <c r="DU139" s="647"/>
      <c r="DV139" s="647"/>
      <c r="DW139" s="647"/>
      <c r="DX139" s="647"/>
      <c r="DY139" s="647"/>
      <c r="DZ139" s="647"/>
      <c r="EA139" s="647"/>
      <c r="EB139" s="647"/>
      <c r="EC139" s="647"/>
      <c r="ED139" s="647"/>
      <c r="EE139" s="647"/>
      <c r="EF139" s="647"/>
      <c r="EG139" s="647"/>
      <c r="EH139" s="647"/>
      <c r="EI139" s="647"/>
      <c r="EJ139" s="647"/>
      <c r="EK139" s="647"/>
      <c r="EL139" s="647"/>
      <c r="EM139" s="647"/>
      <c r="EN139" s="647"/>
      <c r="EO139" s="647"/>
      <c r="EP139" s="647"/>
      <c r="EQ139" s="647"/>
      <c r="ER139" s="647"/>
      <c r="ES139" s="647"/>
      <c r="ET139" s="647"/>
      <c r="EU139" s="647"/>
      <c r="EV139" s="647"/>
      <c r="EW139" s="647"/>
      <c r="EX139" s="647"/>
      <c r="EY139" s="647"/>
      <c r="EZ139" s="648"/>
    </row>
    <row r="140" spans="1:156" s="649" customFormat="1" ht="15">
      <c r="A140" s="662" t="s">
        <v>1370</v>
      </c>
      <c r="B140" s="711" t="s">
        <v>1301</v>
      </c>
      <c r="C140" s="829" t="s">
        <v>1296</v>
      </c>
      <c r="D140" s="670" t="s">
        <v>658</v>
      </c>
      <c r="E140" s="586">
        <v>8</v>
      </c>
      <c r="F140" s="825">
        <f>COMPOSIÇÃO!H61</f>
        <v>167.17</v>
      </c>
      <c r="G140" s="686">
        <f t="shared" si="27"/>
        <v>214.37880799999999</v>
      </c>
      <c r="H140" s="671">
        <f t="shared" si="28"/>
        <v>1715.03</v>
      </c>
      <c r="I140" s="647"/>
      <c r="J140" s="647"/>
      <c r="K140" s="647"/>
      <c r="L140" s="647"/>
      <c r="M140" s="647"/>
      <c r="N140" s="647"/>
      <c r="O140" s="647"/>
      <c r="P140" s="647"/>
      <c r="Q140" s="647"/>
      <c r="R140" s="647"/>
      <c r="S140" s="647"/>
      <c r="T140" s="647"/>
      <c r="U140" s="647"/>
      <c r="V140" s="647"/>
      <c r="W140" s="647"/>
      <c r="X140" s="647"/>
      <c r="Y140" s="647"/>
      <c r="Z140" s="647"/>
      <c r="AA140" s="647"/>
      <c r="AB140" s="647"/>
      <c r="AC140" s="647"/>
      <c r="AD140" s="647"/>
      <c r="AE140" s="647"/>
      <c r="AF140" s="647"/>
      <c r="AG140" s="647"/>
      <c r="AH140" s="647"/>
      <c r="AI140" s="647"/>
      <c r="AJ140" s="647"/>
      <c r="AK140" s="647"/>
      <c r="AL140" s="647"/>
      <c r="AM140" s="647"/>
      <c r="AN140" s="647"/>
      <c r="AO140" s="647"/>
      <c r="AP140" s="647"/>
      <c r="AQ140" s="647"/>
      <c r="AR140" s="647"/>
      <c r="AS140" s="647"/>
      <c r="AT140" s="647"/>
      <c r="AU140" s="647"/>
      <c r="AV140" s="647"/>
      <c r="AW140" s="647"/>
      <c r="AX140" s="647"/>
      <c r="AY140" s="647"/>
      <c r="AZ140" s="647"/>
      <c r="BA140" s="647"/>
      <c r="BB140" s="647"/>
      <c r="BC140" s="647"/>
      <c r="BD140" s="647"/>
      <c r="BE140" s="647"/>
      <c r="BF140" s="647"/>
      <c r="BG140" s="647"/>
      <c r="BH140" s="647"/>
      <c r="BI140" s="647"/>
      <c r="BJ140" s="647"/>
      <c r="BK140" s="647"/>
      <c r="BL140" s="647"/>
      <c r="BM140" s="647"/>
      <c r="BN140" s="647"/>
      <c r="BO140" s="647"/>
      <c r="BP140" s="647"/>
      <c r="BQ140" s="647"/>
      <c r="BR140" s="647"/>
      <c r="BS140" s="647"/>
      <c r="BT140" s="647"/>
      <c r="BU140" s="647"/>
      <c r="BV140" s="647"/>
      <c r="BW140" s="647"/>
      <c r="BX140" s="647"/>
      <c r="BY140" s="647"/>
      <c r="BZ140" s="647"/>
      <c r="CA140" s="647"/>
      <c r="CB140" s="647"/>
      <c r="CC140" s="647"/>
      <c r="CD140" s="647"/>
      <c r="CE140" s="647"/>
      <c r="CF140" s="647"/>
      <c r="CG140" s="647"/>
      <c r="CH140" s="647"/>
      <c r="CI140" s="647"/>
      <c r="CJ140" s="647"/>
      <c r="CK140" s="647"/>
      <c r="CL140" s="647"/>
      <c r="CM140" s="647"/>
      <c r="CN140" s="647"/>
      <c r="CO140" s="647"/>
      <c r="CP140" s="647"/>
      <c r="CQ140" s="647"/>
      <c r="CR140" s="647"/>
      <c r="CS140" s="647"/>
      <c r="CT140" s="647"/>
      <c r="CU140" s="647"/>
      <c r="CV140" s="647"/>
      <c r="CW140" s="647"/>
      <c r="CX140" s="647"/>
      <c r="CY140" s="647"/>
      <c r="CZ140" s="647"/>
      <c r="DA140" s="647"/>
      <c r="DB140" s="647"/>
      <c r="DC140" s="647"/>
      <c r="DD140" s="647"/>
      <c r="DE140" s="647"/>
      <c r="DF140" s="647"/>
      <c r="DG140" s="647"/>
      <c r="DH140" s="647"/>
      <c r="DI140" s="647"/>
      <c r="DJ140" s="647"/>
      <c r="DK140" s="647"/>
      <c r="DL140" s="647"/>
      <c r="DM140" s="647"/>
      <c r="DN140" s="647"/>
      <c r="DO140" s="647"/>
      <c r="DP140" s="647"/>
      <c r="DQ140" s="647"/>
      <c r="DR140" s="647"/>
      <c r="DS140" s="647"/>
      <c r="DT140" s="647"/>
      <c r="DU140" s="647"/>
      <c r="DV140" s="647"/>
      <c r="DW140" s="647"/>
      <c r="DX140" s="647"/>
      <c r="DY140" s="647"/>
      <c r="DZ140" s="647"/>
      <c r="EA140" s="647"/>
      <c r="EB140" s="647"/>
      <c r="EC140" s="647"/>
      <c r="ED140" s="647"/>
      <c r="EE140" s="647"/>
      <c r="EF140" s="647"/>
      <c r="EG140" s="647"/>
      <c r="EH140" s="647"/>
      <c r="EI140" s="647"/>
      <c r="EJ140" s="647"/>
      <c r="EK140" s="647"/>
      <c r="EL140" s="647"/>
      <c r="EM140" s="647"/>
      <c r="EN140" s="647"/>
      <c r="EO140" s="647"/>
      <c r="EP140" s="647"/>
      <c r="EQ140" s="647"/>
      <c r="ER140" s="647"/>
      <c r="ES140" s="647"/>
      <c r="ET140" s="647"/>
      <c r="EU140" s="647"/>
      <c r="EV140" s="647"/>
      <c r="EW140" s="647"/>
      <c r="EX140" s="647"/>
      <c r="EY140" s="647"/>
      <c r="EZ140" s="648"/>
    </row>
    <row r="141" spans="1:156" s="649" customFormat="1" ht="15">
      <c r="A141" s="662" t="s">
        <v>1371</v>
      </c>
      <c r="B141" s="711" t="s">
        <v>1302</v>
      </c>
      <c r="C141" s="829" t="s">
        <v>1297</v>
      </c>
      <c r="D141" s="670" t="s">
        <v>658</v>
      </c>
      <c r="E141" s="586">
        <v>9</v>
      </c>
      <c r="F141" s="825">
        <f>COMPOSIÇÃO!H71</f>
        <v>217.29000000000002</v>
      </c>
      <c r="G141" s="686">
        <f t="shared" si="27"/>
        <v>278.65269600000005</v>
      </c>
      <c r="H141" s="671">
        <f t="shared" si="28"/>
        <v>2507.87</v>
      </c>
      <c r="I141" s="647"/>
      <c r="J141" s="647"/>
      <c r="K141" s="647"/>
      <c r="L141" s="647"/>
      <c r="M141" s="647"/>
      <c r="N141" s="647"/>
      <c r="O141" s="647"/>
      <c r="P141" s="647"/>
      <c r="Q141" s="647"/>
      <c r="R141" s="647"/>
      <c r="S141" s="647"/>
      <c r="T141" s="647"/>
      <c r="U141" s="647"/>
      <c r="V141" s="647"/>
      <c r="W141" s="647"/>
      <c r="X141" s="647"/>
      <c r="Y141" s="647"/>
      <c r="Z141" s="647"/>
      <c r="AA141" s="647"/>
      <c r="AB141" s="647"/>
      <c r="AC141" s="647"/>
      <c r="AD141" s="647"/>
      <c r="AE141" s="647"/>
      <c r="AF141" s="647"/>
      <c r="AG141" s="647"/>
      <c r="AH141" s="647"/>
      <c r="AI141" s="647"/>
      <c r="AJ141" s="647"/>
      <c r="AK141" s="647"/>
      <c r="AL141" s="647"/>
      <c r="AM141" s="647"/>
      <c r="AN141" s="647"/>
      <c r="AO141" s="647"/>
      <c r="AP141" s="647"/>
      <c r="AQ141" s="647"/>
      <c r="AR141" s="647"/>
      <c r="AS141" s="647"/>
      <c r="AT141" s="647"/>
      <c r="AU141" s="647"/>
      <c r="AV141" s="647"/>
      <c r="AW141" s="647"/>
      <c r="AX141" s="647"/>
      <c r="AY141" s="647"/>
      <c r="AZ141" s="647"/>
      <c r="BA141" s="647"/>
      <c r="BB141" s="647"/>
      <c r="BC141" s="647"/>
      <c r="BD141" s="647"/>
      <c r="BE141" s="647"/>
      <c r="BF141" s="647"/>
      <c r="BG141" s="647"/>
      <c r="BH141" s="647"/>
      <c r="BI141" s="647"/>
      <c r="BJ141" s="647"/>
      <c r="BK141" s="647"/>
      <c r="BL141" s="647"/>
      <c r="BM141" s="647"/>
      <c r="BN141" s="647"/>
      <c r="BO141" s="647"/>
      <c r="BP141" s="647"/>
      <c r="BQ141" s="647"/>
      <c r="BR141" s="647"/>
      <c r="BS141" s="647"/>
      <c r="BT141" s="647"/>
      <c r="BU141" s="647"/>
      <c r="BV141" s="647"/>
      <c r="BW141" s="647"/>
      <c r="BX141" s="647"/>
      <c r="BY141" s="647"/>
      <c r="BZ141" s="647"/>
      <c r="CA141" s="647"/>
      <c r="CB141" s="647"/>
      <c r="CC141" s="647"/>
      <c r="CD141" s="647"/>
      <c r="CE141" s="647"/>
      <c r="CF141" s="647"/>
      <c r="CG141" s="647"/>
      <c r="CH141" s="647"/>
      <c r="CI141" s="647"/>
      <c r="CJ141" s="647"/>
      <c r="CK141" s="647"/>
      <c r="CL141" s="647"/>
      <c r="CM141" s="647"/>
      <c r="CN141" s="647"/>
      <c r="CO141" s="647"/>
      <c r="CP141" s="647"/>
      <c r="CQ141" s="647"/>
      <c r="CR141" s="647"/>
      <c r="CS141" s="647"/>
      <c r="CT141" s="647"/>
      <c r="CU141" s="647"/>
      <c r="CV141" s="647"/>
      <c r="CW141" s="647"/>
      <c r="CX141" s="647"/>
      <c r="CY141" s="647"/>
      <c r="CZ141" s="647"/>
      <c r="DA141" s="647"/>
      <c r="DB141" s="647"/>
      <c r="DC141" s="647"/>
      <c r="DD141" s="647"/>
      <c r="DE141" s="647"/>
      <c r="DF141" s="647"/>
      <c r="DG141" s="647"/>
      <c r="DH141" s="647"/>
      <c r="DI141" s="647"/>
      <c r="DJ141" s="647"/>
      <c r="DK141" s="647"/>
      <c r="DL141" s="647"/>
      <c r="DM141" s="647"/>
      <c r="DN141" s="647"/>
      <c r="DO141" s="647"/>
      <c r="DP141" s="647"/>
      <c r="DQ141" s="647"/>
      <c r="DR141" s="647"/>
      <c r="DS141" s="647"/>
      <c r="DT141" s="647"/>
      <c r="DU141" s="647"/>
      <c r="DV141" s="647"/>
      <c r="DW141" s="647"/>
      <c r="DX141" s="647"/>
      <c r="DY141" s="647"/>
      <c r="DZ141" s="647"/>
      <c r="EA141" s="647"/>
      <c r="EB141" s="647"/>
      <c r="EC141" s="647"/>
      <c r="ED141" s="647"/>
      <c r="EE141" s="647"/>
      <c r="EF141" s="647"/>
      <c r="EG141" s="647"/>
      <c r="EH141" s="647"/>
      <c r="EI141" s="647"/>
      <c r="EJ141" s="647"/>
      <c r="EK141" s="647"/>
      <c r="EL141" s="647"/>
      <c r="EM141" s="647"/>
      <c r="EN141" s="647"/>
      <c r="EO141" s="647"/>
      <c r="EP141" s="647"/>
      <c r="EQ141" s="647"/>
      <c r="ER141" s="647"/>
      <c r="ES141" s="647"/>
      <c r="ET141" s="647"/>
      <c r="EU141" s="647"/>
      <c r="EV141" s="647"/>
      <c r="EW141" s="647"/>
      <c r="EX141" s="647"/>
      <c r="EY141" s="647"/>
      <c r="EZ141" s="648"/>
    </row>
    <row r="142" spans="1:156" s="649" customFormat="1" ht="28.5" customHeight="1">
      <c r="A142" s="662" t="s">
        <v>1372</v>
      </c>
      <c r="B142" s="711" t="s">
        <v>1357</v>
      </c>
      <c r="C142" s="829" t="s">
        <v>1358</v>
      </c>
      <c r="D142" s="670" t="s">
        <v>658</v>
      </c>
      <c r="E142" s="586">
        <v>20</v>
      </c>
      <c r="F142" s="825">
        <v>40.82</v>
      </c>
      <c r="G142" s="686">
        <f t="shared" si="27"/>
        <v>52.347568000000003</v>
      </c>
      <c r="H142" s="671">
        <f t="shared" si="28"/>
        <v>1046.95</v>
      </c>
      <c r="I142" s="647"/>
      <c r="J142" s="647"/>
      <c r="K142" s="647"/>
      <c r="L142" s="647"/>
      <c r="M142" s="647"/>
      <c r="N142" s="647"/>
      <c r="O142" s="647"/>
      <c r="P142" s="647"/>
      <c r="Q142" s="647"/>
      <c r="R142" s="647"/>
      <c r="S142" s="647"/>
      <c r="T142" s="647"/>
      <c r="U142" s="647"/>
      <c r="V142" s="647"/>
      <c r="W142" s="647"/>
      <c r="X142" s="647"/>
      <c r="Y142" s="647"/>
      <c r="Z142" s="647"/>
      <c r="AA142" s="647"/>
      <c r="AB142" s="647"/>
      <c r="AC142" s="647"/>
      <c r="AD142" s="647"/>
      <c r="AE142" s="647"/>
      <c r="AF142" s="647"/>
      <c r="AG142" s="647"/>
      <c r="AH142" s="647"/>
      <c r="AI142" s="647"/>
      <c r="AJ142" s="647"/>
      <c r="AK142" s="647"/>
      <c r="AL142" s="647"/>
      <c r="AM142" s="647"/>
      <c r="AN142" s="647"/>
      <c r="AO142" s="647"/>
      <c r="AP142" s="647"/>
      <c r="AQ142" s="647"/>
      <c r="AR142" s="647"/>
      <c r="AS142" s="647"/>
      <c r="AT142" s="647"/>
      <c r="AU142" s="647"/>
      <c r="AV142" s="647"/>
      <c r="AW142" s="647"/>
      <c r="AX142" s="647"/>
      <c r="AY142" s="647"/>
      <c r="AZ142" s="647"/>
      <c r="BA142" s="647"/>
      <c r="BB142" s="647"/>
      <c r="BC142" s="647"/>
      <c r="BD142" s="647"/>
      <c r="BE142" s="647"/>
      <c r="BF142" s="647"/>
      <c r="BG142" s="647"/>
      <c r="BH142" s="647"/>
      <c r="BI142" s="647"/>
      <c r="BJ142" s="647"/>
      <c r="BK142" s="647"/>
      <c r="BL142" s="647"/>
      <c r="BM142" s="647"/>
      <c r="BN142" s="647"/>
      <c r="BO142" s="647"/>
      <c r="BP142" s="647"/>
      <c r="BQ142" s="647"/>
      <c r="BR142" s="647"/>
      <c r="BS142" s="647"/>
      <c r="BT142" s="647"/>
      <c r="BU142" s="647"/>
      <c r="BV142" s="647"/>
      <c r="BW142" s="647"/>
      <c r="BX142" s="647"/>
      <c r="BY142" s="647"/>
      <c r="BZ142" s="647"/>
      <c r="CA142" s="647"/>
      <c r="CB142" s="647"/>
      <c r="CC142" s="647"/>
      <c r="CD142" s="647"/>
      <c r="CE142" s="647"/>
      <c r="CF142" s="647"/>
      <c r="CG142" s="647"/>
      <c r="CH142" s="647"/>
      <c r="CI142" s="647"/>
      <c r="CJ142" s="647"/>
      <c r="CK142" s="647"/>
      <c r="CL142" s="647"/>
      <c r="CM142" s="647"/>
      <c r="CN142" s="647"/>
      <c r="CO142" s="647"/>
      <c r="CP142" s="647"/>
      <c r="CQ142" s="647"/>
      <c r="CR142" s="647"/>
      <c r="CS142" s="647"/>
      <c r="CT142" s="647"/>
      <c r="CU142" s="647"/>
      <c r="CV142" s="647"/>
      <c r="CW142" s="647"/>
      <c r="CX142" s="647"/>
      <c r="CY142" s="647"/>
      <c r="CZ142" s="647"/>
      <c r="DA142" s="647"/>
      <c r="DB142" s="647"/>
      <c r="DC142" s="647"/>
      <c r="DD142" s="647"/>
      <c r="DE142" s="647"/>
      <c r="DF142" s="647"/>
      <c r="DG142" s="647"/>
      <c r="DH142" s="647"/>
      <c r="DI142" s="647"/>
      <c r="DJ142" s="647"/>
      <c r="DK142" s="647"/>
      <c r="DL142" s="647"/>
      <c r="DM142" s="647"/>
      <c r="DN142" s="647"/>
      <c r="DO142" s="647"/>
      <c r="DP142" s="647"/>
      <c r="DQ142" s="647"/>
      <c r="DR142" s="647"/>
      <c r="DS142" s="647"/>
      <c r="DT142" s="647"/>
      <c r="DU142" s="647"/>
      <c r="DV142" s="647"/>
      <c r="DW142" s="647"/>
      <c r="DX142" s="647"/>
      <c r="DY142" s="647"/>
      <c r="DZ142" s="647"/>
      <c r="EA142" s="647"/>
      <c r="EB142" s="647"/>
      <c r="EC142" s="647"/>
      <c r="ED142" s="647"/>
      <c r="EE142" s="647"/>
      <c r="EF142" s="647"/>
      <c r="EG142" s="647"/>
      <c r="EH142" s="647"/>
      <c r="EI142" s="647"/>
      <c r="EJ142" s="647"/>
      <c r="EK142" s="647"/>
      <c r="EL142" s="647"/>
      <c r="EM142" s="647"/>
      <c r="EN142" s="647"/>
      <c r="EO142" s="647"/>
      <c r="EP142" s="647"/>
      <c r="EQ142" s="647"/>
      <c r="ER142" s="647"/>
      <c r="ES142" s="647"/>
      <c r="ET142" s="647"/>
      <c r="EU142" s="647"/>
      <c r="EV142" s="647"/>
      <c r="EW142" s="647"/>
      <c r="EX142" s="647"/>
      <c r="EY142" s="647"/>
      <c r="EZ142" s="648"/>
    </row>
    <row r="143" spans="1:156" s="649" customFormat="1" ht="15">
      <c r="A143" s="662" t="s">
        <v>1373</v>
      </c>
      <c r="B143" s="711" t="s">
        <v>1360</v>
      </c>
      <c r="C143" s="829" t="s">
        <v>1359</v>
      </c>
      <c r="D143" s="670" t="s">
        <v>658</v>
      </c>
      <c r="E143" s="586">
        <v>20</v>
      </c>
      <c r="F143" s="825">
        <f>COMPOSIÇÃO!H82</f>
        <v>40.08</v>
      </c>
      <c r="G143" s="686">
        <f t="shared" si="27"/>
        <v>51.398592000000001</v>
      </c>
      <c r="H143" s="671">
        <f t="shared" si="28"/>
        <v>1027.97</v>
      </c>
      <c r="I143" s="647"/>
      <c r="J143" s="647"/>
      <c r="K143" s="647"/>
      <c r="L143" s="647"/>
      <c r="M143" s="647"/>
      <c r="N143" s="647"/>
      <c r="O143" s="647"/>
      <c r="P143" s="647"/>
      <c r="Q143" s="647"/>
      <c r="R143" s="647"/>
      <c r="S143" s="647"/>
      <c r="T143" s="647"/>
      <c r="U143" s="647"/>
      <c r="V143" s="647"/>
      <c r="W143" s="647"/>
      <c r="X143" s="647"/>
      <c r="Y143" s="647"/>
      <c r="Z143" s="647"/>
      <c r="AA143" s="647"/>
      <c r="AB143" s="647"/>
      <c r="AC143" s="647"/>
      <c r="AD143" s="647"/>
      <c r="AE143" s="647"/>
      <c r="AF143" s="647"/>
      <c r="AG143" s="647"/>
      <c r="AH143" s="647"/>
      <c r="AI143" s="647"/>
      <c r="AJ143" s="647"/>
      <c r="AK143" s="647"/>
      <c r="AL143" s="647"/>
      <c r="AM143" s="647"/>
      <c r="AN143" s="647"/>
      <c r="AO143" s="647"/>
      <c r="AP143" s="647"/>
      <c r="AQ143" s="647"/>
      <c r="AR143" s="647"/>
      <c r="AS143" s="647"/>
      <c r="AT143" s="647"/>
      <c r="AU143" s="647"/>
      <c r="AV143" s="647"/>
      <c r="AW143" s="647"/>
      <c r="AX143" s="647"/>
      <c r="AY143" s="647"/>
      <c r="AZ143" s="647"/>
      <c r="BA143" s="647"/>
      <c r="BB143" s="647"/>
      <c r="BC143" s="647"/>
      <c r="BD143" s="647"/>
      <c r="BE143" s="647"/>
      <c r="BF143" s="647"/>
      <c r="BG143" s="647"/>
      <c r="BH143" s="647"/>
      <c r="BI143" s="647"/>
      <c r="BJ143" s="647"/>
      <c r="BK143" s="647"/>
      <c r="BL143" s="647"/>
      <c r="BM143" s="647"/>
      <c r="BN143" s="647"/>
      <c r="BO143" s="647"/>
      <c r="BP143" s="647"/>
      <c r="BQ143" s="647"/>
      <c r="BR143" s="647"/>
      <c r="BS143" s="647"/>
      <c r="BT143" s="647"/>
      <c r="BU143" s="647"/>
      <c r="BV143" s="647"/>
      <c r="BW143" s="647"/>
      <c r="BX143" s="647"/>
      <c r="BY143" s="647"/>
      <c r="BZ143" s="647"/>
      <c r="CA143" s="647"/>
      <c r="CB143" s="647"/>
      <c r="CC143" s="647"/>
      <c r="CD143" s="647"/>
      <c r="CE143" s="647"/>
      <c r="CF143" s="647"/>
      <c r="CG143" s="647"/>
      <c r="CH143" s="647"/>
      <c r="CI143" s="647"/>
      <c r="CJ143" s="647"/>
      <c r="CK143" s="647"/>
      <c r="CL143" s="647"/>
      <c r="CM143" s="647"/>
      <c r="CN143" s="647"/>
      <c r="CO143" s="647"/>
      <c r="CP143" s="647"/>
      <c r="CQ143" s="647"/>
      <c r="CR143" s="647"/>
      <c r="CS143" s="647"/>
      <c r="CT143" s="647"/>
      <c r="CU143" s="647"/>
      <c r="CV143" s="647"/>
      <c r="CW143" s="647"/>
      <c r="CX143" s="647"/>
      <c r="CY143" s="647"/>
      <c r="CZ143" s="647"/>
      <c r="DA143" s="647"/>
      <c r="DB143" s="647"/>
      <c r="DC143" s="647"/>
      <c r="DD143" s="647"/>
      <c r="DE143" s="647"/>
      <c r="DF143" s="647"/>
      <c r="DG143" s="647"/>
      <c r="DH143" s="647"/>
      <c r="DI143" s="647"/>
      <c r="DJ143" s="647"/>
      <c r="DK143" s="647"/>
      <c r="DL143" s="647"/>
      <c r="DM143" s="647"/>
      <c r="DN143" s="647"/>
      <c r="DO143" s="647"/>
      <c r="DP143" s="647"/>
      <c r="DQ143" s="647"/>
      <c r="DR143" s="647"/>
      <c r="DS143" s="647"/>
      <c r="DT143" s="647"/>
      <c r="DU143" s="647"/>
      <c r="DV143" s="647"/>
      <c r="DW143" s="647"/>
      <c r="DX143" s="647"/>
      <c r="DY143" s="647"/>
      <c r="DZ143" s="647"/>
      <c r="EA143" s="647"/>
      <c r="EB143" s="647"/>
      <c r="EC143" s="647"/>
      <c r="ED143" s="647"/>
      <c r="EE143" s="647"/>
      <c r="EF143" s="647"/>
      <c r="EG143" s="647"/>
      <c r="EH143" s="647"/>
      <c r="EI143" s="647"/>
      <c r="EJ143" s="647"/>
      <c r="EK143" s="647"/>
      <c r="EL143" s="647"/>
      <c r="EM143" s="647"/>
      <c r="EN143" s="647"/>
      <c r="EO143" s="647"/>
      <c r="EP143" s="647"/>
      <c r="EQ143" s="647"/>
      <c r="ER143" s="647"/>
      <c r="ES143" s="647"/>
      <c r="ET143" s="647"/>
      <c r="EU143" s="647"/>
      <c r="EV143" s="647"/>
      <c r="EW143" s="647"/>
      <c r="EX143" s="647"/>
      <c r="EY143" s="647"/>
      <c r="EZ143" s="648"/>
    </row>
    <row r="144" spans="1:156" s="649" customFormat="1" ht="15">
      <c r="A144" s="662" t="s">
        <v>1374</v>
      </c>
      <c r="B144" s="711" t="s">
        <v>1364</v>
      </c>
      <c r="C144" s="829" t="s">
        <v>1363</v>
      </c>
      <c r="D144" s="670" t="s">
        <v>658</v>
      </c>
      <c r="E144" s="586">
        <v>9</v>
      </c>
      <c r="F144" s="825">
        <f>COMPOSIÇÃO!H89</f>
        <v>33.099999999999994</v>
      </c>
      <c r="G144" s="686">
        <f t="shared" si="27"/>
        <v>42.447439999999993</v>
      </c>
      <c r="H144" s="671">
        <f t="shared" si="28"/>
        <v>382.02</v>
      </c>
      <c r="I144" s="647"/>
      <c r="J144" s="647"/>
      <c r="K144" s="647"/>
      <c r="L144" s="647"/>
      <c r="M144" s="647"/>
      <c r="N144" s="647"/>
      <c r="O144" s="647"/>
      <c r="P144" s="647"/>
      <c r="Q144" s="647"/>
      <c r="R144" s="647"/>
      <c r="S144" s="647"/>
      <c r="T144" s="647"/>
      <c r="U144" s="647"/>
      <c r="V144" s="647"/>
      <c r="W144" s="647"/>
      <c r="X144" s="647"/>
      <c r="Y144" s="647"/>
      <c r="Z144" s="647"/>
      <c r="AA144" s="647"/>
      <c r="AB144" s="647"/>
      <c r="AC144" s="647"/>
      <c r="AD144" s="647"/>
      <c r="AE144" s="647"/>
      <c r="AF144" s="647"/>
      <c r="AG144" s="647"/>
      <c r="AH144" s="647"/>
      <c r="AI144" s="647"/>
      <c r="AJ144" s="647"/>
      <c r="AK144" s="647"/>
      <c r="AL144" s="647"/>
      <c r="AM144" s="647"/>
      <c r="AN144" s="647"/>
      <c r="AO144" s="647"/>
      <c r="AP144" s="647"/>
      <c r="AQ144" s="647"/>
      <c r="AR144" s="647"/>
      <c r="AS144" s="647"/>
      <c r="AT144" s="647"/>
      <c r="AU144" s="647"/>
      <c r="AV144" s="647"/>
      <c r="AW144" s="647"/>
      <c r="AX144" s="647"/>
      <c r="AY144" s="647"/>
      <c r="AZ144" s="647"/>
      <c r="BA144" s="647"/>
      <c r="BB144" s="647"/>
      <c r="BC144" s="647"/>
      <c r="BD144" s="647"/>
      <c r="BE144" s="647"/>
      <c r="BF144" s="647"/>
      <c r="BG144" s="647"/>
      <c r="BH144" s="647"/>
      <c r="BI144" s="647"/>
      <c r="BJ144" s="647"/>
      <c r="BK144" s="647"/>
      <c r="BL144" s="647"/>
      <c r="BM144" s="647"/>
      <c r="BN144" s="647"/>
      <c r="BO144" s="647"/>
      <c r="BP144" s="647"/>
      <c r="BQ144" s="647"/>
      <c r="BR144" s="647"/>
      <c r="BS144" s="647"/>
      <c r="BT144" s="647"/>
      <c r="BU144" s="647"/>
      <c r="BV144" s="647"/>
      <c r="BW144" s="647"/>
      <c r="BX144" s="647"/>
      <c r="BY144" s="647"/>
      <c r="BZ144" s="647"/>
      <c r="CA144" s="647"/>
      <c r="CB144" s="647"/>
      <c r="CC144" s="647"/>
      <c r="CD144" s="647"/>
      <c r="CE144" s="647"/>
      <c r="CF144" s="647"/>
      <c r="CG144" s="647"/>
      <c r="CH144" s="647"/>
      <c r="CI144" s="647"/>
      <c r="CJ144" s="647"/>
      <c r="CK144" s="647"/>
      <c r="CL144" s="647"/>
      <c r="CM144" s="647"/>
      <c r="CN144" s="647"/>
      <c r="CO144" s="647"/>
      <c r="CP144" s="647"/>
      <c r="CQ144" s="647"/>
      <c r="CR144" s="647"/>
      <c r="CS144" s="647"/>
      <c r="CT144" s="647"/>
      <c r="CU144" s="647"/>
      <c r="CV144" s="647"/>
      <c r="CW144" s="647"/>
      <c r="CX144" s="647"/>
      <c r="CY144" s="647"/>
      <c r="CZ144" s="647"/>
      <c r="DA144" s="647"/>
      <c r="DB144" s="647"/>
      <c r="DC144" s="647"/>
      <c r="DD144" s="647"/>
      <c r="DE144" s="647"/>
      <c r="DF144" s="647"/>
      <c r="DG144" s="647"/>
      <c r="DH144" s="647"/>
      <c r="DI144" s="647"/>
      <c r="DJ144" s="647"/>
      <c r="DK144" s="647"/>
      <c r="DL144" s="647"/>
      <c r="DM144" s="647"/>
      <c r="DN144" s="647"/>
      <c r="DO144" s="647"/>
      <c r="DP144" s="647"/>
      <c r="DQ144" s="647"/>
      <c r="DR144" s="647"/>
      <c r="DS144" s="647"/>
      <c r="DT144" s="647"/>
      <c r="DU144" s="647"/>
      <c r="DV144" s="647"/>
      <c r="DW144" s="647"/>
      <c r="DX144" s="647"/>
      <c r="DY144" s="647"/>
      <c r="DZ144" s="647"/>
      <c r="EA144" s="647"/>
      <c r="EB144" s="647"/>
      <c r="EC144" s="647"/>
      <c r="ED144" s="647"/>
      <c r="EE144" s="647"/>
      <c r="EF144" s="647"/>
      <c r="EG144" s="647"/>
      <c r="EH144" s="647"/>
      <c r="EI144" s="647"/>
      <c r="EJ144" s="647"/>
      <c r="EK144" s="647"/>
      <c r="EL144" s="647"/>
      <c r="EM144" s="647"/>
      <c r="EN144" s="647"/>
      <c r="EO144" s="647"/>
      <c r="EP144" s="647"/>
      <c r="EQ144" s="647"/>
      <c r="ER144" s="647"/>
      <c r="ES144" s="647"/>
      <c r="ET144" s="647"/>
      <c r="EU144" s="647"/>
      <c r="EV144" s="647"/>
      <c r="EW144" s="647"/>
      <c r="EX144" s="647"/>
      <c r="EY144" s="647"/>
      <c r="EZ144" s="648"/>
    </row>
    <row r="145" spans="1:156" s="649" customFormat="1" ht="38.25">
      <c r="A145" s="662" t="s">
        <v>1376</v>
      </c>
      <c r="B145" s="711" t="s">
        <v>1375</v>
      </c>
      <c r="C145" s="829" t="s">
        <v>1377</v>
      </c>
      <c r="D145" s="670" t="s">
        <v>658</v>
      </c>
      <c r="E145" s="586">
        <v>8</v>
      </c>
      <c r="F145" s="825">
        <v>398.58</v>
      </c>
      <c r="G145" s="686">
        <f t="shared" si="27"/>
        <v>511.13899199999997</v>
      </c>
      <c r="H145" s="671">
        <f t="shared" si="28"/>
        <v>4089.11</v>
      </c>
      <c r="I145" s="647"/>
      <c r="J145" s="647"/>
      <c r="K145" s="647"/>
      <c r="L145" s="647"/>
      <c r="M145" s="647"/>
      <c r="N145" s="647"/>
      <c r="O145" s="647"/>
      <c r="P145" s="647"/>
      <c r="Q145" s="647"/>
      <c r="R145" s="647"/>
      <c r="S145" s="647"/>
      <c r="T145" s="647"/>
      <c r="U145" s="647"/>
      <c r="V145" s="647"/>
      <c r="W145" s="647"/>
      <c r="X145" s="647"/>
      <c r="Y145" s="647"/>
      <c r="Z145" s="647"/>
      <c r="AA145" s="647"/>
      <c r="AB145" s="647"/>
      <c r="AC145" s="647"/>
      <c r="AD145" s="647"/>
      <c r="AE145" s="647"/>
      <c r="AF145" s="647"/>
      <c r="AG145" s="647"/>
      <c r="AH145" s="647"/>
      <c r="AI145" s="647"/>
      <c r="AJ145" s="647"/>
      <c r="AK145" s="647"/>
      <c r="AL145" s="647"/>
      <c r="AM145" s="647"/>
      <c r="AN145" s="647"/>
      <c r="AO145" s="647"/>
      <c r="AP145" s="647"/>
      <c r="AQ145" s="647"/>
      <c r="AR145" s="647"/>
      <c r="AS145" s="647"/>
      <c r="AT145" s="647"/>
      <c r="AU145" s="647"/>
      <c r="AV145" s="647"/>
      <c r="AW145" s="647"/>
      <c r="AX145" s="647"/>
      <c r="AY145" s="647"/>
      <c r="AZ145" s="647"/>
      <c r="BA145" s="647"/>
      <c r="BB145" s="647"/>
      <c r="BC145" s="647"/>
      <c r="BD145" s="647"/>
      <c r="BE145" s="647"/>
      <c r="BF145" s="647"/>
      <c r="BG145" s="647"/>
      <c r="BH145" s="647"/>
      <c r="BI145" s="647"/>
      <c r="BJ145" s="647"/>
      <c r="BK145" s="647"/>
      <c r="BL145" s="647"/>
      <c r="BM145" s="647"/>
      <c r="BN145" s="647"/>
      <c r="BO145" s="647"/>
      <c r="BP145" s="647"/>
      <c r="BQ145" s="647"/>
      <c r="BR145" s="647"/>
      <c r="BS145" s="647"/>
      <c r="BT145" s="647"/>
      <c r="BU145" s="647"/>
      <c r="BV145" s="647"/>
      <c r="BW145" s="647"/>
      <c r="BX145" s="647"/>
      <c r="BY145" s="647"/>
      <c r="BZ145" s="647"/>
      <c r="CA145" s="647"/>
      <c r="CB145" s="647"/>
      <c r="CC145" s="647"/>
      <c r="CD145" s="647"/>
      <c r="CE145" s="647"/>
      <c r="CF145" s="647"/>
      <c r="CG145" s="647"/>
      <c r="CH145" s="647"/>
      <c r="CI145" s="647"/>
      <c r="CJ145" s="647"/>
      <c r="CK145" s="647"/>
      <c r="CL145" s="647"/>
      <c r="CM145" s="647"/>
      <c r="CN145" s="647"/>
      <c r="CO145" s="647"/>
      <c r="CP145" s="647"/>
      <c r="CQ145" s="647"/>
      <c r="CR145" s="647"/>
      <c r="CS145" s="647"/>
      <c r="CT145" s="647"/>
      <c r="CU145" s="647"/>
      <c r="CV145" s="647"/>
      <c r="CW145" s="647"/>
      <c r="CX145" s="647"/>
      <c r="CY145" s="647"/>
      <c r="CZ145" s="647"/>
      <c r="DA145" s="647"/>
      <c r="DB145" s="647"/>
      <c r="DC145" s="647"/>
      <c r="DD145" s="647"/>
      <c r="DE145" s="647"/>
      <c r="DF145" s="647"/>
      <c r="DG145" s="647"/>
      <c r="DH145" s="647"/>
      <c r="DI145" s="647"/>
      <c r="DJ145" s="647"/>
      <c r="DK145" s="647"/>
      <c r="DL145" s="647"/>
      <c r="DM145" s="647"/>
      <c r="DN145" s="647"/>
      <c r="DO145" s="647"/>
      <c r="DP145" s="647"/>
      <c r="DQ145" s="647"/>
      <c r="DR145" s="647"/>
      <c r="DS145" s="647"/>
      <c r="DT145" s="647"/>
      <c r="DU145" s="647"/>
      <c r="DV145" s="647"/>
      <c r="DW145" s="647"/>
      <c r="DX145" s="647"/>
      <c r="DY145" s="647"/>
      <c r="DZ145" s="647"/>
      <c r="EA145" s="647"/>
      <c r="EB145" s="647"/>
      <c r="EC145" s="647"/>
      <c r="ED145" s="647"/>
      <c r="EE145" s="647"/>
      <c r="EF145" s="647"/>
      <c r="EG145" s="647"/>
      <c r="EH145" s="647"/>
      <c r="EI145" s="647"/>
      <c r="EJ145" s="647"/>
      <c r="EK145" s="647"/>
      <c r="EL145" s="647"/>
      <c r="EM145" s="647"/>
      <c r="EN145" s="647"/>
      <c r="EO145" s="647"/>
      <c r="EP145" s="647"/>
      <c r="EQ145" s="647"/>
      <c r="ER145" s="647"/>
      <c r="ES145" s="647"/>
      <c r="ET145" s="647"/>
      <c r="EU145" s="647"/>
      <c r="EV145" s="647"/>
      <c r="EW145" s="647"/>
      <c r="EX145" s="647"/>
      <c r="EY145" s="647"/>
      <c r="EZ145" s="648"/>
    </row>
    <row r="146" spans="1:156" s="649" customFormat="1" ht="21" customHeight="1">
      <c r="A146" s="662"/>
      <c r="B146" s="711"/>
      <c r="C146" s="706"/>
      <c r="D146" s="708"/>
      <c r="E146" s="586"/>
      <c r="F146" s="700" t="s">
        <v>663</v>
      </c>
      <c r="G146" s="700"/>
      <c r="H146" s="694">
        <f>SUM(H131:H145)</f>
        <v>23317.450000000004</v>
      </c>
      <c r="I146" s="647"/>
      <c r="J146" s="683"/>
      <c r="K146" s="647"/>
      <c r="L146" s="647"/>
      <c r="M146" s="647"/>
      <c r="N146" s="647"/>
      <c r="O146" s="647"/>
      <c r="P146" s="647"/>
      <c r="Q146" s="647"/>
      <c r="R146" s="647"/>
      <c r="S146" s="647"/>
      <c r="T146" s="647"/>
      <c r="U146" s="647"/>
      <c r="V146" s="647"/>
      <c r="W146" s="647"/>
      <c r="X146" s="647"/>
      <c r="Y146" s="647"/>
      <c r="Z146" s="647"/>
      <c r="AA146" s="647"/>
      <c r="AB146" s="647"/>
      <c r="AC146" s="647"/>
      <c r="AD146" s="647"/>
      <c r="AE146" s="647"/>
      <c r="AF146" s="647"/>
      <c r="AG146" s="647"/>
      <c r="AH146" s="647"/>
      <c r="AI146" s="647"/>
      <c r="AJ146" s="647"/>
      <c r="AK146" s="647"/>
      <c r="AL146" s="647"/>
      <c r="AM146" s="647"/>
      <c r="AN146" s="647"/>
      <c r="AO146" s="647"/>
      <c r="AP146" s="647"/>
      <c r="AQ146" s="647"/>
      <c r="AR146" s="647"/>
      <c r="AS146" s="647"/>
      <c r="AT146" s="647"/>
      <c r="AU146" s="647"/>
      <c r="AV146" s="647"/>
      <c r="AW146" s="647"/>
      <c r="AX146" s="647"/>
      <c r="AY146" s="647"/>
      <c r="AZ146" s="647"/>
      <c r="BA146" s="647"/>
      <c r="BB146" s="647"/>
      <c r="BC146" s="647"/>
      <c r="BD146" s="647"/>
      <c r="BE146" s="647"/>
      <c r="BF146" s="647"/>
      <c r="BG146" s="647"/>
      <c r="BH146" s="647"/>
      <c r="BI146" s="647"/>
      <c r="BJ146" s="647"/>
      <c r="BK146" s="647"/>
      <c r="BL146" s="647"/>
      <c r="BM146" s="647"/>
      <c r="BN146" s="647"/>
      <c r="BO146" s="647"/>
      <c r="BP146" s="647"/>
      <c r="BQ146" s="647"/>
      <c r="BR146" s="647"/>
      <c r="BS146" s="647"/>
      <c r="BT146" s="647"/>
      <c r="BU146" s="647"/>
      <c r="BV146" s="647"/>
      <c r="BW146" s="647"/>
      <c r="BX146" s="647"/>
      <c r="BY146" s="647"/>
      <c r="BZ146" s="647"/>
      <c r="CA146" s="647"/>
      <c r="CB146" s="647"/>
      <c r="CC146" s="647"/>
      <c r="CD146" s="647"/>
      <c r="CE146" s="647"/>
      <c r="CF146" s="647"/>
      <c r="CG146" s="647"/>
      <c r="CH146" s="647"/>
      <c r="CI146" s="647"/>
      <c r="CJ146" s="647"/>
      <c r="CK146" s="647"/>
      <c r="CL146" s="647"/>
      <c r="CM146" s="647"/>
      <c r="CN146" s="647"/>
      <c r="CO146" s="647"/>
      <c r="CP146" s="647"/>
      <c r="CQ146" s="647"/>
      <c r="CR146" s="647"/>
      <c r="CS146" s="647"/>
      <c r="CT146" s="647"/>
      <c r="CU146" s="647"/>
      <c r="CV146" s="647"/>
      <c r="CW146" s="647"/>
      <c r="CX146" s="647"/>
      <c r="CY146" s="647"/>
      <c r="CZ146" s="647"/>
      <c r="DA146" s="647"/>
      <c r="DB146" s="647"/>
      <c r="DC146" s="647"/>
      <c r="DD146" s="647"/>
      <c r="DE146" s="647"/>
      <c r="DF146" s="647"/>
      <c r="DG146" s="647"/>
      <c r="DH146" s="647"/>
      <c r="DI146" s="647"/>
      <c r="DJ146" s="647"/>
      <c r="DK146" s="647"/>
      <c r="DL146" s="647"/>
      <c r="DM146" s="647"/>
      <c r="DN146" s="647"/>
      <c r="DO146" s="647"/>
      <c r="DP146" s="647"/>
      <c r="DQ146" s="647"/>
      <c r="DR146" s="647"/>
      <c r="DS146" s="647"/>
      <c r="DT146" s="647"/>
      <c r="DU146" s="647"/>
      <c r="DV146" s="647"/>
      <c r="DW146" s="647"/>
      <c r="DX146" s="647"/>
      <c r="DY146" s="647"/>
      <c r="DZ146" s="647"/>
      <c r="EA146" s="647"/>
      <c r="EB146" s="647"/>
      <c r="EC146" s="647"/>
      <c r="ED146" s="647"/>
      <c r="EE146" s="647"/>
      <c r="EF146" s="647"/>
      <c r="EG146" s="647"/>
      <c r="EH146" s="647"/>
      <c r="EI146" s="647"/>
      <c r="EJ146" s="647"/>
      <c r="EK146" s="647"/>
      <c r="EL146" s="647"/>
      <c r="EM146" s="647"/>
      <c r="EN146" s="647"/>
      <c r="EO146" s="647"/>
      <c r="EP146" s="647"/>
      <c r="EQ146" s="647"/>
      <c r="ER146" s="647"/>
      <c r="ES146" s="647"/>
      <c r="ET146" s="647"/>
      <c r="EU146" s="647"/>
      <c r="EV146" s="647"/>
      <c r="EW146" s="647"/>
      <c r="EX146" s="647"/>
      <c r="EY146" s="647"/>
      <c r="EZ146" s="648"/>
    </row>
    <row r="147" spans="1:156" s="649" customFormat="1" ht="21" customHeight="1">
      <c r="A147" s="718" t="s">
        <v>29</v>
      </c>
      <c r="B147" s="726"/>
      <c r="C147" s="727" t="s">
        <v>1440</v>
      </c>
      <c r="D147" s="728"/>
      <c r="E147" s="729"/>
      <c r="F147" s="685"/>
      <c r="G147" s="685"/>
      <c r="H147" s="685"/>
      <c r="I147" s="647"/>
      <c r="J147" s="683"/>
      <c r="K147" s="647"/>
      <c r="L147" s="647"/>
      <c r="M147" s="647"/>
      <c r="N147" s="647"/>
      <c r="O147" s="647"/>
      <c r="P147" s="647"/>
      <c r="Q147" s="647"/>
      <c r="R147" s="647"/>
      <c r="S147" s="647"/>
      <c r="T147" s="647"/>
      <c r="U147" s="647"/>
      <c r="V147" s="647"/>
      <c r="W147" s="647"/>
      <c r="X147" s="647"/>
      <c r="Y147" s="647"/>
      <c r="Z147" s="647"/>
      <c r="AA147" s="647"/>
      <c r="AB147" s="647"/>
      <c r="AC147" s="647"/>
      <c r="AD147" s="647"/>
      <c r="AE147" s="647"/>
      <c r="AF147" s="647"/>
      <c r="AG147" s="647"/>
      <c r="AH147" s="647"/>
      <c r="AI147" s="647"/>
      <c r="AJ147" s="647"/>
      <c r="AK147" s="647"/>
      <c r="AL147" s="647"/>
      <c r="AM147" s="647"/>
      <c r="AN147" s="647"/>
      <c r="AO147" s="647"/>
      <c r="AP147" s="647"/>
      <c r="AQ147" s="647"/>
      <c r="AR147" s="647"/>
      <c r="AS147" s="647"/>
      <c r="AT147" s="647"/>
      <c r="AU147" s="647"/>
      <c r="AV147" s="647"/>
      <c r="AW147" s="647"/>
      <c r="AX147" s="647"/>
      <c r="AY147" s="647"/>
      <c r="AZ147" s="647"/>
      <c r="BA147" s="647"/>
      <c r="BB147" s="647"/>
      <c r="BC147" s="647"/>
      <c r="BD147" s="647"/>
      <c r="BE147" s="647"/>
      <c r="BF147" s="647"/>
      <c r="BG147" s="647"/>
      <c r="BH147" s="647"/>
      <c r="BI147" s="647"/>
      <c r="BJ147" s="647"/>
      <c r="BK147" s="647"/>
      <c r="BL147" s="647"/>
      <c r="BM147" s="647"/>
      <c r="BN147" s="647"/>
      <c r="BO147" s="647"/>
      <c r="BP147" s="647"/>
      <c r="BQ147" s="647"/>
      <c r="BR147" s="647"/>
      <c r="BS147" s="647"/>
      <c r="BT147" s="647"/>
      <c r="BU147" s="647"/>
      <c r="BV147" s="647"/>
      <c r="BW147" s="647"/>
      <c r="BX147" s="647"/>
      <c r="BY147" s="647"/>
      <c r="BZ147" s="647"/>
      <c r="CA147" s="647"/>
      <c r="CB147" s="647"/>
      <c r="CC147" s="647"/>
      <c r="CD147" s="647"/>
      <c r="CE147" s="647"/>
      <c r="CF147" s="647"/>
      <c r="CG147" s="647"/>
      <c r="CH147" s="647"/>
      <c r="CI147" s="647"/>
      <c r="CJ147" s="647"/>
      <c r="CK147" s="647"/>
      <c r="CL147" s="647"/>
      <c r="CM147" s="647"/>
      <c r="CN147" s="647"/>
      <c r="CO147" s="647"/>
      <c r="CP147" s="647"/>
      <c r="CQ147" s="647"/>
      <c r="CR147" s="647"/>
      <c r="CS147" s="647"/>
      <c r="CT147" s="647"/>
      <c r="CU147" s="647"/>
      <c r="CV147" s="647"/>
      <c r="CW147" s="647"/>
      <c r="CX147" s="647"/>
      <c r="CY147" s="647"/>
      <c r="CZ147" s="647"/>
      <c r="DA147" s="647"/>
      <c r="DB147" s="647"/>
      <c r="DC147" s="647"/>
      <c r="DD147" s="647"/>
      <c r="DE147" s="647"/>
      <c r="DF147" s="647"/>
      <c r="DG147" s="647"/>
      <c r="DH147" s="647"/>
      <c r="DI147" s="647"/>
      <c r="DJ147" s="647"/>
      <c r="DK147" s="647"/>
      <c r="DL147" s="647"/>
      <c r="DM147" s="647"/>
      <c r="DN147" s="647"/>
      <c r="DO147" s="647"/>
      <c r="DP147" s="647"/>
      <c r="DQ147" s="647"/>
      <c r="DR147" s="647"/>
      <c r="DS147" s="647"/>
      <c r="DT147" s="647"/>
      <c r="DU147" s="647"/>
      <c r="DV147" s="647"/>
      <c r="DW147" s="647"/>
      <c r="DX147" s="647"/>
      <c r="DY147" s="647"/>
      <c r="DZ147" s="647"/>
      <c r="EA147" s="647"/>
      <c r="EB147" s="647"/>
      <c r="EC147" s="647"/>
      <c r="ED147" s="647"/>
      <c r="EE147" s="647"/>
      <c r="EF147" s="647"/>
      <c r="EG147" s="647"/>
      <c r="EH147" s="647"/>
      <c r="EI147" s="647"/>
      <c r="EJ147" s="647"/>
      <c r="EK147" s="647"/>
      <c r="EL147" s="647"/>
      <c r="EM147" s="647"/>
      <c r="EN147" s="647"/>
      <c r="EO147" s="647"/>
      <c r="EP147" s="647"/>
      <c r="EQ147" s="647"/>
      <c r="ER147" s="647"/>
      <c r="ES147" s="647"/>
      <c r="ET147" s="647"/>
      <c r="EU147" s="647"/>
      <c r="EV147" s="647"/>
      <c r="EW147" s="647"/>
      <c r="EX147" s="647"/>
      <c r="EY147" s="647"/>
      <c r="EZ147" s="648"/>
    </row>
    <row r="148" spans="1:156" s="649" customFormat="1" ht="21" customHeight="1">
      <c r="A148" s="662" t="s">
        <v>1442</v>
      </c>
      <c r="B148" s="711" t="s">
        <v>1441</v>
      </c>
      <c r="C148" s="706" t="s">
        <v>1443</v>
      </c>
      <c r="D148" s="670" t="s">
        <v>1080</v>
      </c>
      <c r="E148" s="586">
        <v>532</v>
      </c>
      <c r="F148" s="825">
        <v>2.14</v>
      </c>
      <c r="G148" s="686">
        <f t="shared" ref="G148" si="29">F148*1.2824</f>
        <v>2.7443360000000001</v>
      </c>
      <c r="H148" s="671">
        <f t="shared" ref="H148" si="30">TRUNC(G148*E148,2)</f>
        <v>1459.98</v>
      </c>
      <c r="I148" s="647"/>
      <c r="J148" s="683"/>
      <c r="K148" s="647"/>
      <c r="L148" s="647"/>
      <c r="M148" s="647"/>
      <c r="N148" s="647"/>
      <c r="O148" s="647"/>
      <c r="P148" s="647"/>
      <c r="Q148" s="647"/>
      <c r="R148" s="647"/>
      <c r="S148" s="647"/>
      <c r="T148" s="647"/>
      <c r="U148" s="647"/>
      <c r="V148" s="647"/>
      <c r="W148" s="647"/>
      <c r="X148" s="647"/>
      <c r="Y148" s="647"/>
      <c r="Z148" s="647"/>
      <c r="AA148" s="647"/>
      <c r="AB148" s="647"/>
      <c r="AC148" s="647"/>
      <c r="AD148" s="647"/>
      <c r="AE148" s="647"/>
      <c r="AF148" s="647"/>
      <c r="AG148" s="647"/>
      <c r="AH148" s="647"/>
      <c r="AI148" s="647"/>
      <c r="AJ148" s="647"/>
      <c r="AK148" s="647"/>
      <c r="AL148" s="647"/>
      <c r="AM148" s="647"/>
      <c r="AN148" s="647"/>
      <c r="AO148" s="647"/>
      <c r="AP148" s="647"/>
      <c r="AQ148" s="647"/>
      <c r="AR148" s="647"/>
      <c r="AS148" s="647"/>
      <c r="AT148" s="647"/>
      <c r="AU148" s="647"/>
      <c r="AV148" s="647"/>
      <c r="AW148" s="647"/>
      <c r="AX148" s="647"/>
      <c r="AY148" s="647"/>
      <c r="AZ148" s="647"/>
      <c r="BA148" s="647"/>
      <c r="BB148" s="647"/>
      <c r="BC148" s="647"/>
      <c r="BD148" s="647"/>
      <c r="BE148" s="647"/>
      <c r="BF148" s="647"/>
      <c r="BG148" s="647"/>
      <c r="BH148" s="647"/>
      <c r="BI148" s="647"/>
      <c r="BJ148" s="647"/>
      <c r="BK148" s="647"/>
      <c r="BL148" s="647"/>
      <c r="BM148" s="647"/>
      <c r="BN148" s="647"/>
      <c r="BO148" s="647"/>
      <c r="BP148" s="647"/>
      <c r="BQ148" s="647"/>
      <c r="BR148" s="647"/>
      <c r="BS148" s="647"/>
      <c r="BT148" s="647"/>
      <c r="BU148" s="647"/>
      <c r="BV148" s="647"/>
      <c r="BW148" s="647"/>
      <c r="BX148" s="647"/>
      <c r="BY148" s="647"/>
      <c r="BZ148" s="647"/>
      <c r="CA148" s="647"/>
      <c r="CB148" s="647"/>
      <c r="CC148" s="647"/>
      <c r="CD148" s="647"/>
      <c r="CE148" s="647"/>
      <c r="CF148" s="647"/>
      <c r="CG148" s="647"/>
      <c r="CH148" s="647"/>
      <c r="CI148" s="647"/>
      <c r="CJ148" s="647"/>
      <c r="CK148" s="647"/>
      <c r="CL148" s="647"/>
      <c r="CM148" s="647"/>
      <c r="CN148" s="647"/>
      <c r="CO148" s="647"/>
      <c r="CP148" s="647"/>
      <c r="CQ148" s="647"/>
      <c r="CR148" s="647"/>
      <c r="CS148" s="647"/>
      <c r="CT148" s="647"/>
      <c r="CU148" s="647"/>
      <c r="CV148" s="647"/>
      <c r="CW148" s="647"/>
      <c r="CX148" s="647"/>
      <c r="CY148" s="647"/>
      <c r="CZ148" s="647"/>
      <c r="DA148" s="647"/>
      <c r="DB148" s="647"/>
      <c r="DC148" s="647"/>
      <c r="DD148" s="647"/>
      <c r="DE148" s="647"/>
      <c r="DF148" s="647"/>
      <c r="DG148" s="647"/>
      <c r="DH148" s="647"/>
      <c r="DI148" s="647"/>
      <c r="DJ148" s="647"/>
      <c r="DK148" s="647"/>
      <c r="DL148" s="647"/>
      <c r="DM148" s="647"/>
      <c r="DN148" s="647"/>
      <c r="DO148" s="647"/>
      <c r="DP148" s="647"/>
      <c r="DQ148" s="647"/>
      <c r="DR148" s="647"/>
      <c r="DS148" s="647"/>
      <c r="DT148" s="647"/>
      <c r="DU148" s="647"/>
      <c r="DV148" s="647"/>
      <c r="DW148" s="647"/>
      <c r="DX148" s="647"/>
      <c r="DY148" s="647"/>
      <c r="DZ148" s="647"/>
      <c r="EA148" s="647"/>
      <c r="EB148" s="647"/>
      <c r="EC148" s="647"/>
      <c r="ED148" s="647"/>
      <c r="EE148" s="647"/>
      <c r="EF148" s="647"/>
      <c r="EG148" s="647"/>
      <c r="EH148" s="647"/>
      <c r="EI148" s="647"/>
      <c r="EJ148" s="647"/>
      <c r="EK148" s="647"/>
      <c r="EL148" s="647"/>
      <c r="EM148" s="647"/>
      <c r="EN148" s="647"/>
      <c r="EO148" s="647"/>
      <c r="EP148" s="647"/>
      <c r="EQ148" s="647"/>
      <c r="ER148" s="647"/>
      <c r="ES148" s="647"/>
      <c r="ET148" s="647"/>
      <c r="EU148" s="647"/>
      <c r="EV148" s="647"/>
      <c r="EW148" s="647"/>
      <c r="EX148" s="647"/>
      <c r="EY148" s="647"/>
      <c r="EZ148" s="648"/>
    </row>
    <row r="149" spans="1:156" s="649" customFormat="1" ht="21" customHeight="1">
      <c r="A149" s="662"/>
      <c r="B149" s="711"/>
      <c r="C149" s="706"/>
      <c r="D149" s="708"/>
      <c r="E149" s="586"/>
      <c r="F149" s="700" t="s">
        <v>663</v>
      </c>
      <c r="G149" s="700"/>
      <c r="H149" s="694">
        <f>H148</f>
        <v>1459.98</v>
      </c>
      <c r="I149" s="647"/>
      <c r="J149" s="683"/>
      <c r="K149" s="647"/>
      <c r="L149" s="647"/>
      <c r="M149" s="647"/>
      <c r="N149" s="647"/>
      <c r="O149" s="647"/>
      <c r="P149" s="647"/>
      <c r="Q149" s="647"/>
      <c r="R149" s="647"/>
      <c r="S149" s="647"/>
      <c r="T149" s="647"/>
      <c r="U149" s="647"/>
      <c r="V149" s="647"/>
      <c r="W149" s="647"/>
      <c r="X149" s="647"/>
      <c r="Y149" s="647"/>
      <c r="Z149" s="647"/>
      <c r="AA149" s="647"/>
      <c r="AB149" s="647"/>
      <c r="AC149" s="647"/>
      <c r="AD149" s="647"/>
      <c r="AE149" s="647"/>
      <c r="AF149" s="647"/>
      <c r="AG149" s="647"/>
      <c r="AH149" s="647"/>
      <c r="AI149" s="647"/>
      <c r="AJ149" s="647"/>
      <c r="AK149" s="647"/>
      <c r="AL149" s="647"/>
      <c r="AM149" s="647"/>
      <c r="AN149" s="647"/>
      <c r="AO149" s="647"/>
      <c r="AP149" s="647"/>
      <c r="AQ149" s="647"/>
      <c r="AR149" s="647"/>
      <c r="AS149" s="647"/>
      <c r="AT149" s="647"/>
      <c r="AU149" s="647"/>
      <c r="AV149" s="647"/>
      <c r="AW149" s="647"/>
      <c r="AX149" s="647"/>
      <c r="AY149" s="647"/>
      <c r="AZ149" s="647"/>
      <c r="BA149" s="647"/>
      <c r="BB149" s="647"/>
      <c r="BC149" s="647"/>
      <c r="BD149" s="647"/>
      <c r="BE149" s="647"/>
      <c r="BF149" s="647"/>
      <c r="BG149" s="647"/>
      <c r="BH149" s="647"/>
      <c r="BI149" s="647"/>
      <c r="BJ149" s="647"/>
      <c r="BK149" s="647"/>
      <c r="BL149" s="647"/>
      <c r="BM149" s="647"/>
      <c r="BN149" s="647"/>
      <c r="BO149" s="647"/>
      <c r="BP149" s="647"/>
      <c r="BQ149" s="647"/>
      <c r="BR149" s="647"/>
      <c r="BS149" s="647"/>
      <c r="BT149" s="647"/>
      <c r="BU149" s="647"/>
      <c r="BV149" s="647"/>
      <c r="BW149" s="647"/>
      <c r="BX149" s="647"/>
      <c r="BY149" s="647"/>
      <c r="BZ149" s="647"/>
      <c r="CA149" s="647"/>
      <c r="CB149" s="647"/>
      <c r="CC149" s="647"/>
      <c r="CD149" s="647"/>
      <c r="CE149" s="647"/>
      <c r="CF149" s="647"/>
      <c r="CG149" s="647"/>
      <c r="CH149" s="647"/>
      <c r="CI149" s="647"/>
      <c r="CJ149" s="647"/>
      <c r="CK149" s="647"/>
      <c r="CL149" s="647"/>
      <c r="CM149" s="647"/>
      <c r="CN149" s="647"/>
      <c r="CO149" s="647"/>
      <c r="CP149" s="647"/>
      <c r="CQ149" s="647"/>
      <c r="CR149" s="647"/>
      <c r="CS149" s="647"/>
      <c r="CT149" s="647"/>
      <c r="CU149" s="647"/>
      <c r="CV149" s="647"/>
      <c r="CW149" s="647"/>
      <c r="CX149" s="647"/>
      <c r="CY149" s="647"/>
      <c r="CZ149" s="647"/>
      <c r="DA149" s="647"/>
      <c r="DB149" s="647"/>
      <c r="DC149" s="647"/>
      <c r="DD149" s="647"/>
      <c r="DE149" s="647"/>
      <c r="DF149" s="647"/>
      <c r="DG149" s="647"/>
      <c r="DH149" s="647"/>
      <c r="DI149" s="647"/>
      <c r="DJ149" s="647"/>
      <c r="DK149" s="647"/>
      <c r="DL149" s="647"/>
      <c r="DM149" s="647"/>
      <c r="DN149" s="647"/>
      <c r="DO149" s="647"/>
      <c r="DP149" s="647"/>
      <c r="DQ149" s="647"/>
      <c r="DR149" s="647"/>
      <c r="DS149" s="647"/>
      <c r="DT149" s="647"/>
      <c r="DU149" s="647"/>
      <c r="DV149" s="647"/>
      <c r="DW149" s="647"/>
      <c r="DX149" s="647"/>
      <c r="DY149" s="647"/>
      <c r="DZ149" s="647"/>
      <c r="EA149" s="647"/>
      <c r="EB149" s="647"/>
      <c r="EC149" s="647"/>
      <c r="ED149" s="647"/>
      <c r="EE149" s="647"/>
      <c r="EF149" s="647"/>
      <c r="EG149" s="647"/>
      <c r="EH149" s="647"/>
      <c r="EI149" s="647"/>
      <c r="EJ149" s="647"/>
      <c r="EK149" s="647"/>
      <c r="EL149" s="647"/>
      <c r="EM149" s="647"/>
      <c r="EN149" s="647"/>
      <c r="EO149" s="647"/>
      <c r="EP149" s="647"/>
      <c r="EQ149" s="647"/>
      <c r="ER149" s="647"/>
      <c r="ES149" s="647"/>
      <c r="ET149" s="647"/>
      <c r="EU149" s="647"/>
      <c r="EV149" s="647"/>
      <c r="EW149" s="647"/>
      <c r="EX149" s="647"/>
      <c r="EY149" s="647"/>
      <c r="EZ149" s="648"/>
    </row>
    <row r="150" spans="1:156" s="652" customFormat="1" ht="44.45" customHeight="1">
      <c r="A150" s="1004" t="s">
        <v>664</v>
      </c>
      <c r="B150" s="1005"/>
      <c r="C150" s="1005"/>
      <c r="D150" s="1005"/>
      <c r="E150" s="1005"/>
      <c r="F150" s="1005"/>
      <c r="G150" s="1006"/>
      <c r="H150" s="730">
        <f>SUM(H13:H149)/2</f>
        <v>377625.67000000022</v>
      </c>
      <c r="I150" s="650"/>
      <c r="J150" s="650"/>
      <c r="K150" s="650"/>
      <c r="L150" s="650"/>
      <c r="M150" s="650"/>
      <c r="N150" s="650"/>
      <c r="O150" s="650"/>
      <c r="P150" s="650"/>
      <c r="Q150" s="650"/>
      <c r="R150" s="650"/>
      <c r="S150" s="650"/>
      <c r="T150" s="650"/>
      <c r="U150" s="650"/>
      <c r="V150" s="650"/>
      <c r="W150" s="650"/>
      <c r="X150" s="650"/>
      <c r="Y150" s="650"/>
      <c r="Z150" s="650"/>
      <c r="AA150" s="650"/>
      <c r="AB150" s="650"/>
      <c r="AC150" s="650"/>
      <c r="AD150" s="650"/>
      <c r="AE150" s="650"/>
      <c r="AF150" s="650"/>
      <c r="AG150" s="650"/>
      <c r="AH150" s="650"/>
      <c r="AI150" s="650"/>
      <c r="AJ150" s="650"/>
      <c r="AK150" s="650"/>
      <c r="AL150" s="650"/>
      <c r="AM150" s="650"/>
      <c r="AN150" s="650"/>
      <c r="AO150" s="650"/>
      <c r="AP150" s="650"/>
      <c r="AQ150" s="650"/>
      <c r="AR150" s="650"/>
      <c r="AS150" s="650"/>
      <c r="AT150" s="650"/>
      <c r="AU150" s="650"/>
      <c r="AV150" s="650"/>
      <c r="AW150" s="650"/>
      <c r="AX150" s="650"/>
      <c r="AY150" s="650"/>
      <c r="AZ150" s="650"/>
      <c r="BA150" s="650"/>
      <c r="BB150" s="650"/>
      <c r="BC150" s="650"/>
      <c r="BD150" s="650"/>
      <c r="BE150" s="650"/>
      <c r="BF150" s="650"/>
      <c r="BG150" s="650"/>
      <c r="BH150" s="650"/>
      <c r="BI150" s="650"/>
      <c r="BJ150" s="650"/>
      <c r="BK150" s="650"/>
      <c r="BL150" s="650"/>
      <c r="BM150" s="650"/>
      <c r="BN150" s="650"/>
      <c r="BO150" s="650"/>
      <c r="BP150" s="650"/>
      <c r="BQ150" s="650"/>
      <c r="BR150" s="650"/>
      <c r="BS150" s="650"/>
      <c r="BT150" s="650"/>
      <c r="BU150" s="650"/>
      <c r="BV150" s="650"/>
      <c r="BW150" s="650"/>
      <c r="BX150" s="650"/>
      <c r="BY150" s="650"/>
      <c r="BZ150" s="650"/>
      <c r="CA150" s="650"/>
      <c r="CB150" s="650"/>
      <c r="CC150" s="650"/>
      <c r="CD150" s="650"/>
      <c r="CE150" s="650"/>
      <c r="CF150" s="650"/>
      <c r="CG150" s="650"/>
      <c r="CH150" s="650"/>
      <c r="CI150" s="650"/>
      <c r="CJ150" s="650"/>
      <c r="CK150" s="650"/>
      <c r="CL150" s="650"/>
      <c r="CM150" s="650"/>
      <c r="CN150" s="650"/>
      <c r="CO150" s="650"/>
      <c r="CP150" s="650"/>
      <c r="CQ150" s="650"/>
      <c r="CR150" s="650"/>
      <c r="CS150" s="650"/>
      <c r="CT150" s="650"/>
      <c r="CU150" s="650"/>
      <c r="CV150" s="650"/>
      <c r="CW150" s="650"/>
      <c r="CX150" s="650"/>
      <c r="CY150" s="650"/>
      <c r="CZ150" s="650"/>
      <c r="DA150" s="650"/>
      <c r="DB150" s="650"/>
      <c r="DC150" s="650"/>
      <c r="DD150" s="650"/>
      <c r="DE150" s="650"/>
      <c r="DF150" s="650"/>
      <c r="DG150" s="650"/>
      <c r="DH150" s="650"/>
      <c r="DI150" s="650"/>
      <c r="DJ150" s="650"/>
      <c r="DK150" s="650"/>
      <c r="DL150" s="650"/>
      <c r="DM150" s="650"/>
      <c r="DN150" s="650"/>
      <c r="DO150" s="650"/>
      <c r="DP150" s="650"/>
      <c r="DQ150" s="650"/>
      <c r="DR150" s="650"/>
      <c r="DS150" s="650"/>
      <c r="DT150" s="650"/>
      <c r="DU150" s="650"/>
      <c r="DV150" s="650"/>
      <c r="DW150" s="650"/>
      <c r="DX150" s="650"/>
      <c r="DY150" s="650"/>
      <c r="DZ150" s="650"/>
      <c r="EA150" s="650"/>
      <c r="EB150" s="650"/>
      <c r="EC150" s="650"/>
      <c r="ED150" s="650"/>
      <c r="EE150" s="650"/>
      <c r="EF150" s="650"/>
      <c r="EG150" s="650"/>
      <c r="EH150" s="650"/>
      <c r="EI150" s="650"/>
      <c r="EJ150" s="650"/>
      <c r="EK150" s="650"/>
      <c r="EL150" s="650"/>
      <c r="EM150" s="650"/>
      <c r="EN150" s="650"/>
      <c r="EO150" s="650"/>
      <c r="EP150" s="650"/>
      <c r="EQ150" s="650"/>
      <c r="ER150" s="650"/>
      <c r="ES150" s="650"/>
      <c r="ET150" s="650"/>
      <c r="EU150" s="650"/>
      <c r="EV150" s="650"/>
      <c r="EW150" s="650"/>
      <c r="EX150" s="650"/>
      <c r="EY150" s="650"/>
      <c r="EZ150" s="651"/>
    </row>
    <row r="151" spans="1:156" s="649" customFormat="1" ht="27.75" customHeight="1">
      <c r="A151" s="678"/>
      <c r="B151" s="679"/>
      <c r="C151" s="653"/>
      <c r="D151" s="647"/>
      <c r="E151" s="647"/>
      <c r="F151" s="637"/>
      <c r="G151" s="637"/>
      <c r="H151" s="683"/>
      <c r="I151" s="647"/>
      <c r="J151" s="647"/>
      <c r="K151" s="647"/>
      <c r="L151" s="647"/>
      <c r="M151" s="647"/>
      <c r="N151" s="647"/>
      <c r="O151" s="647"/>
      <c r="P151" s="647"/>
      <c r="Q151" s="647"/>
      <c r="R151" s="647"/>
      <c r="S151" s="647"/>
      <c r="T151" s="647"/>
      <c r="U151" s="647"/>
      <c r="V151" s="647"/>
      <c r="W151" s="647"/>
      <c r="X151" s="647"/>
      <c r="Y151" s="647"/>
      <c r="Z151" s="647"/>
      <c r="AA151" s="647"/>
      <c r="AB151" s="647"/>
      <c r="AC151" s="647"/>
      <c r="AD151" s="647"/>
      <c r="AE151" s="647"/>
      <c r="AF151" s="647"/>
      <c r="AG151" s="647"/>
      <c r="AH151" s="647"/>
      <c r="AI151" s="647"/>
      <c r="AJ151" s="647"/>
      <c r="AK151" s="647"/>
      <c r="AL151" s="647"/>
      <c r="AM151" s="647"/>
      <c r="AN151" s="647"/>
      <c r="AO151" s="647"/>
      <c r="AP151" s="647"/>
      <c r="AQ151" s="647"/>
      <c r="AR151" s="647"/>
      <c r="AS151" s="647"/>
      <c r="AT151" s="647"/>
      <c r="AU151" s="647"/>
      <c r="AV151" s="647"/>
      <c r="AW151" s="647"/>
      <c r="AX151" s="647"/>
      <c r="AY151" s="647"/>
      <c r="AZ151" s="647"/>
      <c r="BA151" s="647"/>
      <c r="BB151" s="647"/>
      <c r="BC151" s="647"/>
      <c r="BD151" s="647"/>
      <c r="BE151" s="647"/>
      <c r="BF151" s="647"/>
      <c r="BG151" s="647"/>
      <c r="BH151" s="647"/>
      <c r="BI151" s="647"/>
      <c r="BJ151" s="647"/>
      <c r="BK151" s="647"/>
      <c r="BL151" s="647"/>
      <c r="BM151" s="647"/>
      <c r="BN151" s="647"/>
      <c r="BO151" s="647"/>
      <c r="BP151" s="647"/>
      <c r="BQ151" s="647"/>
      <c r="BR151" s="647"/>
      <c r="BS151" s="647"/>
      <c r="BT151" s="647"/>
      <c r="BU151" s="647"/>
      <c r="BV151" s="647"/>
      <c r="BW151" s="647"/>
      <c r="BX151" s="647"/>
      <c r="BY151" s="647"/>
      <c r="BZ151" s="647"/>
      <c r="CA151" s="647"/>
      <c r="CB151" s="647"/>
      <c r="CC151" s="647"/>
      <c r="CD151" s="647"/>
      <c r="CE151" s="647"/>
      <c r="CF151" s="647"/>
      <c r="CG151" s="647"/>
      <c r="CH151" s="647"/>
      <c r="CI151" s="647"/>
      <c r="CJ151" s="647"/>
      <c r="CK151" s="647"/>
      <c r="CL151" s="647"/>
      <c r="CM151" s="647"/>
      <c r="CN151" s="647"/>
      <c r="CO151" s="647"/>
      <c r="CP151" s="647"/>
      <c r="CQ151" s="647"/>
      <c r="CR151" s="647"/>
      <c r="CS151" s="647"/>
      <c r="CT151" s="647"/>
      <c r="CU151" s="647"/>
      <c r="CV151" s="647"/>
      <c r="CW151" s="647"/>
      <c r="CX151" s="647"/>
      <c r="CY151" s="647"/>
      <c r="CZ151" s="647"/>
      <c r="DA151" s="647"/>
      <c r="DB151" s="647"/>
      <c r="DC151" s="647"/>
      <c r="DD151" s="647"/>
      <c r="DE151" s="647"/>
      <c r="DF151" s="647"/>
      <c r="DG151" s="647"/>
      <c r="DH151" s="647"/>
      <c r="DI151" s="647"/>
      <c r="DJ151" s="647"/>
      <c r="DK151" s="647"/>
      <c r="DL151" s="647"/>
      <c r="DM151" s="647"/>
      <c r="DN151" s="647"/>
      <c r="DO151" s="647"/>
      <c r="DP151" s="647"/>
      <c r="DQ151" s="647"/>
      <c r="DR151" s="647"/>
      <c r="DS151" s="647"/>
      <c r="DT151" s="647"/>
      <c r="DU151" s="647"/>
      <c r="DV151" s="647"/>
      <c r="DW151" s="647"/>
      <c r="DX151" s="647"/>
      <c r="DY151" s="647"/>
      <c r="DZ151" s="647"/>
      <c r="EA151" s="647"/>
      <c r="EB151" s="647"/>
      <c r="EC151" s="647"/>
      <c r="ED151" s="647"/>
      <c r="EE151" s="647"/>
      <c r="EF151" s="647"/>
      <c r="EG151" s="647"/>
      <c r="EH151" s="647"/>
      <c r="EI151" s="647"/>
      <c r="EJ151" s="647"/>
      <c r="EK151" s="647"/>
      <c r="EL151" s="647"/>
      <c r="EM151" s="647"/>
      <c r="EN151" s="647"/>
      <c r="EO151" s="647"/>
      <c r="EP151" s="647"/>
      <c r="EQ151" s="647"/>
      <c r="ER151" s="647"/>
      <c r="ES151" s="647"/>
      <c r="ET151" s="647"/>
      <c r="EU151" s="647"/>
      <c r="EV151" s="647"/>
      <c r="EW151" s="647"/>
      <c r="EX151" s="647"/>
      <c r="EY151" s="647"/>
      <c r="EZ151" s="648"/>
    </row>
    <row r="152" spans="1:156" s="649" customFormat="1" ht="14.25" customHeight="1">
      <c r="A152" s="678"/>
      <c r="B152" s="679"/>
      <c r="C152" s="653"/>
      <c r="D152" s="647"/>
      <c r="E152" s="654"/>
      <c r="F152" s="638"/>
      <c r="G152" s="638"/>
      <c r="H152" s="675"/>
      <c r="I152" s="647"/>
      <c r="J152" s="647"/>
      <c r="K152" s="647"/>
      <c r="L152" s="647"/>
      <c r="M152" s="647"/>
      <c r="N152" s="647"/>
      <c r="O152" s="647"/>
      <c r="P152" s="647"/>
      <c r="Q152" s="647"/>
      <c r="R152" s="647"/>
      <c r="S152" s="647"/>
      <c r="T152" s="647"/>
      <c r="U152" s="647"/>
      <c r="V152" s="647"/>
      <c r="W152" s="647"/>
      <c r="X152" s="647"/>
      <c r="Y152" s="647"/>
      <c r="Z152" s="647"/>
      <c r="AA152" s="647"/>
      <c r="AB152" s="647"/>
      <c r="AC152" s="647"/>
      <c r="AD152" s="647"/>
      <c r="AE152" s="647"/>
      <c r="AF152" s="647"/>
      <c r="AG152" s="647"/>
      <c r="AH152" s="647"/>
      <c r="AI152" s="647"/>
      <c r="AJ152" s="647"/>
      <c r="AK152" s="647"/>
      <c r="AL152" s="647"/>
      <c r="AM152" s="647"/>
      <c r="AN152" s="647"/>
      <c r="AO152" s="647"/>
      <c r="AP152" s="647"/>
      <c r="AQ152" s="647"/>
      <c r="AR152" s="647"/>
      <c r="AS152" s="647"/>
      <c r="AT152" s="647"/>
      <c r="AU152" s="647"/>
      <c r="AV152" s="647"/>
      <c r="AW152" s="647"/>
      <c r="AX152" s="647"/>
      <c r="AY152" s="647"/>
      <c r="AZ152" s="647"/>
      <c r="BA152" s="647"/>
      <c r="BB152" s="647"/>
      <c r="BC152" s="647"/>
      <c r="BD152" s="647"/>
      <c r="BE152" s="647"/>
      <c r="BF152" s="647"/>
      <c r="BG152" s="647"/>
      <c r="BH152" s="647"/>
      <c r="BI152" s="647"/>
      <c r="BJ152" s="647"/>
      <c r="BK152" s="647"/>
      <c r="BL152" s="647"/>
      <c r="BM152" s="647"/>
      <c r="BN152" s="647"/>
      <c r="BO152" s="647"/>
      <c r="BP152" s="647"/>
      <c r="BQ152" s="647"/>
      <c r="BR152" s="647"/>
      <c r="BS152" s="647"/>
      <c r="BT152" s="647"/>
      <c r="BU152" s="647"/>
      <c r="BV152" s="647"/>
      <c r="BW152" s="647"/>
      <c r="BX152" s="647"/>
      <c r="BY152" s="647"/>
      <c r="BZ152" s="647"/>
      <c r="CA152" s="647"/>
      <c r="CB152" s="647"/>
      <c r="CC152" s="647"/>
      <c r="CD152" s="647"/>
      <c r="CE152" s="647"/>
      <c r="CF152" s="647"/>
      <c r="CG152" s="647"/>
      <c r="CH152" s="647"/>
      <c r="CI152" s="647"/>
      <c r="CJ152" s="647"/>
      <c r="CK152" s="647"/>
      <c r="CL152" s="647"/>
      <c r="CM152" s="647"/>
      <c r="CN152" s="647"/>
      <c r="CO152" s="647"/>
      <c r="CP152" s="647"/>
      <c r="CQ152" s="647"/>
      <c r="CR152" s="647"/>
      <c r="CS152" s="647"/>
      <c r="CT152" s="647"/>
      <c r="CU152" s="647"/>
      <c r="CV152" s="647"/>
      <c r="CW152" s="647"/>
      <c r="CX152" s="647"/>
      <c r="CY152" s="647"/>
      <c r="CZ152" s="647"/>
      <c r="DA152" s="647"/>
      <c r="DB152" s="647"/>
      <c r="DC152" s="647"/>
      <c r="DD152" s="647"/>
      <c r="DE152" s="647"/>
      <c r="DF152" s="647"/>
      <c r="DG152" s="647"/>
      <c r="DH152" s="647"/>
      <c r="DI152" s="647"/>
      <c r="DJ152" s="647"/>
      <c r="DK152" s="647"/>
      <c r="DL152" s="647"/>
      <c r="DM152" s="647"/>
      <c r="DN152" s="647"/>
      <c r="DO152" s="647"/>
      <c r="DP152" s="647"/>
      <c r="DQ152" s="647"/>
      <c r="DR152" s="647"/>
      <c r="DS152" s="647"/>
      <c r="DT152" s="647"/>
      <c r="DU152" s="647"/>
      <c r="DV152" s="647"/>
      <c r="DW152" s="647"/>
      <c r="DX152" s="647"/>
      <c r="DY152" s="647"/>
      <c r="DZ152" s="647"/>
      <c r="EA152" s="647"/>
      <c r="EB152" s="647"/>
      <c r="EC152" s="647"/>
      <c r="ED152" s="647"/>
      <c r="EE152" s="647"/>
      <c r="EF152" s="647"/>
      <c r="EG152" s="647"/>
      <c r="EH152" s="647"/>
      <c r="EI152" s="647"/>
      <c r="EJ152" s="647"/>
      <c r="EK152" s="647"/>
      <c r="EL152" s="647"/>
      <c r="EM152" s="647"/>
      <c r="EN152" s="647"/>
      <c r="EO152" s="647"/>
      <c r="EP152" s="647"/>
      <c r="EQ152" s="647"/>
      <c r="ER152" s="647"/>
      <c r="ES152" s="647"/>
      <c r="ET152" s="647"/>
      <c r="EU152" s="647"/>
      <c r="EV152" s="647"/>
      <c r="EW152" s="647"/>
      <c r="EX152" s="647"/>
      <c r="EY152" s="647"/>
      <c r="EZ152" s="648"/>
    </row>
    <row r="153" spans="1:156" s="649" customFormat="1" ht="14.25" customHeight="1">
      <c r="A153" s="678"/>
      <c r="B153" s="679"/>
      <c r="C153" s="653"/>
      <c r="D153" s="647"/>
      <c r="E153" s="654"/>
      <c r="F153" s="638"/>
      <c r="G153" s="638"/>
      <c r="H153" s="677"/>
      <c r="I153" s="647"/>
      <c r="J153" s="647"/>
      <c r="K153" s="647"/>
      <c r="L153" s="647"/>
      <c r="M153" s="647"/>
      <c r="N153" s="647"/>
      <c r="O153" s="647"/>
      <c r="P153" s="647"/>
      <c r="Q153" s="647"/>
      <c r="R153" s="647"/>
      <c r="S153" s="647"/>
      <c r="T153" s="647"/>
      <c r="U153" s="647"/>
      <c r="V153" s="647"/>
      <c r="W153" s="647"/>
      <c r="X153" s="647"/>
      <c r="Y153" s="647"/>
      <c r="Z153" s="647"/>
      <c r="AA153" s="647"/>
      <c r="AB153" s="647"/>
      <c r="AC153" s="647"/>
      <c r="AD153" s="647"/>
      <c r="AE153" s="647"/>
      <c r="AF153" s="647"/>
      <c r="AG153" s="647"/>
      <c r="AH153" s="647"/>
      <c r="AI153" s="647"/>
      <c r="AJ153" s="647"/>
      <c r="AK153" s="647"/>
      <c r="AL153" s="647"/>
      <c r="AM153" s="647"/>
      <c r="AN153" s="647"/>
      <c r="AO153" s="647"/>
      <c r="AP153" s="647"/>
      <c r="AQ153" s="647"/>
      <c r="AR153" s="647"/>
      <c r="AS153" s="647"/>
      <c r="AT153" s="647"/>
      <c r="AU153" s="647"/>
      <c r="AV153" s="647"/>
      <c r="AW153" s="647"/>
      <c r="AX153" s="647"/>
      <c r="AY153" s="647"/>
      <c r="AZ153" s="647"/>
      <c r="BA153" s="647"/>
      <c r="BB153" s="647"/>
      <c r="BC153" s="647"/>
      <c r="BD153" s="647"/>
      <c r="BE153" s="647"/>
      <c r="BF153" s="647"/>
      <c r="BG153" s="647"/>
      <c r="BH153" s="647"/>
      <c r="BI153" s="647"/>
      <c r="BJ153" s="647"/>
      <c r="BK153" s="647"/>
      <c r="BL153" s="647"/>
      <c r="BM153" s="647"/>
      <c r="BN153" s="647"/>
      <c r="BO153" s="647"/>
      <c r="BP153" s="647"/>
      <c r="BQ153" s="647"/>
      <c r="BR153" s="647"/>
      <c r="BS153" s="647"/>
      <c r="BT153" s="647"/>
      <c r="BU153" s="647"/>
      <c r="BV153" s="647"/>
      <c r="BW153" s="647"/>
      <c r="BX153" s="647"/>
      <c r="BY153" s="647"/>
      <c r="BZ153" s="647"/>
      <c r="CA153" s="647"/>
      <c r="CB153" s="647"/>
      <c r="CC153" s="647"/>
      <c r="CD153" s="647"/>
      <c r="CE153" s="647"/>
      <c r="CF153" s="647"/>
      <c r="CG153" s="647"/>
      <c r="CH153" s="647"/>
      <c r="CI153" s="647"/>
      <c r="CJ153" s="647"/>
      <c r="CK153" s="647"/>
      <c r="CL153" s="647"/>
      <c r="CM153" s="647"/>
      <c r="CN153" s="647"/>
      <c r="CO153" s="647"/>
      <c r="CP153" s="647"/>
      <c r="CQ153" s="647"/>
      <c r="CR153" s="647"/>
      <c r="CS153" s="647"/>
      <c r="CT153" s="647"/>
      <c r="CU153" s="647"/>
      <c r="CV153" s="647"/>
      <c r="CW153" s="647"/>
      <c r="CX153" s="647"/>
      <c r="CY153" s="647"/>
      <c r="CZ153" s="647"/>
      <c r="DA153" s="647"/>
      <c r="DB153" s="647"/>
      <c r="DC153" s="647"/>
      <c r="DD153" s="647"/>
      <c r="DE153" s="647"/>
      <c r="DF153" s="647"/>
      <c r="DG153" s="647"/>
      <c r="DH153" s="647"/>
      <c r="DI153" s="647"/>
      <c r="DJ153" s="647"/>
      <c r="DK153" s="647"/>
      <c r="DL153" s="647"/>
      <c r="DM153" s="647"/>
      <c r="DN153" s="647"/>
      <c r="DO153" s="647"/>
      <c r="DP153" s="647"/>
      <c r="DQ153" s="647"/>
      <c r="DR153" s="647"/>
      <c r="DS153" s="647"/>
      <c r="DT153" s="647"/>
      <c r="DU153" s="647"/>
      <c r="DV153" s="647"/>
      <c r="DW153" s="647"/>
      <c r="DX153" s="647"/>
      <c r="DY153" s="647"/>
      <c r="DZ153" s="647"/>
      <c r="EA153" s="647"/>
      <c r="EB153" s="647"/>
      <c r="EC153" s="647"/>
      <c r="ED153" s="647"/>
      <c r="EE153" s="647"/>
      <c r="EF153" s="647"/>
      <c r="EG153" s="647"/>
      <c r="EH153" s="647"/>
      <c r="EI153" s="647"/>
      <c r="EJ153" s="647"/>
      <c r="EK153" s="647"/>
      <c r="EL153" s="647"/>
      <c r="EM153" s="647"/>
      <c r="EN153" s="647"/>
      <c r="EO153" s="647"/>
      <c r="EP153" s="647"/>
      <c r="EQ153" s="647"/>
      <c r="ER153" s="647"/>
      <c r="ES153" s="647"/>
      <c r="ET153" s="647"/>
      <c r="EU153" s="647"/>
      <c r="EV153" s="647"/>
      <c r="EW153" s="647"/>
      <c r="EX153" s="647"/>
      <c r="EY153" s="647"/>
      <c r="EZ153" s="648"/>
    </row>
    <row r="154" spans="1:156" s="649" customFormat="1" ht="14.25" customHeight="1">
      <c r="A154" s="678"/>
      <c r="B154" s="679"/>
      <c r="C154" s="653"/>
      <c r="D154" s="647"/>
      <c r="E154" s="654"/>
      <c r="F154" s="638"/>
      <c r="G154" s="638"/>
      <c r="H154" s="677"/>
      <c r="I154" s="647"/>
      <c r="J154" s="647"/>
      <c r="K154" s="647"/>
      <c r="L154" s="647"/>
      <c r="M154" s="647"/>
      <c r="N154" s="647"/>
      <c r="O154" s="647"/>
      <c r="P154" s="647"/>
      <c r="Q154" s="647"/>
      <c r="R154" s="647"/>
      <c r="S154" s="647"/>
      <c r="T154" s="647"/>
      <c r="U154" s="647"/>
      <c r="V154" s="647"/>
      <c r="W154" s="647"/>
      <c r="X154" s="647"/>
      <c r="Y154" s="647"/>
      <c r="Z154" s="647"/>
      <c r="AA154" s="647"/>
      <c r="AB154" s="647"/>
      <c r="AC154" s="647"/>
      <c r="AD154" s="647"/>
      <c r="AE154" s="647"/>
      <c r="AF154" s="647"/>
      <c r="AG154" s="647"/>
      <c r="AH154" s="647"/>
      <c r="AI154" s="647"/>
      <c r="AJ154" s="647"/>
      <c r="AK154" s="647"/>
      <c r="AL154" s="647"/>
      <c r="AM154" s="647"/>
      <c r="AN154" s="647"/>
      <c r="AO154" s="647"/>
      <c r="AP154" s="647"/>
      <c r="AQ154" s="647"/>
      <c r="AR154" s="647"/>
      <c r="AS154" s="647"/>
      <c r="AT154" s="647"/>
      <c r="AU154" s="647"/>
      <c r="AV154" s="647"/>
      <c r="AW154" s="647"/>
      <c r="AX154" s="647"/>
      <c r="AY154" s="647"/>
      <c r="AZ154" s="647"/>
      <c r="BA154" s="647"/>
      <c r="BB154" s="647"/>
      <c r="BC154" s="647"/>
      <c r="BD154" s="647"/>
      <c r="BE154" s="647"/>
      <c r="BF154" s="647"/>
      <c r="BG154" s="647"/>
      <c r="BH154" s="647"/>
      <c r="BI154" s="647"/>
      <c r="BJ154" s="647"/>
      <c r="BK154" s="647"/>
      <c r="BL154" s="647"/>
      <c r="BM154" s="647"/>
      <c r="BN154" s="647"/>
      <c r="BO154" s="647"/>
      <c r="BP154" s="647"/>
      <c r="BQ154" s="647"/>
      <c r="BR154" s="647"/>
      <c r="BS154" s="647"/>
      <c r="BT154" s="647"/>
      <c r="BU154" s="647"/>
      <c r="BV154" s="647"/>
      <c r="BW154" s="647"/>
      <c r="BX154" s="647"/>
      <c r="BY154" s="647"/>
      <c r="BZ154" s="647"/>
      <c r="CA154" s="647"/>
      <c r="CB154" s="647"/>
      <c r="CC154" s="647"/>
      <c r="CD154" s="647"/>
      <c r="CE154" s="647"/>
      <c r="CF154" s="647"/>
      <c r="CG154" s="647"/>
      <c r="CH154" s="647"/>
      <c r="CI154" s="647"/>
      <c r="CJ154" s="647"/>
      <c r="CK154" s="647"/>
      <c r="CL154" s="647"/>
      <c r="CM154" s="647"/>
      <c r="CN154" s="647"/>
      <c r="CO154" s="647"/>
      <c r="CP154" s="647"/>
      <c r="CQ154" s="647"/>
      <c r="CR154" s="647"/>
      <c r="CS154" s="647"/>
      <c r="CT154" s="647"/>
      <c r="CU154" s="647"/>
      <c r="CV154" s="647"/>
      <c r="CW154" s="647"/>
      <c r="CX154" s="647"/>
      <c r="CY154" s="647"/>
      <c r="CZ154" s="647"/>
      <c r="DA154" s="647"/>
      <c r="DB154" s="647"/>
      <c r="DC154" s="647"/>
      <c r="DD154" s="647"/>
      <c r="DE154" s="647"/>
      <c r="DF154" s="647"/>
      <c r="DG154" s="647"/>
      <c r="DH154" s="647"/>
      <c r="DI154" s="647"/>
      <c r="DJ154" s="647"/>
      <c r="DK154" s="647"/>
      <c r="DL154" s="647"/>
      <c r="DM154" s="647"/>
      <c r="DN154" s="647"/>
      <c r="DO154" s="647"/>
      <c r="DP154" s="647"/>
      <c r="DQ154" s="647"/>
      <c r="DR154" s="647"/>
      <c r="DS154" s="647"/>
      <c r="DT154" s="647"/>
      <c r="DU154" s="647"/>
      <c r="DV154" s="647"/>
      <c r="DW154" s="647"/>
      <c r="DX154" s="647"/>
      <c r="DY154" s="647"/>
      <c r="DZ154" s="647"/>
      <c r="EA154" s="647"/>
      <c r="EB154" s="647"/>
      <c r="EC154" s="647"/>
      <c r="ED154" s="647"/>
      <c r="EE154" s="647"/>
      <c r="EF154" s="647"/>
      <c r="EG154" s="647"/>
      <c r="EH154" s="647"/>
      <c r="EI154" s="647"/>
      <c r="EJ154" s="647"/>
      <c r="EK154" s="647"/>
      <c r="EL154" s="647"/>
      <c r="EM154" s="647"/>
      <c r="EN154" s="647"/>
      <c r="EO154" s="647"/>
      <c r="EP154" s="647"/>
      <c r="EQ154" s="647"/>
      <c r="ER154" s="647"/>
      <c r="ES154" s="647"/>
      <c r="ET154" s="647"/>
      <c r="EU154" s="647"/>
      <c r="EV154" s="647"/>
      <c r="EW154" s="647"/>
      <c r="EX154" s="647"/>
      <c r="EY154" s="647"/>
      <c r="EZ154" s="648"/>
    </row>
    <row r="155" spans="1:156" s="649" customFormat="1" ht="37.5" customHeight="1">
      <c r="A155" s="678"/>
      <c r="B155" s="680"/>
      <c r="C155" s="655"/>
      <c r="D155" s="656"/>
      <c r="E155" s="1007"/>
      <c r="F155" s="1007"/>
      <c r="G155" s="682"/>
      <c r="H155" s="654"/>
      <c r="I155" s="647"/>
      <c r="J155" s="647"/>
      <c r="K155" s="647"/>
      <c r="L155" s="647"/>
      <c r="M155" s="647"/>
      <c r="N155" s="647"/>
      <c r="O155" s="647"/>
      <c r="P155" s="647"/>
      <c r="Q155" s="647"/>
      <c r="R155" s="647"/>
      <c r="S155" s="647"/>
      <c r="T155" s="647"/>
      <c r="U155" s="647"/>
      <c r="V155" s="647"/>
      <c r="W155" s="647"/>
      <c r="X155" s="647"/>
      <c r="Y155" s="647"/>
      <c r="Z155" s="647"/>
      <c r="AA155" s="647"/>
      <c r="AB155" s="647"/>
      <c r="AC155" s="647"/>
      <c r="AD155" s="647"/>
      <c r="AE155" s="647"/>
      <c r="AF155" s="647"/>
      <c r="AG155" s="647"/>
      <c r="AH155" s="647"/>
      <c r="AI155" s="647"/>
      <c r="AJ155" s="647"/>
      <c r="AK155" s="647"/>
      <c r="AL155" s="647"/>
      <c r="AM155" s="647"/>
      <c r="AN155" s="647"/>
      <c r="AO155" s="647"/>
      <c r="AP155" s="647"/>
      <c r="AQ155" s="647"/>
      <c r="AR155" s="647"/>
      <c r="AS155" s="647"/>
      <c r="AT155" s="647"/>
      <c r="AU155" s="647"/>
      <c r="AV155" s="647"/>
      <c r="AW155" s="647"/>
      <c r="AX155" s="647"/>
      <c r="AY155" s="647"/>
      <c r="AZ155" s="647"/>
      <c r="BA155" s="647"/>
      <c r="BB155" s="647"/>
      <c r="BC155" s="647"/>
      <c r="BD155" s="647"/>
      <c r="BE155" s="647"/>
      <c r="BF155" s="647"/>
      <c r="BG155" s="647"/>
      <c r="BH155" s="647"/>
      <c r="BI155" s="647"/>
      <c r="BJ155" s="647"/>
      <c r="BK155" s="647"/>
      <c r="BL155" s="647"/>
      <c r="BM155" s="647"/>
      <c r="BN155" s="647"/>
      <c r="BO155" s="647"/>
      <c r="BP155" s="647"/>
      <c r="BQ155" s="647"/>
      <c r="BR155" s="647"/>
      <c r="BS155" s="647"/>
      <c r="BT155" s="647"/>
      <c r="BU155" s="647"/>
      <c r="BV155" s="647"/>
      <c r="BW155" s="647"/>
      <c r="BX155" s="647"/>
      <c r="BY155" s="647"/>
      <c r="BZ155" s="647"/>
      <c r="CA155" s="647"/>
      <c r="CB155" s="647"/>
      <c r="CC155" s="647"/>
      <c r="CD155" s="647"/>
      <c r="CE155" s="647"/>
      <c r="CF155" s="647"/>
      <c r="CG155" s="647"/>
      <c r="CH155" s="647"/>
      <c r="CI155" s="647"/>
      <c r="CJ155" s="647"/>
      <c r="CK155" s="647"/>
      <c r="CL155" s="647"/>
      <c r="CM155" s="647"/>
      <c r="CN155" s="647"/>
      <c r="CO155" s="647"/>
      <c r="CP155" s="647"/>
      <c r="CQ155" s="647"/>
      <c r="CR155" s="647"/>
      <c r="CS155" s="647"/>
      <c r="CT155" s="647"/>
      <c r="CU155" s="647"/>
      <c r="CV155" s="647"/>
      <c r="CW155" s="647"/>
      <c r="CX155" s="647"/>
      <c r="CY155" s="647"/>
      <c r="CZ155" s="647"/>
      <c r="DA155" s="647"/>
      <c r="DB155" s="647"/>
      <c r="DC155" s="647"/>
      <c r="DD155" s="647"/>
      <c r="DE155" s="647"/>
      <c r="DF155" s="647"/>
      <c r="DG155" s="647"/>
      <c r="DH155" s="647"/>
      <c r="DI155" s="647"/>
      <c r="DJ155" s="647"/>
      <c r="DK155" s="647"/>
      <c r="DL155" s="647"/>
      <c r="DM155" s="647"/>
      <c r="DN155" s="647"/>
      <c r="DO155" s="647"/>
      <c r="DP155" s="647"/>
      <c r="DQ155" s="647"/>
      <c r="DR155" s="647"/>
      <c r="DS155" s="647"/>
      <c r="DT155" s="647"/>
      <c r="DU155" s="647"/>
      <c r="DV155" s="647"/>
      <c r="DW155" s="647"/>
      <c r="DX155" s="647"/>
      <c r="DY155" s="647"/>
      <c r="DZ155" s="647"/>
      <c r="EA155" s="647"/>
      <c r="EB155" s="647"/>
      <c r="EC155" s="647"/>
      <c r="ED155" s="647"/>
      <c r="EE155" s="647"/>
      <c r="EF155" s="647"/>
      <c r="EG155" s="647"/>
      <c r="EH155" s="647"/>
      <c r="EI155" s="647"/>
      <c r="EJ155" s="647"/>
      <c r="EK155" s="647"/>
      <c r="EL155" s="647"/>
      <c r="EM155" s="647"/>
      <c r="EN155" s="647"/>
      <c r="EO155" s="647"/>
      <c r="EP155" s="647"/>
      <c r="EQ155" s="647"/>
      <c r="ER155" s="647"/>
      <c r="ES155" s="647"/>
      <c r="ET155" s="647"/>
      <c r="EU155" s="647"/>
      <c r="EV155" s="647"/>
      <c r="EW155" s="647"/>
      <c r="EX155" s="647"/>
      <c r="EY155" s="647"/>
      <c r="EZ155" s="648"/>
    </row>
    <row r="156" spans="1:156" s="649" customFormat="1" ht="14.25" customHeight="1">
      <c r="A156" s="678"/>
      <c r="B156" s="680"/>
      <c r="C156" s="655"/>
      <c r="D156" s="657"/>
      <c r="E156" s="654"/>
      <c r="F156" s="638"/>
      <c r="G156" s="638"/>
      <c r="H156" s="654"/>
      <c r="I156" s="647"/>
      <c r="J156" s="647"/>
      <c r="K156" s="647"/>
      <c r="L156" s="647"/>
      <c r="M156" s="647"/>
      <c r="N156" s="647"/>
      <c r="O156" s="647"/>
      <c r="P156" s="647"/>
      <c r="Q156" s="647"/>
      <c r="R156" s="647"/>
      <c r="S156" s="647"/>
      <c r="T156" s="647"/>
      <c r="U156" s="647"/>
      <c r="V156" s="647"/>
      <c r="W156" s="647"/>
      <c r="X156" s="647"/>
      <c r="Y156" s="647"/>
      <c r="Z156" s="647"/>
      <c r="AA156" s="647"/>
      <c r="AB156" s="647"/>
      <c r="AC156" s="647"/>
      <c r="AD156" s="647"/>
      <c r="AE156" s="647"/>
      <c r="AF156" s="647"/>
      <c r="AG156" s="647"/>
      <c r="AH156" s="647"/>
      <c r="AI156" s="647"/>
      <c r="AJ156" s="647"/>
      <c r="AK156" s="647"/>
      <c r="AL156" s="647"/>
      <c r="AM156" s="647"/>
      <c r="AN156" s="647"/>
      <c r="AO156" s="647"/>
      <c r="AP156" s="647"/>
      <c r="AQ156" s="647"/>
      <c r="AR156" s="647"/>
      <c r="AS156" s="647"/>
      <c r="AT156" s="647"/>
      <c r="AU156" s="647"/>
      <c r="AV156" s="647"/>
      <c r="AW156" s="647"/>
      <c r="AX156" s="647"/>
      <c r="AY156" s="647"/>
      <c r="AZ156" s="647"/>
      <c r="BA156" s="647"/>
      <c r="BB156" s="647"/>
      <c r="BC156" s="647"/>
      <c r="BD156" s="647"/>
      <c r="BE156" s="647"/>
      <c r="BF156" s="647"/>
      <c r="BG156" s="647"/>
      <c r="BH156" s="647"/>
      <c r="BI156" s="647"/>
      <c r="BJ156" s="647"/>
      <c r="BK156" s="647"/>
      <c r="BL156" s="647"/>
      <c r="BM156" s="647"/>
      <c r="BN156" s="647"/>
      <c r="BO156" s="647"/>
      <c r="BP156" s="647"/>
      <c r="BQ156" s="647"/>
      <c r="BR156" s="647"/>
      <c r="BS156" s="647"/>
      <c r="BT156" s="647"/>
      <c r="BU156" s="647"/>
      <c r="BV156" s="647"/>
      <c r="BW156" s="647"/>
      <c r="BX156" s="647"/>
      <c r="BY156" s="647"/>
      <c r="BZ156" s="647"/>
      <c r="CA156" s="647"/>
      <c r="CB156" s="647"/>
      <c r="CC156" s="647"/>
      <c r="CD156" s="647"/>
      <c r="CE156" s="647"/>
      <c r="CF156" s="647"/>
      <c r="CG156" s="647"/>
      <c r="CH156" s="647"/>
      <c r="CI156" s="647"/>
      <c r="CJ156" s="647"/>
      <c r="CK156" s="647"/>
      <c r="CL156" s="647"/>
      <c r="CM156" s="647"/>
      <c r="CN156" s="647"/>
      <c r="CO156" s="647"/>
      <c r="CP156" s="647"/>
      <c r="CQ156" s="647"/>
      <c r="CR156" s="647"/>
      <c r="CS156" s="647"/>
      <c r="CT156" s="647"/>
      <c r="CU156" s="647"/>
      <c r="CV156" s="647"/>
      <c r="CW156" s="647"/>
      <c r="CX156" s="647"/>
      <c r="CY156" s="647"/>
      <c r="CZ156" s="647"/>
      <c r="DA156" s="647"/>
      <c r="DB156" s="647"/>
      <c r="DC156" s="647"/>
      <c r="DD156" s="647"/>
      <c r="DE156" s="647"/>
      <c r="DF156" s="647"/>
      <c r="DG156" s="647"/>
      <c r="DH156" s="647"/>
      <c r="DI156" s="647"/>
      <c r="DJ156" s="647"/>
      <c r="DK156" s="647"/>
      <c r="DL156" s="647"/>
      <c r="DM156" s="647"/>
      <c r="DN156" s="647"/>
      <c r="DO156" s="647"/>
      <c r="DP156" s="647"/>
      <c r="DQ156" s="647"/>
      <c r="DR156" s="647"/>
      <c r="DS156" s="647"/>
      <c r="DT156" s="647"/>
      <c r="DU156" s="647"/>
      <c r="DV156" s="647"/>
      <c r="DW156" s="647"/>
      <c r="DX156" s="647"/>
      <c r="DY156" s="647"/>
      <c r="DZ156" s="647"/>
      <c r="EA156" s="647"/>
      <c r="EB156" s="647"/>
      <c r="EC156" s="647"/>
      <c r="ED156" s="647"/>
      <c r="EE156" s="647"/>
      <c r="EF156" s="647"/>
      <c r="EG156" s="647"/>
      <c r="EH156" s="647"/>
      <c r="EI156" s="647"/>
      <c r="EJ156" s="647"/>
      <c r="EK156" s="647"/>
      <c r="EL156" s="647"/>
      <c r="EM156" s="647"/>
      <c r="EN156" s="647"/>
      <c r="EO156" s="647"/>
      <c r="EP156" s="647"/>
      <c r="EQ156" s="647"/>
      <c r="ER156" s="647"/>
      <c r="ES156" s="647"/>
      <c r="ET156" s="647"/>
      <c r="EU156" s="647"/>
      <c r="EV156" s="647"/>
      <c r="EW156" s="647"/>
      <c r="EX156" s="647"/>
      <c r="EY156" s="647"/>
      <c r="EZ156" s="648"/>
    </row>
    <row r="157" spans="1:156" s="649" customFormat="1" ht="14.25" customHeight="1">
      <c r="A157" s="678"/>
      <c r="B157" s="680"/>
      <c r="C157" s="655"/>
      <c r="D157" s="657"/>
      <c r="E157" s="654"/>
      <c r="F157" s="638"/>
      <c r="G157" s="638"/>
      <c r="H157" s="654"/>
      <c r="I157" s="647"/>
      <c r="J157" s="647"/>
      <c r="K157" s="647"/>
      <c r="L157" s="647"/>
      <c r="M157" s="647"/>
      <c r="N157" s="647"/>
      <c r="O157" s="647"/>
      <c r="P157" s="647"/>
      <c r="Q157" s="647"/>
      <c r="R157" s="647"/>
      <c r="S157" s="647"/>
      <c r="T157" s="647"/>
      <c r="U157" s="647"/>
      <c r="V157" s="647"/>
      <c r="W157" s="647"/>
      <c r="X157" s="647"/>
      <c r="Y157" s="647"/>
      <c r="Z157" s="647"/>
      <c r="AA157" s="647"/>
      <c r="AB157" s="647"/>
      <c r="AC157" s="647"/>
      <c r="AD157" s="647"/>
      <c r="AE157" s="647"/>
      <c r="AF157" s="647"/>
      <c r="AG157" s="647"/>
      <c r="AH157" s="647"/>
      <c r="AI157" s="647"/>
      <c r="AJ157" s="647"/>
      <c r="AK157" s="647"/>
      <c r="AL157" s="647"/>
      <c r="AM157" s="647"/>
      <c r="AN157" s="647"/>
      <c r="AO157" s="647"/>
      <c r="AP157" s="647"/>
      <c r="AQ157" s="647"/>
      <c r="AR157" s="647"/>
      <c r="AS157" s="647"/>
      <c r="AT157" s="647"/>
      <c r="AU157" s="647"/>
      <c r="AV157" s="647"/>
      <c r="AW157" s="647"/>
      <c r="AX157" s="647"/>
      <c r="AY157" s="647"/>
      <c r="AZ157" s="647"/>
      <c r="BA157" s="647"/>
      <c r="BB157" s="647"/>
      <c r="BC157" s="647"/>
      <c r="BD157" s="647"/>
      <c r="BE157" s="647"/>
      <c r="BF157" s="647"/>
      <c r="BG157" s="647"/>
      <c r="BH157" s="647"/>
      <c r="BI157" s="647"/>
      <c r="BJ157" s="647"/>
      <c r="BK157" s="647"/>
      <c r="BL157" s="647"/>
      <c r="BM157" s="647"/>
      <c r="BN157" s="647"/>
      <c r="BO157" s="647"/>
      <c r="BP157" s="647"/>
      <c r="BQ157" s="647"/>
      <c r="BR157" s="647"/>
      <c r="BS157" s="647"/>
      <c r="BT157" s="647"/>
      <c r="BU157" s="647"/>
      <c r="BV157" s="647"/>
      <c r="BW157" s="647"/>
      <c r="BX157" s="647"/>
      <c r="BY157" s="647"/>
      <c r="BZ157" s="647"/>
      <c r="CA157" s="647"/>
      <c r="CB157" s="647"/>
      <c r="CC157" s="647"/>
      <c r="CD157" s="647"/>
      <c r="CE157" s="647"/>
      <c r="CF157" s="647"/>
      <c r="CG157" s="647"/>
      <c r="CH157" s="647"/>
      <c r="CI157" s="647"/>
      <c r="CJ157" s="647"/>
      <c r="CK157" s="647"/>
      <c r="CL157" s="647"/>
      <c r="CM157" s="647"/>
      <c r="CN157" s="647"/>
      <c r="CO157" s="647"/>
      <c r="CP157" s="647"/>
      <c r="CQ157" s="647"/>
      <c r="CR157" s="647"/>
      <c r="CS157" s="647"/>
      <c r="CT157" s="647"/>
      <c r="CU157" s="647"/>
      <c r="CV157" s="647"/>
      <c r="CW157" s="647"/>
      <c r="CX157" s="647"/>
      <c r="CY157" s="647"/>
      <c r="CZ157" s="647"/>
      <c r="DA157" s="647"/>
      <c r="DB157" s="647"/>
      <c r="DC157" s="647"/>
      <c r="DD157" s="647"/>
      <c r="DE157" s="647"/>
      <c r="DF157" s="647"/>
      <c r="DG157" s="647"/>
      <c r="DH157" s="647"/>
      <c r="DI157" s="647"/>
      <c r="DJ157" s="647"/>
      <c r="DK157" s="647"/>
      <c r="DL157" s="647"/>
      <c r="DM157" s="647"/>
      <c r="DN157" s="647"/>
      <c r="DO157" s="647"/>
      <c r="DP157" s="647"/>
      <c r="DQ157" s="647"/>
      <c r="DR157" s="647"/>
      <c r="DS157" s="647"/>
      <c r="DT157" s="647"/>
      <c r="DU157" s="647"/>
      <c r="DV157" s="647"/>
      <c r="DW157" s="647"/>
      <c r="DX157" s="647"/>
      <c r="DY157" s="647"/>
      <c r="DZ157" s="647"/>
      <c r="EA157" s="647"/>
      <c r="EB157" s="647"/>
      <c r="EC157" s="647"/>
      <c r="ED157" s="647"/>
      <c r="EE157" s="647"/>
      <c r="EF157" s="647"/>
      <c r="EG157" s="647"/>
      <c r="EH157" s="647"/>
      <c r="EI157" s="647"/>
      <c r="EJ157" s="647"/>
      <c r="EK157" s="647"/>
      <c r="EL157" s="647"/>
      <c r="EM157" s="647"/>
      <c r="EN157" s="647"/>
      <c r="EO157" s="647"/>
      <c r="EP157" s="647"/>
      <c r="EQ157" s="647"/>
      <c r="ER157" s="647"/>
      <c r="ES157" s="647"/>
      <c r="ET157" s="647"/>
      <c r="EU157" s="647"/>
      <c r="EV157" s="647"/>
      <c r="EW157" s="647"/>
      <c r="EX157" s="647"/>
      <c r="EY157" s="647"/>
      <c r="EZ157" s="648"/>
    </row>
    <row r="158" spans="1:156" s="649" customFormat="1" ht="14.25" customHeight="1">
      <c r="A158" s="678"/>
      <c r="B158" s="680"/>
      <c r="C158" s="655"/>
      <c r="D158" s="657"/>
      <c r="E158" s="654"/>
      <c r="F158" s="638"/>
      <c r="G158" s="638"/>
      <c r="H158" s="654"/>
      <c r="I158" s="647"/>
      <c r="J158" s="647"/>
      <c r="K158" s="647"/>
      <c r="L158" s="647"/>
      <c r="M158" s="647"/>
      <c r="N158" s="647"/>
      <c r="O158" s="647"/>
      <c r="P158" s="647"/>
      <c r="Q158" s="647"/>
      <c r="R158" s="647"/>
      <c r="S158" s="647"/>
      <c r="T158" s="647"/>
      <c r="U158" s="647"/>
      <c r="V158" s="647"/>
      <c r="W158" s="647"/>
      <c r="X158" s="647"/>
      <c r="Y158" s="647"/>
      <c r="Z158" s="647"/>
      <c r="AA158" s="647"/>
      <c r="AB158" s="647"/>
      <c r="AC158" s="647"/>
      <c r="AD158" s="647"/>
      <c r="AE158" s="647"/>
      <c r="AF158" s="647"/>
      <c r="AG158" s="647"/>
      <c r="AH158" s="647"/>
      <c r="AI158" s="647"/>
      <c r="AJ158" s="647"/>
      <c r="AK158" s="647"/>
      <c r="AL158" s="647"/>
      <c r="AM158" s="647"/>
      <c r="AN158" s="647"/>
      <c r="AO158" s="647"/>
      <c r="AP158" s="647"/>
      <c r="AQ158" s="647"/>
      <c r="AR158" s="647"/>
      <c r="AS158" s="647"/>
      <c r="AT158" s="647"/>
      <c r="AU158" s="647"/>
      <c r="AV158" s="647"/>
      <c r="AW158" s="647"/>
      <c r="AX158" s="647"/>
      <c r="AY158" s="647"/>
      <c r="AZ158" s="647"/>
      <c r="BA158" s="647"/>
      <c r="BB158" s="647"/>
      <c r="BC158" s="647"/>
      <c r="BD158" s="647"/>
      <c r="BE158" s="647"/>
      <c r="BF158" s="647"/>
      <c r="BG158" s="647"/>
      <c r="BH158" s="647"/>
      <c r="BI158" s="647"/>
      <c r="BJ158" s="647"/>
      <c r="BK158" s="647"/>
      <c r="BL158" s="647"/>
      <c r="BM158" s="647"/>
      <c r="BN158" s="647"/>
      <c r="BO158" s="647"/>
      <c r="BP158" s="647"/>
      <c r="BQ158" s="647"/>
      <c r="BR158" s="647"/>
      <c r="BS158" s="647"/>
      <c r="BT158" s="647"/>
      <c r="BU158" s="647"/>
      <c r="BV158" s="647"/>
      <c r="BW158" s="647"/>
      <c r="BX158" s="647"/>
      <c r="BY158" s="647"/>
      <c r="BZ158" s="647"/>
      <c r="CA158" s="647"/>
      <c r="CB158" s="647"/>
      <c r="CC158" s="647"/>
      <c r="CD158" s="647"/>
      <c r="CE158" s="647"/>
      <c r="CF158" s="647"/>
      <c r="CG158" s="647"/>
      <c r="CH158" s="647"/>
      <c r="CI158" s="647"/>
      <c r="CJ158" s="647"/>
      <c r="CK158" s="647"/>
      <c r="CL158" s="647"/>
      <c r="CM158" s="647"/>
      <c r="CN158" s="647"/>
      <c r="CO158" s="647"/>
      <c r="CP158" s="647"/>
      <c r="CQ158" s="647"/>
      <c r="CR158" s="647"/>
      <c r="CS158" s="647"/>
      <c r="CT158" s="647"/>
      <c r="CU158" s="647"/>
      <c r="CV158" s="647"/>
      <c r="CW158" s="647"/>
      <c r="CX158" s="647"/>
      <c r="CY158" s="647"/>
      <c r="CZ158" s="647"/>
      <c r="DA158" s="647"/>
      <c r="DB158" s="647"/>
      <c r="DC158" s="647"/>
      <c r="DD158" s="647"/>
      <c r="DE158" s="647"/>
      <c r="DF158" s="647"/>
      <c r="DG158" s="647"/>
      <c r="DH158" s="647"/>
      <c r="DI158" s="647"/>
      <c r="DJ158" s="647"/>
      <c r="DK158" s="647"/>
      <c r="DL158" s="647"/>
      <c r="DM158" s="647"/>
      <c r="DN158" s="647"/>
      <c r="DO158" s="647"/>
      <c r="DP158" s="647"/>
      <c r="DQ158" s="647"/>
      <c r="DR158" s="647"/>
      <c r="DS158" s="647"/>
      <c r="DT158" s="647"/>
      <c r="DU158" s="647"/>
      <c r="DV158" s="647"/>
      <c r="DW158" s="647"/>
      <c r="DX158" s="647"/>
      <c r="DY158" s="647"/>
      <c r="DZ158" s="647"/>
      <c r="EA158" s="647"/>
      <c r="EB158" s="647"/>
      <c r="EC158" s="647"/>
      <c r="ED158" s="647"/>
      <c r="EE158" s="647"/>
      <c r="EF158" s="647"/>
      <c r="EG158" s="647"/>
      <c r="EH158" s="647"/>
      <c r="EI158" s="647"/>
      <c r="EJ158" s="647"/>
      <c r="EK158" s="647"/>
      <c r="EL158" s="647"/>
      <c r="EM158" s="647"/>
      <c r="EN158" s="647"/>
      <c r="EO158" s="647"/>
      <c r="EP158" s="647"/>
      <c r="EQ158" s="647"/>
      <c r="ER158" s="647"/>
      <c r="ES158" s="647"/>
      <c r="ET158" s="647"/>
      <c r="EU158" s="647"/>
      <c r="EV158" s="647"/>
      <c r="EW158" s="647"/>
      <c r="EX158" s="647"/>
      <c r="EY158" s="647"/>
      <c r="EZ158" s="648"/>
    </row>
    <row r="159" spans="1:156" s="649" customFormat="1" ht="14.25" customHeight="1">
      <c r="A159" s="678"/>
      <c r="B159" s="680"/>
      <c r="C159" s="655"/>
      <c r="D159" s="657"/>
      <c r="E159" s="654"/>
      <c r="F159" s="638"/>
      <c r="G159" s="638"/>
      <c r="H159" s="654"/>
      <c r="I159" s="647"/>
      <c r="J159" s="647"/>
      <c r="K159" s="647"/>
      <c r="L159" s="647"/>
      <c r="M159" s="647"/>
      <c r="N159" s="647"/>
      <c r="O159" s="647"/>
      <c r="P159" s="647"/>
      <c r="Q159" s="647"/>
      <c r="R159" s="647"/>
      <c r="S159" s="647"/>
      <c r="T159" s="647"/>
      <c r="U159" s="647"/>
      <c r="V159" s="647"/>
      <c r="W159" s="647"/>
      <c r="X159" s="647"/>
      <c r="Y159" s="647"/>
      <c r="Z159" s="647"/>
      <c r="AA159" s="647"/>
      <c r="AB159" s="647"/>
      <c r="AC159" s="647"/>
      <c r="AD159" s="647"/>
      <c r="AE159" s="647"/>
      <c r="AF159" s="647"/>
      <c r="AG159" s="647"/>
      <c r="AH159" s="647"/>
      <c r="AI159" s="647"/>
      <c r="AJ159" s="647"/>
      <c r="AK159" s="647"/>
      <c r="AL159" s="647"/>
      <c r="AM159" s="647"/>
      <c r="AN159" s="647"/>
      <c r="AO159" s="647"/>
      <c r="AP159" s="647"/>
      <c r="AQ159" s="647"/>
      <c r="AR159" s="647"/>
      <c r="AS159" s="647"/>
      <c r="AT159" s="647"/>
      <c r="AU159" s="647"/>
      <c r="AV159" s="647"/>
      <c r="AW159" s="647"/>
      <c r="AX159" s="647"/>
      <c r="AY159" s="647"/>
      <c r="AZ159" s="647"/>
      <c r="BA159" s="647"/>
      <c r="BB159" s="647"/>
      <c r="BC159" s="647"/>
      <c r="BD159" s="647"/>
      <c r="BE159" s="647"/>
      <c r="BF159" s="647"/>
      <c r="BG159" s="647"/>
      <c r="BH159" s="647"/>
      <c r="BI159" s="647"/>
      <c r="BJ159" s="647"/>
      <c r="BK159" s="647"/>
      <c r="BL159" s="647"/>
      <c r="BM159" s="647"/>
      <c r="BN159" s="647"/>
      <c r="BO159" s="647"/>
      <c r="BP159" s="647"/>
      <c r="BQ159" s="647"/>
      <c r="BR159" s="647"/>
      <c r="BS159" s="647"/>
      <c r="BT159" s="647"/>
      <c r="BU159" s="647"/>
      <c r="BV159" s="647"/>
      <c r="BW159" s="647"/>
      <c r="BX159" s="647"/>
      <c r="BY159" s="647"/>
      <c r="BZ159" s="647"/>
      <c r="CA159" s="647"/>
      <c r="CB159" s="647"/>
      <c r="CC159" s="647"/>
      <c r="CD159" s="647"/>
      <c r="CE159" s="647"/>
      <c r="CF159" s="647"/>
      <c r="CG159" s="647"/>
      <c r="CH159" s="647"/>
      <c r="CI159" s="647"/>
      <c r="CJ159" s="647"/>
      <c r="CK159" s="647"/>
      <c r="CL159" s="647"/>
      <c r="CM159" s="647"/>
      <c r="CN159" s="647"/>
      <c r="CO159" s="647"/>
      <c r="CP159" s="647"/>
      <c r="CQ159" s="647"/>
      <c r="CR159" s="647"/>
      <c r="CS159" s="647"/>
      <c r="CT159" s="647"/>
      <c r="CU159" s="647"/>
      <c r="CV159" s="647"/>
      <c r="CW159" s="647"/>
      <c r="CX159" s="647"/>
      <c r="CY159" s="647"/>
      <c r="CZ159" s="647"/>
      <c r="DA159" s="647"/>
      <c r="DB159" s="647"/>
      <c r="DC159" s="647"/>
      <c r="DD159" s="647"/>
      <c r="DE159" s="647"/>
      <c r="DF159" s="647"/>
      <c r="DG159" s="647"/>
      <c r="DH159" s="647"/>
      <c r="DI159" s="647"/>
      <c r="DJ159" s="647"/>
      <c r="DK159" s="647"/>
      <c r="DL159" s="647"/>
      <c r="DM159" s="647"/>
      <c r="DN159" s="647"/>
      <c r="DO159" s="647"/>
      <c r="DP159" s="647"/>
      <c r="DQ159" s="647"/>
      <c r="DR159" s="647"/>
      <c r="DS159" s="647"/>
      <c r="DT159" s="647"/>
      <c r="DU159" s="647"/>
      <c r="DV159" s="647"/>
      <c r="DW159" s="647"/>
      <c r="DX159" s="647"/>
      <c r="DY159" s="647"/>
      <c r="DZ159" s="647"/>
      <c r="EA159" s="647"/>
      <c r="EB159" s="647"/>
      <c r="EC159" s="647"/>
      <c r="ED159" s="647"/>
      <c r="EE159" s="647"/>
      <c r="EF159" s="647"/>
      <c r="EG159" s="647"/>
      <c r="EH159" s="647"/>
      <c r="EI159" s="647"/>
      <c r="EJ159" s="647"/>
      <c r="EK159" s="647"/>
      <c r="EL159" s="647"/>
      <c r="EM159" s="647"/>
      <c r="EN159" s="647"/>
      <c r="EO159" s="647"/>
      <c r="EP159" s="647"/>
      <c r="EQ159" s="647"/>
      <c r="ER159" s="647"/>
      <c r="ES159" s="647"/>
      <c r="ET159" s="647"/>
      <c r="EU159" s="647"/>
      <c r="EV159" s="647"/>
      <c r="EW159" s="647"/>
      <c r="EX159" s="647"/>
      <c r="EY159" s="647"/>
      <c r="EZ159" s="648"/>
    </row>
    <row r="160" spans="1:156" s="649" customFormat="1" ht="14.25" customHeight="1">
      <c r="A160" s="678"/>
      <c r="B160" s="680"/>
      <c r="C160" s="655"/>
      <c r="D160" s="657"/>
      <c r="E160" s="654"/>
      <c r="F160" s="638"/>
      <c r="G160" s="638"/>
      <c r="H160" s="654"/>
      <c r="I160" s="647"/>
      <c r="J160" s="647"/>
      <c r="K160" s="647"/>
      <c r="L160" s="647"/>
      <c r="M160" s="647"/>
      <c r="N160" s="647"/>
      <c r="O160" s="647"/>
      <c r="P160" s="647"/>
      <c r="Q160" s="647"/>
      <c r="R160" s="647"/>
      <c r="S160" s="647"/>
      <c r="T160" s="647"/>
      <c r="U160" s="647"/>
      <c r="V160" s="647"/>
      <c r="W160" s="647"/>
      <c r="X160" s="647"/>
      <c r="Y160" s="647"/>
      <c r="Z160" s="647"/>
      <c r="AA160" s="647"/>
      <c r="AB160" s="647"/>
      <c r="AC160" s="647"/>
      <c r="AD160" s="647"/>
      <c r="AE160" s="647"/>
      <c r="AF160" s="647"/>
      <c r="AG160" s="647"/>
      <c r="AH160" s="647"/>
      <c r="AI160" s="647"/>
      <c r="AJ160" s="647"/>
      <c r="AK160" s="647"/>
      <c r="AL160" s="647"/>
      <c r="AM160" s="647"/>
      <c r="AN160" s="647"/>
      <c r="AO160" s="647"/>
      <c r="AP160" s="647"/>
      <c r="AQ160" s="647"/>
      <c r="AR160" s="647"/>
      <c r="AS160" s="647"/>
      <c r="AT160" s="647"/>
      <c r="AU160" s="647"/>
      <c r="AV160" s="647"/>
      <c r="AW160" s="647"/>
      <c r="AX160" s="647"/>
      <c r="AY160" s="647"/>
      <c r="AZ160" s="647"/>
      <c r="BA160" s="647"/>
      <c r="BB160" s="647"/>
      <c r="BC160" s="647"/>
      <c r="BD160" s="647"/>
      <c r="BE160" s="647"/>
      <c r="BF160" s="647"/>
      <c r="BG160" s="647"/>
      <c r="BH160" s="647"/>
      <c r="BI160" s="647"/>
      <c r="BJ160" s="647"/>
      <c r="BK160" s="647"/>
      <c r="BL160" s="647"/>
      <c r="BM160" s="647"/>
      <c r="BN160" s="647"/>
      <c r="BO160" s="647"/>
      <c r="BP160" s="647"/>
      <c r="BQ160" s="647"/>
      <c r="BR160" s="647"/>
      <c r="BS160" s="647"/>
      <c r="BT160" s="647"/>
      <c r="BU160" s="647"/>
      <c r="BV160" s="647"/>
      <c r="BW160" s="647"/>
      <c r="BX160" s="647"/>
      <c r="BY160" s="647"/>
      <c r="BZ160" s="647"/>
      <c r="CA160" s="647"/>
      <c r="CB160" s="647"/>
      <c r="CC160" s="647"/>
      <c r="CD160" s="647"/>
      <c r="CE160" s="647"/>
      <c r="CF160" s="647"/>
      <c r="CG160" s="647"/>
      <c r="CH160" s="647"/>
      <c r="CI160" s="647"/>
      <c r="CJ160" s="647"/>
      <c r="CK160" s="647"/>
      <c r="CL160" s="647"/>
      <c r="CM160" s="647"/>
      <c r="CN160" s="647"/>
      <c r="CO160" s="647"/>
      <c r="CP160" s="647"/>
      <c r="CQ160" s="647"/>
      <c r="CR160" s="647"/>
      <c r="CS160" s="647"/>
      <c r="CT160" s="647"/>
      <c r="CU160" s="647"/>
      <c r="CV160" s="647"/>
      <c r="CW160" s="647"/>
      <c r="CX160" s="647"/>
      <c r="CY160" s="647"/>
      <c r="CZ160" s="647"/>
      <c r="DA160" s="647"/>
      <c r="DB160" s="647"/>
      <c r="DC160" s="647"/>
      <c r="DD160" s="647"/>
      <c r="DE160" s="647"/>
      <c r="DF160" s="647"/>
      <c r="DG160" s="647"/>
      <c r="DH160" s="647"/>
      <c r="DI160" s="647"/>
      <c r="DJ160" s="647"/>
      <c r="DK160" s="647"/>
      <c r="DL160" s="647"/>
      <c r="DM160" s="647"/>
      <c r="DN160" s="647"/>
      <c r="DO160" s="647"/>
      <c r="DP160" s="647"/>
      <c r="DQ160" s="647"/>
      <c r="DR160" s="647"/>
      <c r="DS160" s="647"/>
      <c r="DT160" s="647"/>
      <c r="DU160" s="647"/>
      <c r="DV160" s="647"/>
      <c r="DW160" s="647"/>
      <c r="DX160" s="647"/>
      <c r="DY160" s="647"/>
      <c r="DZ160" s="647"/>
      <c r="EA160" s="647"/>
      <c r="EB160" s="647"/>
      <c r="EC160" s="647"/>
      <c r="ED160" s="647"/>
      <c r="EE160" s="647"/>
      <c r="EF160" s="647"/>
      <c r="EG160" s="647"/>
      <c r="EH160" s="647"/>
      <c r="EI160" s="647"/>
      <c r="EJ160" s="647"/>
      <c r="EK160" s="647"/>
      <c r="EL160" s="647"/>
      <c r="EM160" s="647"/>
      <c r="EN160" s="647"/>
      <c r="EO160" s="647"/>
      <c r="EP160" s="647"/>
      <c r="EQ160" s="647"/>
      <c r="ER160" s="647"/>
      <c r="ES160" s="647"/>
      <c r="ET160" s="647"/>
      <c r="EU160" s="647"/>
      <c r="EV160" s="647"/>
      <c r="EW160" s="647"/>
      <c r="EX160" s="647"/>
      <c r="EY160" s="647"/>
      <c r="EZ160" s="648"/>
    </row>
    <row r="161" spans="1:156" s="649" customFormat="1" ht="14.25" customHeight="1">
      <c r="A161" s="678"/>
      <c r="B161" s="680"/>
      <c r="C161" s="655"/>
      <c r="D161" s="657"/>
      <c r="E161" s="654"/>
      <c r="F161" s="638"/>
      <c r="G161" s="638"/>
      <c r="H161" s="654"/>
      <c r="I161" s="647"/>
      <c r="J161" s="647"/>
      <c r="K161" s="647"/>
      <c r="L161" s="647"/>
      <c r="M161" s="647"/>
      <c r="N161" s="647"/>
      <c r="O161" s="647"/>
      <c r="P161" s="647"/>
      <c r="Q161" s="647"/>
      <c r="R161" s="647"/>
      <c r="S161" s="647"/>
      <c r="T161" s="647"/>
      <c r="U161" s="647"/>
      <c r="V161" s="647"/>
      <c r="W161" s="647"/>
      <c r="X161" s="647"/>
      <c r="Y161" s="647"/>
      <c r="Z161" s="647"/>
      <c r="AA161" s="647"/>
      <c r="AB161" s="647"/>
      <c r="AC161" s="647"/>
      <c r="AD161" s="647"/>
      <c r="AE161" s="647"/>
      <c r="AF161" s="647"/>
      <c r="AG161" s="647"/>
      <c r="AH161" s="647"/>
      <c r="AI161" s="647"/>
      <c r="AJ161" s="647"/>
      <c r="AK161" s="647"/>
      <c r="AL161" s="647"/>
      <c r="AM161" s="647"/>
      <c r="AN161" s="647"/>
      <c r="AO161" s="647"/>
      <c r="AP161" s="647"/>
      <c r="AQ161" s="647"/>
      <c r="AR161" s="647"/>
      <c r="AS161" s="647"/>
      <c r="AT161" s="647"/>
      <c r="AU161" s="647"/>
      <c r="AV161" s="647"/>
      <c r="AW161" s="647"/>
      <c r="AX161" s="647"/>
      <c r="AY161" s="647"/>
      <c r="AZ161" s="647"/>
      <c r="BA161" s="647"/>
      <c r="BB161" s="647"/>
      <c r="BC161" s="647"/>
      <c r="BD161" s="647"/>
      <c r="BE161" s="647"/>
      <c r="BF161" s="647"/>
      <c r="BG161" s="647"/>
      <c r="BH161" s="647"/>
      <c r="BI161" s="647"/>
      <c r="BJ161" s="647"/>
      <c r="BK161" s="647"/>
      <c r="BL161" s="647"/>
      <c r="BM161" s="647"/>
      <c r="BN161" s="647"/>
      <c r="BO161" s="647"/>
      <c r="BP161" s="647"/>
      <c r="BQ161" s="647"/>
      <c r="BR161" s="647"/>
      <c r="BS161" s="647"/>
      <c r="BT161" s="647"/>
      <c r="BU161" s="647"/>
      <c r="BV161" s="647"/>
      <c r="BW161" s="647"/>
      <c r="BX161" s="647"/>
      <c r="BY161" s="647"/>
      <c r="BZ161" s="647"/>
      <c r="CA161" s="647"/>
      <c r="CB161" s="647"/>
      <c r="CC161" s="647"/>
      <c r="CD161" s="647"/>
      <c r="CE161" s="647"/>
      <c r="CF161" s="647"/>
      <c r="CG161" s="647"/>
      <c r="CH161" s="647"/>
      <c r="CI161" s="647"/>
      <c r="CJ161" s="647"/>
      <c r="CK161" s="647"/>
      <c r="CL161" s="647"/>
      <c r="CM161" s="647"/>
      <c r="CN161" s="647"/>
      <c r="CO161" s="647"/>
      <c r="CP161" s="647"/>
      <c r="CQ161" s="647"/>
      <c r="CR161" s="647"/>
      <c r="CS161" s="647"/>
      <c r="CT161" s="647"/>
      <c r="CU161" s="647"/>
      <c r="CV161" s="647"/>
      <c r="CW161" s="647"/>
      <c r="CX161" s="647"/>
      <c r="CY161" s="647"/>
      <c r="CZ161" s="647"/>
      <c r="DA161" s="647"/>
      <c r="DB161" s="647"/>
      <c r="DC161" s="647"/>
      <c r="DD161" s="647"/>
      <c r="DE161" s="647"/>
      <c r="DF161" s="647"/>
      <c r="DG161" s="647"/>
      <c r="DH161" s="647"/>
      <c r="DI161" s="647"/>
      <c r="DJ161" s="647"/>
      <c r="DK161" s="647"/>
      <c r="DL161" s="647"/>
      <c r="DM161" s="647"/>
      <c r="DN161" s="647"/>
      <c r="DO161" s="647"/>
      <c r="DP161" s="647"/>
      <c r="DQ161" s="647"/>
      <c r="DR161" s="647"/>
      <c r="DS161" s="647"/>
      <c r="DT161" s="647"/>
      <c r="DU161" s="647"/>
      <c r="DV161" s="647"/>
      <c r="DW161" s="647"/>
      <c r="DX161" s="647"/>
      <c r="DY161" s="647"/>
      <c r="DZ161" s="647"/>
      <c r="EA161" s="647"/>
      <c r="EB161" s="647"/>
      <c r="EC161" s="647"/>
      <c r="ED161" s="647"/>
      <c r="EE161" s="647"/>
      <c r="EF161" s="647"/>
      <c r="EG161" s="647"/>
      <c r="EH161" s="647"/>
      <c r="EI161" s="647"/>
      <c r="EJ161" s="647"/>
      <c r="EK161" s="647"/>
      <c r="EL161" s="647"/>
      <c r="EM161" s="647"/>
      <c r="EN161" s="647"/>
      <c r="EO161" s="647"/>
      <c r="EP161" s="647"/>
      <c r="EQ161" s="647"/>
      <c r="ER161" s="647"/>
      <c r="ES161" s="647"/>
      <c r="ET161" s="647"/>
      <c r="EU161" s="647"/>
      <c r="EV161" s="647"/>
      <c r="EW161" s="647"/>
      <c r="EX161" s="647"/>
      <c r="EY161" s="647"/>
      <c r="EZ161" s="648"/>
    </row>
    <row r="162" spans="1:156" s="649" customFormat="1" ht="14.25" customHeight="1">
      <c r="A162" s="678"/>
      <c r="B162" s="680"/>
      <c r="C162" s="655"/>
      <c r="D162" s="657"/>
      <c r="E162" s="654"/>
      <c r="F162" s="638"/>
      <c r="G162" s="638"/>
      <c r="H162" s="654"/>
      <c r="I162" s="647"/>
      <c r="J162" s="647"/>
      <c r="K162" s="647"/>
      <c r="L162" s="647"/>
      <c r="M162" s="647"/>
      <c r="N162" s="647"/>
      <c r="O162" s="647"/>
      <c r="P162" s="647"/>
      <c r="Q162" s="647"/>
      <c r="R162" s="647"/>
      <c r="S162" s="647"/>
      <c r="T162" s="647"/>
      <c r="U162" s="647"/>
      <c r="V162" s="647"/>
      <c r="W162" s="647"/>
      <c r="X162" s="647"/>
      <c r="Y162" s="647"/>
      <c r="Z162" s="647"/>
      <c r="AA162" s="647"/>
      <c r="AB162" s="647"/>
      <c r="AC162" s="647"/>
      <c r="AD162" s="647"/>
      <c r="AE162" s="647"/>
      <c r="AF162" s="647"/>
      <c r="AG162" s="647"/>
      <c r="AH162" s="647"/>
      <c r="AI162" s="647"/>
      <c r="AJ162" s="647"/>
      <c r="AK162" s="647"/>
      <c r="AL162" s="647"/>
      <c r="AM162" s="647"/>
      <c r="AN162" s="647"/>
      <c r="AO162" s="647"/>
      <c r="AP162" s="647"/>
      <c r="AQ162" s="647"/>
      <c r="AR162" s="647"/>
      <c r="AS162" s="647"/>
      <c r="AT162" s="647"/>
      <c r="AU162" s="647"/>
      <c r="AV162" s="647"/>
      <c r="AW162" s="647"/>
      <c r="AX162" s="647"/>
      <c r="AY162" s="647"/>
      <c r="AZ162" s="647"/>
      <c r="BA162" s="647"/>
      <c r="BB162" s="647"/>
      <c r="BC162" s="647"/>
      <c r="BD162" s="647"/>
      <c r="BE162" s="647"/>
      <c r="BF162" s="647"/>
      <c r="BG162" s="647"/>
      <c r="BH162" s="647"/>
      <c r="BI162" s="647"/>
      <c r="BJ162" s="647"/>
      <c r="BK162" s="647"/>
      <c r="BL162" s="647"/>
      <c r="BM162" s="647"/>
      <c r="BN162" s="647"/>
      <c r="BO162" s="647"/>
      <c r="BP162" s="647"/>
      <c r="BQ162" s="647"/>
      <c r="BR162" s="647"/>
      <c r="BS162" s="647"/>
      <c r="BT162" s="647"/>
      <c r="BU162" s="647"/>
      <c r="BV162" s="647"/>
      <c r="BW162" s="647"/>
      <c r="BX162" s="647"/>
      <c r="BY162" s="647"/>
      <c r="BZ162" s="647"/>
      <c r="CA162" s="647"/>
      <c r="CB162" s="647"/>
      <c r="CC162" s="647"/>
      <c r="CD162" s="647"/>
      <c r="CE162" s="647"/>
      <c r="CF162" s="647"/>
      <c r="CG162" s="647"/>
      <c r="CH162" s="647"/>
      <c r="CI162" s="647"/>
      <c r="CJ162" s="647"/>
      <c r="CK162" s="647"/>
      <c r="CL162" s="647"/>
      <c r="CM162" s="647"/>
      <c r="CN162" s="647"/>
      <c r="CO162" s="647"/>
      <c r="CP162" s="647"/>
      <c r="CQ162" s="647"/>
      <c r="CR162" s="647"/>
      <c r="CS162" s="647"/>
      <c r="CT162" s="647"/>
      <c r="CU162" s="647"/>
      <c r="CV162" s="647"/>
      <c r="CW162" s="647"/>
      <c r="CX162" s="647"/>
      <c r="CY162" s="647"/>
      <c r="CZ162" s="647"/>
      <c r="DA162" s="647"/>
      <c r="DB162" s="647"/>
      <c r="DC162" s="647"/>
      <c r="DD162" s="647"/>
      <c r="DE162" s="647"/>
      <c r="DF162" s="647"/>
      <c r="DG162" s="647"/>
      <c r="DH162" s="647"/>
      <c r="DI162" s="647"/>
      <c r="DJ162" s="647"/>
      <c r="DK162" s="647"/>
      <c r="DL162" s="647"/>
      <c r="DM162" s="647"/>
      <c r="DN162" s="647"/>
      <c r="DO162" s="647"/>
      <c r="DP162" s="647"/>
      <c r="DQ162" s="647"/>
      <c r="DR162" s="647"/>
      <c r="DS162" s="647"/>
      <c r="DT162" s="647"/>
      <c r="DU162" s="647"/>
      <c r="DV162" s="647"/>
      <c r="DW162" s="647"/>
      <c r="DX162" s="647"/>
      <c r="DY162" s="647"/>
      <c r="DZ162" s="647"/>
      <c r="EA162" s="647"/>
      <c r="EB162" s="647"/>
      <c r="EC162" s="647"/>
      <c r="ED162" s="647"/>
      <c r="EE162" s="647"/>
      <c r="EF162" s="647"/>
      <c r="EG162" s="647"/>
      <c r="EH162" s="647"/>
      <c r="EI162" s="647"/>
      <c r="EJ162" s="647"/>
      <c r="EK162" s="647"/>
      <c r="EL162" s="647"/>
      <c r="EM162" s="647"/>
      <c r="EN162" s="647"/>
      <c r="EO162" s="647"/>
      <c r="EP162" s="647"/>
      <c r="EQ162" s="647"/>
      <c r="ER162" s="647"/>
      <c r="ES162" s="647"/>
      <c r="ET162" s="647"/>
      <c r="EU162" s="647"/>
      <c r="EV162" s="647"/>
      <c r="EW162" s="647"/>
      <c r="EX162" s="647"/>
      <c r="EY162" s="647"/>
      <c r="EZ162" s="648"/>
    </row>
    <row r="163" spans="1:156" s="649" customFormat="1" ht="14.25" customHeight="1">
      <c r="A163" s="678"/>
      <c r="B163" s="680"/>
      <c r="C163" s="655"/>
      <c r="D163" s="657"/>
      <c r="E163" s="654"/>
      <c r="F163" s="638"/>
      <c r="G163" s="638"/>
      <c r="H163" s="654"/>
      <c r="I163" s="647"/>
      <c r="J163" s="647"/>
      <c r="K163" s="647"/>
      <c r="L163" s="647"/>
      <c r="M163" s="647"/>
      <c r="N163" s="647"/>
      <c r="O163" s="647"/>
      <c r="P163" s="647"/>
      <c r="Q163" s="647"/>
      <c r="R163" s="647"/>
      <c r="S163" s="647"/>
      <c r="T163" s="647"/>
      <c r="U163" s="647"/>
      <c r="V163" s="647"/>
      <c r="W163" s="647"/>
      <c r="X163" s="647"/>
      <c r="Y163" s="647"/>
      <c r="Z163" s="647"/>
      <c r="AA163" s="647"/>
      <c r="AB163" s="647"/>
      <c r="AC163" s="647"/>
      <c r="AD163" s="647"/>
      <c r="AE163" s="647"/>
      <c r="AF163" s="647"/>
      <c r="AG163" s="647"/>
      <c r="AH163" s="647"/>
      <c r="AI163" s="647"/>
      <c r="AJ163" s="647"/>
      <c r="AK163" s="647"/>
      <c r="AL163" s="647"/>
      <c r="AM163" s="647"/>
      <c r="AN163" s="647"/>
      <c r="AO163" s="647"/>
      <c r="AP163" s="647"/>
      <c r="AQ163" s="647"/>
      <c r="AR163" s="647"/>
      <c r="AS163" s="647"/>
      <c r="AT163" s="647"/>
      <c r="AU163" s="647"/>
      <c r="AV163" s="647"/>
      <c r="AW163" s="647"/>
      <c r="AX163" s="647"/>
      <c r="AY163" s="647"/>
      <c r="AZ163" s="647"/>
      <c r="BA163" s="647"/>
      <c r="BB163" s="647"/>
      <c r="BC163" s="647"/>
      <c r="BD163" s="647"/>
      <c r="BE163" s="647"/>
      <c r="BF163" s="647"/>
      <c r="BG163" s="647"/>
      <c r="BH163" s="647"/>
      <c r="BI163" s="647"/>
      <c r="BJ163" s="647"/>
      <c r="BK163" s="647"/>
      <c r="BL163" s="647"/>
      <c r="BM163" s="647"/>
      <c r="BN163" s="647"/>
      <c r="BO163" s="647"/>
      <c r="BP163" s="647"/>
      <c r="BQ163" s="647"/>
      <c r="BR163" s="647"/>
      <c r="BS163" s="647"/>
      <c r="BT163" s="647"/>
      <c r="BU163" s="647"/>
      <c r="BV163" s="647"/>
      <c r="BW163" s="647"/>
      <c r="BX163" s="647"/>
      <c r="BY163" s="647"/>
      <c r="BZ163" s="647"/>
      <c r="CA163" s="647"/>
      <c r="CB163" s="647"/>
      <c r="CC163" s="647"/>
      <c r="CD163" s="647"/>
      <c r="CE163" s="647"/>
      <c r="CF163" s="647"/>
      <c r="CG163" s="647"/>
      <c r="CH163" s="647"/>
      <c r="CI163" s="647"/>
      <c r="CJ163" s="647"/>
      <c r="CK163" s="647"/>
      <c r="CL163" s="647"/>
      <c r="CM163" s="647"/>
      <c r="CN163" s="647"/>
      <c r="CO163" s="647"/>
      <c r="CP163" s="647"/>
      <c r="CQ163" s="647"/>
      <c r="CR163" s="647"/>
      <c r="CS163" s="647"/>
      <c r="CT163" s="647"/>
      <c r="CU163" s="647"/>
      <c r="CV163" s="647"/>
      <c r="CW163" s="647"/>
      <c r="CX163" s="647"/>
      <c r="CY163" s="647"/>
      <c r="CZ163" s="647"/>
      <c r="DA163" s="647"/>
      <c r="DB163" s="647"/>
      <c r="DC163" s="647"/>
      <c r="DD163" s="647"/>
      <c r="DE163" s="647"/>
      <c r="DF163" s="647"/>
      <c r="DG163" s="647"/>
      <c r="DH163" s="647"/>
      <c r="DI163" s="647"/>
      <c r="DJ163" s="647"/>
      <c r="DK163" s="647"/>
      <c r="DL163" s="647"/>
      <c r="DM163" s="647"/>
      <c r="DN163" s="647"/>
      <c r="DO163" s="647"/>
      <c r="DP163" s="647"/>
      <c r="DQ163" s="647"/>
      <c r="DR163" s="647"/>
      <c r="DS163" s="647"/>
      <c r="DT163" s="647"/>
      <c r="DU163" s="647"/>
      <c r="DV163" s="647"/>
      <c r="DW163" s="647"/>
      <c r="DX163" s="647"/>
      <c r="DY163" s="647"/>
      <c r="DZ163" s="647"/>
      <c r="EA163" s="647"/>
      <c r="EB163" s="647"/>
      <c r="EC163" s="647"/>
      <c r="ED163" s="647"/>
      <c r="EE163" s="647"/>
      <c r="EF163" s="647"/>
      <c r="EG163" s="647"/>
      <c r="EH163" s="647"/>
      <c r="EI163" s="647"/>
      <c r="EJ163" s="647"/>
      <c r="EK163" s="647"/>
      <c r="EL163" s="647"/>
      <c r="EM163" s="647"/>
      <c r="EN163" s="647"/>
      <c r="EO163" s="647"/>
      <c r="EP163" s="647"/>
      <c r="EQ163" s="647"/>
      <c r="ER163" s="647"/>
      <c r="ES163" s="647"/>
      <c r="ET163" s="647"/>
      <c r="EU163" s="647"/>
      <c r="EV163" s="647"/>
      <c r="EW163" s="647"/>
      <c r="EX163" s="647"/>
      <c r="EY163" s="647"/>
      <c r="EZ163" s="648"/>
    </row>
    <row r="164" spans="1:156" s="649" customFormat="1" ht="14.25" customHeight="1">
      <c r="A164" s="678"/>
      <c r="B164" s="680"/>
      <c r="C164" s="655"/>
      <c r="D164" s="657"/>
      <c r="E164" s="654"/>
      <c r="F164" s="638"/>
      <c r="G164" s="638"/>
      <c r="H164" s="654"/>
      <c r="I164" s="647"/>
      <c r="J164" s="647"/>
      <c r="K164" s="647"/>
      <c r="L164" s="647"/>
      <c r="M164" s="647"/>
      <c r="N164" s="647"/>
      <c r="O164" s="647"/>
      <c r="P164" s="647"/>
      <c r="Q164" s="647"/>
      <c r="R164" s="647"/>
      <c r="S164" s="647"/>
      <c r="T164" s="647"/>
      <c r="U164" s="647"/>
      <c r="V164" s="647"/>
      <c r="W164" s="647"/>
      <c r="X164" s="647"/>
      <c r="Y164" s="647"/>
      <c r="Z164" s="647"/>
      <c r="AA164" s="647"/>
      <c r="AB164" s="647"/>
      <c r="AC164" s="647"/>
      <c r="AD164" s="647"/>
      <c r="AE164" s="647"/>
      <c r="AF164" s="647"/>
      <c r="AG164" s="647"/>
      <c r="AH164" s="647"/>
      <c r="AI164" s="647"/>
      <c r="AJ164" s="647"/>
      <c r="AK164" s="647"/>
      <c r="AL164" s="647"/>
      <c r="AM164" s="647"/>
      <c r="AN164" s="647"/>
      <c r="AO164" s="647"/>
      <c r="AP164" s="647"/>
      <c r="AQ164" s="647"/>
      <c r="AR164" s="647"/>
      <c r="AS164" s="647"/>
      <c r="AT164" s="647"/>
      <c r="AU164" s="647"/>
      <c r="AV164" s="647"/>
      <c r="AW164" s="647"/>
      <c r="AX164" s="647"/>
      <c r="AY164" s="647"/>
      <c r="AZ164" s="647"/>
      <c r="BA164" s="647"/>
      <c r="BB164" s="647"/>
      <c r="BC164" s="647"/>
      <c r="BD164" s="647"/>
      <c r="BE164" s="647"/>
      <c r="BF164" s="647"/>
      <c r="BG164" s="647"/>
      <c r="BH164" s="647"/>
      <c r="BI164" s="647"/>
      <c r="BJ164" s="647"/>
      <c r="BK164" s="647"/>
      <c r="BL164" s="647"/>
      <c r="BM164" s="647"/>
      <c r="BN164" s="647"/>
      <c r="BO164" s="647"/>
      <c r="BP164" s="647"/>
      <c r="BQ164" s="647"/>
      <c r="BR164" s="647"/>
      <c r="BS164" s="647"/>
      <c r="BT164" s="647"/>
      <c r="BU164" s="647"/>
      <c r="BV164" s="647"/>
      <c r="BW164" s="647"/>
      <c r="BX164" s="647"/>
      <c r="BY164" s="647"/>
      <c r="BZ164" s="647"/>
      <c r="CA164" s="647"/>
      <c r="CB164" s="647"/>
      <c r="CC164" s="647"/>
      <c r="CD164" s="647"/>
      <c r="CE164" s="647"/>
      <c r="CF164" s="647"/>
      <c r="CG164" s="647"/>
      <c r="CH164" s="647"/>
      <c r="CI164" s="647"/>
      <c r="CJ164" s="647"/>
      <c r="CK164" s="647"/>
      <c r="CL164" s="647"/>
      <c r="CM164" s="647"/>
      <c r="CN164" s="647"/>
      <c r="CO164" s="647"/>
      <c r="CP164" s="647"/>
      <c r="CQ164" s="647"/>
      <c r="CR164" s="647"/>
      <c r="CS164" s="647"/>
      <c r="CT164" s="647"/>
      <c r="CU164" s="647"/>
      <c r="CV164" s="647"/>
      <c r="CW164" s="647"/>
      <c r="CX164" s="647"/>
      <c r="CY164" s="647"/>
      <c r="CZ164" s="647"/>
      <c r="DA164" s="647"/>
      <c r="DB164" s="647"/>
      <c r="DC164" s="647"/>
      <c r="DD164" s="647"/>
      <c r="DE164" s="647"/>
      <c r="DF164" s="647"/>
      <c r="DG164" s="647"/>
      <c r="DH164" s="647"/>
      <c r="DI164" s="647"/>
      <c r="DJ164" s="647"/>
      <c r="DK164" s="647"/>
      <c r="DL164" s="647"/>
      <c r="DM164" s="647"/>
      <c r="DN164" s="647"/>
      <c r="DO164" s="647"/>
      <c r="DP164" s="647"/>
      <c r="DQ164" s="647"/>
      <c r="DR164" s="647"/>
      <c r="DS164" s="647"/>
      <c r="DT164" s="647"/>
      <c r="DU164" s="647"/>
      <c r="DV164" s="647"/>
      <c r="DW164" s="647"/>
      <c r="DX164" s="647"/>
      <c r="DY164" s="647"/>
      <c r="DZ164" s="647"/>
      <c r="EA164" s="647"/>
      <c r="EB164" s="647"/>
      <c r="EC164" s="647"/>
      <c r="ED164" s="647"/>
      <c r="EE164" s="647"/>
      <c r="EF164" s="647"/>
      <c r="EG164" s="647"/>
      <c r="EH164" s="647"/>
      <c r="EI164" s="647"/>
      <c r="EJ164" s="647"/>
      <c r="EK164" s="647"/>
      <c r="EL164" s="647"/>
      <c r="EM164" s="647"/>
      <c r="EN164" s="647"/>
      <c r="EO164" s="647"/>
      <c r="EP164" s="647"/>
      <c r="EQ164" s="647"/>
      <c r="ER164" s="647"/>
      <c r="ES164" s="647"/>
      <c r="ET164" s="647"/>
      <c r="EU164" s="647"/>
      <c r="EV164" s="647"/>
      <c r="EW164" s="647"/>
      <c r="EX164" s="647"/>
      <c r="EY164" s="647"/>
      <c r="EZ164" s="648"/>
    </row>
    <row r="165" spans="1:156" s="649" customFormat="1" ht="14.25" customHeight="1">
      <c r="A165" s="678"/>
      <c r="B165" s="680"/>
      <c r="C165" s="655"/>
      <c r="D165" s="657"/>
      <c r="E165" s="654"/>
      <c r="F165" s="638"/>
      <c r="G165" s="638"/>
      <c r="H165" s="654"/>
      <c r="I165" s="647"/>
      <c r="J165" s="647"/>
      <c r="K165" s="647"/>
      <c r="L165" s="647"/>
      <c r="M165" s="647"/>
      <c r="N165" s="647"/>
      <c r="O165" s="647"/>
      <c r="P165" s="647"/>
      <c r="Q165" s="647"/>
      <c r="R165" s="647"/>
      <c r="S165" s="647"/>
      <c r="T165" s="647"/>
      <c r="U165" s="647"/>
      <c r="V165" s="647"/>
      <c r="W165" s="647"/>
      <c r="X165" s="647"/>
      <c r="Y165" s="647"/>
      <c r="Z165" s="647"/>
      <c r="AA165" s="647"/>
      <c r="AB165" s="647"/>
      <c r="AC165" s="647"/>
      <c r="AD165" s="647"/>
      <c r="AE165" s="647"/>
      <c r="AF165" s="647"/>
      <c r="AG165" s="647"/>
      <c r="AH165" s="647"/>
      <c r="AI165" s="647"/>
      <c r="AJ165" s="647"/>
      <c r="AK165" s="647"/>
      <c r="AL165" s="647"/>
      <c r="AM165" s="647"/>
      <c r="AN165" s="647"/>
      <c r="AO165" s="647"/>
      <c r="AP165" s="647"/>
      <c r="AQ165" s="647"/>
      <c r="AR165" s="647"/>
      <c r="AS165" s="647"/>
      <c r="AT165" s="647"/>
      <c r="AU165" s="647"/>
      <c r="AV165" s="647"/>
      <c r="AW165" s="647"/>
      <c r="AX165" s="647"/>
      <c r="AY165" s="647"/>
      <c r="AZ165" s="647"/>
      <c r="BA165" s="647"/>
      <c r="BB165" s="647"/>
      <c r="BC165" s="647"/>
      <c r="BD165" s="647"/>
      <c r="BE165" s="647"/>
      <c r="BF165" s="647"/>
      <c r="BG165" s="647"/>
      <c r="BH165" s="647"/>
      <c r="BI165" s="647"/>
      <c r="BJ165" s="647"/>
      <c r="BK165" s="647"/>
      <c r="BL165" s="647"/>
      <c r="BM165" s="647"/>
      <c r="BN165" s="647"/>
      <c r="BO165" s="647"/>
      <c r="BP165" s="647"/>
      <c r="BQ165" s="647"/>
      <c r="BR165" s="647"/>
      <c r="BS165" s="647"/>
      <c r="BT165" s="647"/>
      <c r="BU165" s="647"/>
      <c r="BV165" s="647"/>
      <c r="BW165" s="647"/>
      <c r="BX165" s="647"/>
      <c r="BY165" s="647"/>
      <c r="BZ165" s="647"/>
      <c r="CA165" s="647"/>
      <c r="CB165" s="647"/>
      <c r="CC165" s="647"/>
      <c r="CD165" s="647"/>
      <c r="CE165" s="647"/>
      <c r="CF165" s="647"/>
      <c r="CG165" s="647"/>
      <c r="CH165" s="647"/>
      <c r="CI165" s="647"/>
      <c r="CJ165" s="647"/>
      <c r="CK165" s="647"/>
      <c r="CL165" s="647"/>
      <c r="CM165" s="647"/>
      <c r="CN165" s="647"/>
      <c r="CO165" s="647"/>
      <c r="CP165" s="647"/>
      <c r="CQ165" s="647"/>
      <c r="CR165" s="647"/>
      <c r="CS165" s="647"/>
      <c r="CT165" s="647"/>
      <c r="CU165" s="647"/>
      <c r="CV165" s="647"/>
      <c r="CW165" s="647"/>
      <c r="CX165" s="647"/>
      <c r="CY165" s="647"/>
      <c r="CZ165" s="647"/>
      <c r="DA165" s="647"/>
      <c r="DB165" s="647"/>
      <c r="DC165" s="647"/>
      <c r="DD165" s="647"/>
      <c r="DE165" s="647"/>
      <c r="DF165" s="647"/>
      <c r="DG165" s="647"/>
      <c r="DH165" s="647"/>
      <c r="DI165" s="647"/>
      <c r="DJ165" s="647"/>
      <c r="DK165" s="647"/>
      <c r="DL165" s="647"/>
      <c r="DM165" s="647"/>
      <c r="DN165" s="647"/>
      <c r="DO165" s="647"/>
      <c r="DP165" s="647"/>
      <c r="DQ165" s="647"/>
      <c r="DR165" s="647"/>
      <c r="DS165" s="647"/>
      <c r="DT165" s="647"/>
      <c r="DU165" s="647"/>
      <c r="DV165" s="647"/>
      <c r="DW165" s="647"/>
      <c r="DX165" s="647"/>
      <c r="DY165" s="647"/>
      <c r="DZ165" s="647"/>
      <c r="EA165" s="647"/>
      <c r="EB165" s="647"/>
      <c r="EC165" s="647"/>
      <c r="ED165" s="647"/>
      <c r="EE165" s="647"/>
      <c r="EF165" s="647"/>
      <c r="EG165" s="647"/>
      <c r="EH165" s="647"/>
      <c r="EI165" s="647"/>
      <c r="EJ165" s="647"/>
      <c r="EK165" s="647"/>
      <c r="EL165" s="647"/>
      <c r="EM165" s="647"/>
      <c r="EN165" s="647"/>
      <c r="EO165" s="647"/>
      <c r="EP165" s="647"/>
      <c r="EQ165" s="647"/>
      <c r="ER165" s="647"/>
      <c r="ES165" s="647"/>
      <c r="ET165" s="647"/>
      <c r="EU165" s="647"/>
      <c r="EV165" s="647"/>
      <c r="EW165" s="647"/>
      <c r="EX165" s="647"/>
      <c r="EY165" s="647"/>
      <c r="EZ165" s="648"/>
    </row>
    <row r="166" spans="1:156" s="649" customFormat="1" ht="14.25" customHeight="1">
      <c r="A166" s="678"/>
      <c r="B166" s="680"/>
      <c r="C166" s="642"/>
      <c r="D166" s="647"/>
      <c r="E166" s="654"/>
      <c r="F166" s="638"/>
      <c r="G166" s="638"/>
      <c r="H166" s="654"/>
      <c r="I166" s="647"/>
      <c r="J166" s="647"/>
      <c r="K166" s="647"/>
      <c r="L166" s="647"/>
      <c r="M166" s="647"/>
      <c r="N166" s="647"/>
      <c r="O166" s="647"/>
      <c r="P166" s="647"/>
      <c r="Q166" s="647"/>
      <c r="R166" s="647"/>
      <c r="S166" s="647"/>
      <c r="T166" s="647"/>
      <c r="U166" s="647"/>
      <c r="V166" s="647"/>
      <c r="W166" s="647"/>
      <c r="X166" s="647"/>
      <c r="Y166" s="647"/>
      <c r="Z166" s="647"/>
      <c r="AA166" s="647"/>
      <c r="AB166" s="647"/>
      <c r="AC166" s="647"/>
      <c r="AD166" s="647"/>
      <c r="AE166" s="647"/>
      <c r="AF166" s="647"/>
      <c r="AG166" s="647"/>
      <c r="AH166" s="647"/>
      <c r="AI166" s="647"/>
      <c r="AJ166" s="647"/>
      <c r="AK166" s="647"/>
      <c r="AL166" s="647"/>
      <c r="AM166" s="647"/>
      <c r="AN166" s="647"/>
      <c r="AO166" s="647"/>
      <c r="AP166" s="647"/>
      <c r="AQ166" s="647"/>
      <c r="AR166" s="647"/>
      <c r="AS166" s="647"/>
      <c r="AT166" s="647"/>
      <c r="AU166" s="647"/>
      <c r="AV166" s="647"/>
      <c r="AW166" s="647"/>
      <c r="AX166" s="647"/>
      <c r="AY166" s="647"/>
      <c r="AZ166" s="647"/>
      <c r="BA166" s="647"/>
      <c r="BB166" s="647"/>
      <c r="BC166" s="647"/>
      <c r="BD166" s="647"/>
      <c r="BE166" s="647"/>
      <c r="BF166" s="647"/>
      <c r="BG166" s="647"/>
      <c r="BH166" s="647"/>
      <c r="BI166" s="647"/>
      <c r="BJ166" s="647"/>
      <c r="BK166" s="647"/>
      <c r="BL166" s="647"/>
      <c r="BM166" s="647"/>
      <c r="BN166" s="647"/>
      <c r="BO166" s="647"/>
      <c r="BP166" s="647"/>
      <c r="BQ166" s="647"/>
      <c r="BR166" s="647"/>
      <c r="BS166" s="647"/>
      <c r="BT166" s="647"/>
      <c r="BU166" s="647"/>
      <c r="BV166" s="647"/>
      <c r="BW166" s="647"/>
      <c r="BX166" s="647"/>
      <c r="BY166" s="647"/>
      <c r="BZ166" s="647"/>
      <c r="CA166" s="647"/>
      <c r="CB166" s="647"/>
      <c r="CC166" s="647"/>
      <c r="CD166" s="647"/>
      <c r="CE166" s="647"/>
      <c r="CF166" s="647"/>
      <c r="CG166" s="647"/>
      <c r="CH166" s="647"/>
      <c r="CI166" s="647"/>
      <c r="CJ166" s="647"/>
      <c r="CK166" s="647"/>
      <c r="CL166" s="647"/>
      <c r="CM166" s="647"/>
      <c r="CN166" s="647"/>
      <c r="CO166" s="647"/>
      <c r="CP166" s="647"/>
      <c r="CQ166" s="647"/>
      <c r="CR166" s="647"/>
      <c r="CS166" s="647"/>
      <c r="CT166" s="647"/>
      <c r="CU166" s="647"/>
      <c r="CV166" s="647"/>
      <c r="CW166" s="647"/>
      <c r="CX166" s="647"/>
      <c r="CY166" s="647"/>
      <c r="CZ166" s="647"/>
      <c r="DA166" s="647"/>
      <c r="DB166" s="647"/>
      <c r="DC166" s="647"/>
      <c r="DD166" s="647"/>
      <c r="DE166" s="647"/>
      <c r="DF166" s="647"/>
      <c r="DG166" s="647"/>
      <c r="DH166" s="647"/>
      <c r="DI166" s="647"/>
      <c r="DJ166" s="647"/>
      <c r="DK166" s="647"/>
      <c r="DL166" s="647"/>
      <c r="DM166" s="647"/>
      <c r="DN166" s="647"/>
      <c r="DO166" s="647"/>
      <c r="DP166" s="647"/>
      <c r="DQ166" s="647"/>
      <c r="DR166" s="647"/>
      <c r="DS166" s="647"/>
      <c r="DT166" s="647"/>
      <c r="DU166" s="647"/>
      <c r="DV166" s="647"/>
      <c r="DW166" s="647"/>
      <c r="DX166" s="647"/>
      <c r="DY166" s="647"/>
      <c r="DZ166" s="647"/>
      <c r="EA166" s="647"/>
      <c r="EB166" s="647"/>
      <c r="EC166" s="647"/>
      <c r="ED166" s="647"/>
      <c r="EE166" s="647"/>
      <c r="EF166" s="647"/>
      <c r="EG166" s="647"/>
      <c r="EH166" s="647"/>
      <c r="EI166" s="647"/>
      <c r="EJ166" s="647"/>
      <c r="EK166" s="647"/>
      <c r="EL166" s="647"/>
      <c r="EM166" s="647"/>
      <c r="EN166" s="647"/>
      <c r="EO166" s="647"/>
      <c r="EP166" s="647"/>
      <c r="EQ166" s="647"/>
      <c r="ER166" s="647"/>
      <c r="ES166" s="647"/>
      <c r="ET166" s="647"/>
      <c r="EU166" s="647"/>
      <c r="EV166" s="647"/>
      <c r="EW166" s="647"/>
      <c r="EX166" s="647"/>
      <c r="EY166" s="647"/>
      <c r="EZ166" s="648"/>
    </row>
    <row r="167" spans="1:156" s="649" customFormat="1" ht="14.25" customHeight="1">
      <c r="A167" s="678"/>
      <c r="B167" s="680"/>
      <c r="C167" s="655"/>
      <c r="D167" s="647"/>
      <c r="E167" s="654"/>
      <c r="F167" s="638"/>
      <c r="G167" s="638"/>
      <c r="H167" s="654"/>
      <c r="I167" s="647"/>
      <c r="J167" s="647"/>
      <c r="K167" s="647"/>
      <c r="L167" s="647"/>
      <c r="M167" s="647"/>
      <c r="N167" s="647"/>
      <c r="O167" s="647"/>
      <c r="P167" s="647"/>
      <c r="Q167" s="647"/>
      <c r="R167" s="647"/>
      <c r="S167" s="647"/>
      <c r="T167" s="647"/>
      <c r="U167" s="647"/>
      <c r="V167" s="647"/>
      <c r="W167" s="647"/>
      <c r="X167" s="647"/>
      <c r="Y167" s="647"/>
      <c r="Z167" s="647"/>
      <c r="AA167" s="647"/>
      <c r="AB167" s="647"/>
      <c r="AC167" s="647"/>
      <c r="AD167" s="647"/>
      <c r="AE167" s="647"/>
      <c r="AF167" s="647"/>
      <c r="AG167" s="647"/>
      <c r="AH167" s="647"/>
      <c r="AI167" s="647"/>
      <c r="AJ167" s="647"/>
      <c r="AK167" s="647"/>
      <c r="AL167" s="647"/>
      <c r="AM167" s="647"/>
      <c r="AN167" s="647"/>
      <c r="AO167" s="647"/>
      <c r="AP167" s="647"/>
      <c r="AQ167" s="647"/>
      <c r="AR167" s="647"/>
      <c r="AS167" s="647"/>
      <c r="AT167" s="647"/>
      <c r="AU167" s="647"/>
      <c r="AV167" s="647"/>
      <c r="AW167" s="647"/>
      <c r="AX167" s="647"/>
      <c r="AY167" s="647"/>
      <c r="AZ167" s="647"/>
      <c r="BA167" s="647"/>
      <c r="BB167" s="647"/>
      <c r="BC167" s="647"/>
      <c r="BD167" s="647"/>
      <c r="BE167" s="647"/>
      <c r="BF167" s="647"/>
      <c r="BG167" s="647"/>
      <c r="BH167" s="647"/>
      <c r="BI167" s="647"/>
      <c r="BJ167" s="647"/>
      <c r="BK167" s="647"/>
      <c r="BL167" s="647"/>
      <c r="BM167" s="647"/>
      <c r="BN167" s="647"/>
      <c r="BO167" s="647"/>
      <c r="BP167" s="647"/>
      <c r="BQ167" s="647"/>
      <c r="BR167" s="647"/>
      <c r="BS167" s="647"/>
      <c r="BT167" s="647"/>
      <c r="BU167" s="647"/>
      <c r="BV167" s="647"/>
      <c r="BW167" s="647"/>
      <c r="BX167" s="647"/>
      <c r="BY167" s="647"/>
      <c r="BZ167" s="647"/>
      <c r="CA167" s="647"/>
      <c r="CB167" s="647"/>
      <c r="CC167" s="647"/>
      <c r="CD167" s="647"/>
      <c r="CE167" s="647"/>
      <c r="CF167" s="647"/>
      <c r="CG167" s="647"/>
      <c r="CH167" s="647"/>
      <c r="CI167" s="647"/>
      <c r="CJ167" s="647"/>
      <c r="CK167" s="647"/>
      <c r="CL167" s="647"/>
      <c r="CM167" s="647"/>
      <c r="CN167" s="647"/>
      <c r="CO167" s="647"/>
      <c r="CP167" s="647"/>
      <c r="CQ167" s="647"/>
      <c r="CR167" s="647"/>
      <c r="CS167" s="647"/>
      <c r="CT167" s="647"/>
      <c r="CU167" s="647"/>
      <c r="CV167" s="647"/>
      <c r="CW167" s="647"/>
      <c r="CX167" s="647"/>
      <c r="CY167" s="647"/>
      <c r="CZ167" s="647"/>
      <c r="DA167" s="647"/>
      <c r="DB167" s="647"/>
      <c r="DC167" s="647"/>
      <c r="DD167" s="647"/>
      <c r="DE167" s="647"/>
      <c r="DF167" s="647"/>
      <c r="DG167" s="647"/>
      <c r="DH167" s="647"/>
      <c r="DI167" s="647"/>
      <c r="DJ167" s="647"/>
      <c r="DK167" s="647"/>
      <c r="DL167" s="647"/>
      <c r="DM167" s="647"/>
      <c r="DN167" s="647"/>
      <c r="DO167" s="647"/>
      <c r="DP167" s="647"/>
      <c r="DQ167" s="647"/>
      <c r="DR167" s="647"/>
      <c r="DS167" s="647"/>
      <c r="DT167" s="647"/>
      <c r="DU167" s="647"/>
      <c r="DV167" s="647"/>
      <c r="DW167" s="647"/>
      <c r="DX167" s="647"/>
      <c r="DY167" s="647"/>
      <c r="DZ167" s="647"/>
      <c r="EA167" s="647"/>
      <c r="EB167" s="647"/>
      <c r="EC167" s="647"/>
      <c r="ED167" s="647"/>
      <c r="EE167" s="647"/>
      <c r="EF167" s="647"/>
      <c r="EG167" s="647"/>
      <c r="EH167" s="647"/>
      <c r="EI167" s="647"/>
      <c r="EJ167" s="647"/>
      <c r="EK167" s="647"/>
      <c r="EL167" s="647"/>
      <c r="EM167" s="647"/>
      <c r="EN167" s="647"/>
      <c r="EO167" s="647"/>
      <c r="EP167" s="647"/>
      <c r="EQ167" s="647"/>
      <c r="ER167" s="647"/>
      <c r="ES167" s="647"/>
      <c r="ET167" s="647"/>
      <c r="EU167" s="647"/>
      <c r="EV167" s="647"/>
      <c r="EW167" s="647"/>
      <c r="EX167" s="647"/>
      <c r="EY167" s="647"/>
      <c r="EZ167" s="648"/>
    </row>
    <row r="168" spans="1:156" s="649" customFormat="1" ht="14.25" customHeight="1">
      <c r="A168" s="678"/>
      <c r="B168" s="680"/>
      <c r="C168" s="655"/>
      <c r="D168" s="647"/>
      <c r="E168" s="654"/>
      <c r="F168" s="638"/>
      <c r="G168" s="638"/>
      <c r="H168" s="654"/>
      <c r="I168" s="647"/>
      <c r="J168" s="647"/>
      <c r="K168" s="647"/>
      <c r="L168" s="647"/>
      <c r="M168" s="647"/>
      <c r="N168" s="647"/>
      <c r="O168" s="647"/>
      <c r="P168" s="647"/>
      <c r="Q168" s="647"/>
      <c r="R168" s="647"/>
      <c r="S168" s="647"/>
      <c r="T168" s="647"/>
      <c r="U168" s="647"/>
      <c r="V168" s="647"/>
      <c r="W168" s="647"/>
      <c r="X168" s="647"/>
      <c r="Y168" s="647"/>
      <c r="Z168" s="647"/>
      <c r="AA168" s="647"/>
      <c r="AB168" s="647"/>
      <c r="AC168" s="647"/>
      <c r="AD168" s="647"/>
      <c r="AE168" s="647"/>
      <c r="AF168" s="647"/>
      <c r="AG168" s="647"/>
      <c r="AH168" s="647"/>
      <c r="AI168" s="647"/>
      <c r="AJ168" s="647"/>
      <c r="AK168" s="647"/>
      <c r="AL168" s="647"/>
      <c r="AM168" s="647"/>
      <c r="AN168" s="647"/>
      <c r="AO168" s="647"/>
      <c r="AP168" s="647"/>
      <c r="AQ168" s="647"/>
      <c r="AR168" s="647"/>
      <c r="AS168" s="647"/>
      <c r="AT168" s="647"/>
      <c r="AU168" s="647"/>
      <c r="AV168" s="647"/>
      <c r="AW168" s="647"/>
      <c r="AX168" s="647"/>
      <c r="AY168" s="647"/>
      <c r="AZ168" s="647"/>
      <c r="BA168" s="647"/>
      <c r="BB168" s="647"/>
      <c r="BC168" s="647"/>
      <c r="BD168" s="647"/>
      <c r="BE168" s="647"/>
      <c r="BF168" s="647"/>
      <c r="BG168" s="647"/>
      <c r="BH168" s="647"/>
      <c r="BI168" s="647"/>
      <c r="BJ168" s="647"/>
      <c r="BK168" s="647"/>
      <c r="BL168" s="647"/>
      <c r="BM168" s="647"/>
      <c r="BN168" s="647"/>
      <c r="BO168" s="647"/>
      <c r="BP168" s="647"/>
      <c r="BQ168" s="647"/>
      <c r="BR168" s="647"/>
      <c r="BS168" s="647"/>
      <c r="BT168" s="647"/>
      <c r="BU168" s="647"/>
      <c r="BV168" s="647"/>
      <c r="BW168" s="647"/>
      <c r="BX168" s="647"/>
      <c r="BY168" s="647"/>
      <c r="BZ168" s="647"/>
      <c r="CA168" s="647"/>
      <c r="CB168" s="647"/>
      <c r="CC168" s="647"/>
      <c r="CD168" s="647"/>
      <c r="CE168" s="647"/>
      <c r="CF168" s="647"/>
      <c r="CG168" s="647"/>
      <c r="CH168" s="647"/>
      <c r="CI168" s="647"/>
      <c r="CJ168" s="647"/>
      <c r="CK168" s="647"/>
      <c r="CL168" s="647"/>
      <c r="CM168" s="647"/>
      <c r="CN168" s="647"/>
      <c r="CO168" s="647"/>
      <c r="CP168" s="647"/>
      <c r="CQ168" s="647"/>
      <c r="CR168" s="647"/>
      <c r="CS168" s="647"/>
      <c r="CT168" s="647"/>
      <c r="CU168" s="647"/>
      <c r="CV168" s="647"/>
      <c r="CW168" s="647"/>
      <c r="CX168" s="647"/>
      <c r="CY168" s="647"/>
      <c r="CZ168" s="647"/>
      <c r="DA168" s="647"/>
      <c r="DB168" s="647"/>
      <c r="DC168" s="647"/>
      <c r="DD168" s="647"/>
      <c r="DE168" s="647"/>
      <c r="DF168" s="647"/>
      <c r="DG168" s="647"/>
      <c r="DH168" s="647"/>
      <c r="DI168" s="647"/>
      <c r="DJ168" s="647"/>
      <c r="DK168" s="647"/>
      <c r="DL168" s="647"/>
      <c r="DM168" s="647"/>
      <c r="DN168" s="647"/>
      <c r="DO168" s="647"/>
      <c r="DP168" s="647"/>
      <c r="DQ168" s="647"/>
      <c r="DR168" s="647"/>
      <c r="DS168" s="647"/>
      <c r="DT168" s="647"/>
      <c r="DU168" s="647"/>
      <c r="DV168" s="647"/>
      <c r="DW168" s="647"/>
      <c r="DX168" s="647"/>
      <c r="DY168" s="647"/>
      <c r="DZ168" s="647"/>
      <c r="EA168" s="647"/>
      <c r="EB168" s="647"/>
      <c r="EC168" s="647"/>
      <c r="ED168" s="647"/>
      <c r="EE168" s="647"/>
      <c r="EF168" s="647"/>
      <c r="EG168" s="647"/>
      <c r="EH168" s="647"/>
      <c r="EI168" s="647"/>
      <c r="EJ168" s="647"/>
      <c r="EK168" s="647"/>
      <c r="EL168" s="647"/>
      <c r="EM168" s="647"/>
      <c r="EN168" s="647"/>
      <c r="EO168" s="647"/>
      <c r="EP168" s="647"/>
      <c r="EQ168" s="647"/>
      <c r="ER168" s="647"/>
      <c r="ES168" s="647"/>
      <c r="ET168" s="647"/>
      <c r="EU168" s="647"/>
      <c r="EV168" s="647"/>
      <c r="EW168" s="647"/>
      <c r="EX168" s="647"/>
      <c r="EY168" s="647"/>
      <c r="EZ168" s="648"/>
    </row>
    <row r="169" spans="1:156" s="649" customFormat="1" ht="14.25" customHeight="1">
      <c r="A169" s="678"/>
      <c r="B169" s="680"/>
      <c r="C169" s="655"/>
      <c r="D169" s="647"/>
      <c r="E169" s="654"/>
      <c r="F169" s="638"/>
      <c r="G169" s="638"/>
      <c r="H169" s="654"/>
      <c r="I169" s="647"/>
      <c r="J169" s="647"/>
      <c r="K169" s="647"/>
      <c r="L169" s="647"/>
      <c r="M169" s="647"/>
      <c r="N169" s="647"/>
      <c r="O169" s="647"/>
      <c r="P169" s="647"/>
      <c r="Q169" s="647"/>
      <c r="R169" s="647"/>
      <c r="S169" s="647"/>
      <c r="T169" s="647"/>
      <c r="U169" s="647"/>
      <c r="V169" s="647"/>
      <c r="W169" s="647"/>
      <c r="X169" s="647"/>
      <c r="Y169" s="647"/>
      <c r="Z169" s="647"/>
      <c r="AA169" s="647"/>
      <c r="AB169" s="647"/>
      <c r="AC169" s="647"/>
      <c r="AD169" s="647"/>
      <c r="AE169" s="647"/>
      <c r="AF169" s="647"/>
      <c r="AG169" s="647"/>
      <c r="AH169" s="647"/>
      <c r="AI169" s="647"/>
      <c r="AJ169" s="647"/>
      <c r="AK169" s="647"/>
      <c r="AL169" s="647"/>
      <c r="AM169" s="647"/>
      <c r="AN169" s="647"/>
      <c r="AO169" s="647"/>
      <c r="AP169" s="647"/>
      <c r="AQ169" s="647"/>
      <c r="AR169" s="647"/>
      <c r="AS169" s="647"/>
      <c r="AT169" s="647"/>
      <c r="AU169" s="647"/>
      <c r="AV169" s="647"/>
      <c r="AW169" s="647"/>
      <c r="AX169" s="647"/>
      <c r="AY169" s="647"/>
      <c r="AZ169" s="647"/>
      <c r="BA169" s="647"/>
      <c r="BB169" s="647"/>
      <c r="BC169" s="647"/>
      <c r="BD169" s="647"/>
      <c r="BE169" s="647"/>
      <c r="BF169" s="647"/>
      <c r="BG169" s="647"/>
      <c r="BH169" s="647"/>
      <c r="BI169" s="647"/>
      <c r="BJ169" s="647"/>
      <c r="BK169" s="647"/>
      <c r="BL169" s="647"/>
      <c r="BM169" s="647"/>
      <c r="BN169" s="647"/>
      <c r="BO169" s="647"/>
      <c r="BP169" s="647"/>
      <c r="BQ169" s="647"/>
      <c r="BR169" s="647"/>
      <c r="BS169" s="647"/>
      <c r="BT169" s="647"/>
      <c r="BU169" s="647"/>
      <c r="BV169" s="647"/>
      <c r="BW169" s="647"/>
      <c r="BX169" s="647"/>
      <c r="BY169" s="647"/>
      <c r="BZ169" s="647"/>
      <c r="CA169" s="647"/>
      <c r="CB169" s="647"/>
      <c r="CC169" s="647"/>
      <c r="CD169" s="647"/>
      <c r="CE169" s="647"/>
      <c r="CF169" s="647"/>
      <c r="CG169" s="647"/>
      <c r="CH169" s="647"/>
      <c r="CI169" s="647"/>
      <c r="CJ169" s="647"/>
      <c r="CK169" s="647"/>
      <c r="CL169" s="647"/>
      <c r="CM169" s="647"/>
      <c r="CN169" s="647"/>
      <c r="CO169" s="647"/>
      <c r="CP169" s="647"/>
      <c r="CQ169" s="647"/>
      <c r="CR169" s="647"/>
      <c r="CS169" s="647"/>
      <c r="CT169" s="647"/>
      <c r="CU169" s="647"/>
      <c r="CV169" s="647"/>
      <c r="CW169" s="647"/>
      <c r="CX169" s="647"/>
      <c r="CY169" s="647"/>
      <c r="CZ169" s="647"/>
      <c r="DA169" s="647"/>
      <c r="DB169" s="647"/>
      <c r="DC169" s="647"/>
      <c r="DD169" s="647"/>
      <c r="DE169" s="647"/>
      <c r="DF169" s="647"/>
      <c r="DG169" s="647"/>
      <c r="DH169" s="647"/>
      <c r="DI169" s="647"/>
      <c r="DJ169" s="647"/>
      <c r="DK169" s="647"/>
      <c r="DL169" s="647"/>
      <c r="DM169" s="647"/>
      <c r="DN169" s="647"/>
      <c r="DO169" s="647"/>
      <c r="DP169" s="647"/>
      <c r="DQ169" s="647"/>
      <c r="DR169" s="647"/>
      <c r="DS169" s="647"/>
      <c r="DT169" s="647"/>
      <c r="DU169" s="647"/>
      <c r="DV169" s="647"/>
      <c r="DW169" s="647"/>
      <c r="DX169" s="647"/>
      <c r="DY169" s="647"/>
      <c r="DZ169" s="647"/>
      <c r="EA169" s="647"/>
      <c r="EB169" s="647"/>
      <c r="EC169" s="647"/>
      <c r="ED169" s="647"/>
      <c r="EE169" s="647"/>
      <c r="EF169" s="647"/>
      <c r="EG169" s="647"/>
      <c r="EH169" s="647"/>
      <c r="EI169" s="647"/>
      <c r="EJ169" s="647"/>
      <c r="EK169" s="647"/>
      <c r="EL169" s="647"/>
      <c r="EM169" s="647"/>
      <c r="EN169" s="647"/>
      <c r="EO169" s="647"/>
      <c r="EP169" s="647"/>
      <c r="EQ169" s="647"/>
      <c r="ER169" s="647"/>
      <c r="ES169" s="647"/>
      <c r="ET169" s="647"/>
      <c r="EU169" s="647"/>
      <c r="EV169" s="647"/>
      <c r="EW169" s="647"/>
      <c r="EX169" s="647"/>
      <c r="EY169" s="647"/>
      <c r="EZ169" s="648"/>
    </row>
    <row r="170" spans="1:156" s="649" customFormat="1" ht="14.25" customHeight="1">
      <c r="A170" s="678"/>
      <c r="B170" s="680"/>
      <c r="C170" s="655"/>
      <c r="D170" s="647"/>
      <c r="E170" s="654"/>
      <c r="F170" s="638"/>
      <c r="G170" s="638"/>
      <c r="H170" s="654"/>
      <c r="I170" s="647"/>
      <c r="J170" s="647"/>
      <c r="K170" s="647"/>
      <c r="L170" s="647"/>
      <c r="M170" s="647"/>
      <c r="N170" s="647"/>
      <c r="O170" s="647"/>
      <c r="P170" s="647"/>
      <c r="Q170" s="647"/>
      <c r="R170" s="647"/>
      <c r="S170" s="647"/>
      <c r="T170" s="647"/>
      <c r="U170" s="647"/>
      <c r="V170" s="647"/>
      <c r="W170" s="647"/>
      <c r="X170" s="647"/>
      <c r="Y170" s="647"/>
      <c r="Z170" s="647"/>
      <c r="AA170" s="647"/>
      <c r="AB170" s="647"/>
      <c r="AC170" s="647"/>
      <c r="AD170" s="647"/>
      <c r="AE170" s="647"/>
      <c r="AF170" s="647"/>
      <c r="AG170" s="647"/>
      <c r="AH170" s="647"/>
      <c r="AI170" s="647"/>
      <c r="AJ170" s="647"/>
      <c r="AK170" s="647"/>
      <c r="AL170" s="647"/>
      <c r="AM170" s="647"/>
      <c r="AN170" s="647"/>
      <c r="AO170" s="647"/>
      <c r="AP170" s="647"/>
      <c r="AQ170" s="647"/>
      <c r="AR170" s="647"/>
      <c r="AS170" s="647"/>
      <c r="AT170" s="647"/>
      <c r="AU170" s="647"/>
      <c r="AV170" s="647"/>
      <c r="AW170" s="647"/>
      <c r="AX170" s="647"/>
      <c r="AY170" s="647"/>
      <c r="AZ170" s="647"/>
      <c r="BA170" s="647"/>
      <c r="BB170" s="647"/>
      <c r="BC170" s="647"/>
      <c r="BD170" s="647"/>
      <c r="BE170" s="647"/>
      <c r="BF170" s="647"/>
      <c r="BG170" s="647"/>
      <c r="BH170" s="647"/>
      <c r="BI170" s="647"/>
      <c r="BJ170" s="647"/>
      <c r="BK170" s="647"/>
      <c r="BL170" s="647"/>
      <c r="BM170" s="647"/>
      <c r="BN170" s="647"/>
      <c r="BO170" s="647"/>
      <c r="BP170" s="647"/>
      <c r="BQ170" s="647"/>
      <c r="BR170" s="647"/>
      <c r="BS170" s="647"/>
      <c r="BT170" s="647"/>
      <c r="BU170" s="647"/>
      <c r="BV170" s="647"/>
      <c r="BW170" s="647"/>
      <c r="BX170" s="647"/>
      <c r="BY170" s="647"/>
      <c r="BZ170" s="647"/>
      <c r="CA170" s="647"/>
      <c r="CB170" s="647"/>
      <c r="CC170" s="647"/>
      <c r="CD170" s="647"/>
      <c r="CE170" s="647"/>
      <c r="CF170" s="647"/>
      <c r="CG170" s="647"/>
      <c r="CH170" s="647"/>
      <c r="CI170" s="647"/>
      <c r="CJ170" s="647"/>
      <c r="CK170" s="647"/>
      <c r="CL170" s="647"/>
      <c r="CM170" s="647"/>
      <c r="CN170" s="647"/>
      <c r="CO170" s="647"/>
      <c r="CP170" s="647"/>
      <c r="CQ170" s="647"/>
      <c r="CR170" s="647"/>
      <c r="CS170" s="647"/>
      <c r="CT170" s="647"/>
      <c r="CU170" s="647"/>
      <c r="CV170" s="647"/>
      <c r="CW170" s="647"/>
      <c r="CX170" s="647"/>
      <c r="CY170" s="647"/>
      <c r="CZ170" s="647"/>
      <c r="DA170" s="647"/>
      <c r="DB170" s="647"/>
      <c r="DC170" s="647"/>
      <c r="DD170" s="647"/>
      <c r="DE170" s="647"/>
      <c r="DF170" s="647"/>
      <c r="DG170" s="647"/>
      <c r="DH170" s="647"/>
      <c r="DI170" s="647"/>
      <c r="DJ170" s="647"/>
      <c r="DK170" s="647"/>
      <c r="DL170" s="647"/>
      <c r="DM170" s="647"/>
      <c r="DN170" s="647"/>
      <c r="DO170" s="647"/>
      <c r="DP170" s="647"/>
      <c r="DQ170" s="647"/>
      <c r="DR170" s="647"/>
      <c r="DS170" s="647"/>
      <c r="DT170" s="647"/>
      <c r="DU170" s="647"/>
      <c r="DV170" s="647"/>
      <c r="DW170" s="647"/>
      <c r="DX170" s="647"/>
      <c r="DY170" s="647"/>
      <c r="DZ170" s="647"/>
      <c r="EA170" s="647"/>
      <c r="EB170" s="647"/>
      <c r="EC170" s="647"/>
      <c r="ED170" s="647"/>
      <c r="EE170" s="647"/>
      <c r="EF170" s="647"/>
      <c r="EG170" s="647"/>
      <c r="EH170" s="647"/>
      <c r="EI170" s="647"/>
      <c r="EJ170" s="647"/>
      <c r="EK170" s="647"/>
      <c r="EL170" s="647"/>
      <c r="EM170" s="647"/>
      <c r="EN170" s="647"/>
      <c r="EO170" s="647"/>
      <c r="EP170" s="647"/>
      <c r="EQ170" s="647"/>
      <c r="ER170" s="647"/>
      <c r="ES170" s="647"/>
      <c r="ET170" s="647"/>
      <c r="EU170" s="647"/>
      <c r="EV170" s="647"/>
      <c r="EW170" s="647"/>
      <c r="EX170" s="647"/>
      <c r="EY170" s="647"/>
      <c r="EZ170" s="648"/>
    </row>
    <row r="171" spans="1:156" s="649" customFormat="1" ht="14.25" customHeight="1">
      <c r="A171" s="678"/>
      <c r="B171" s="680"/>
      <c r="C171" s="655"/>
      <c r="D171" s="647"/>
      <c r="E171" s="654"/>
      <c r="F171" s="638"/>
      <c r="G171" s="638"/>
      <c r="H171" s="654"/>
      <c r="I171" s="647"/>
      <c r="J171" s="647"/>
      <c r="K171" s="647"/>
      <c r="L171" s="647"/>
      <c r="M171" s="647"/>
      <c r="N171" s="647"/>
      <c r="O171" s="647"/>
      <c r="P171" s="647"/>
      <c r="Q171" s="647"/>
      <c r="R171" s="647"/>
      <c r="S171" s="647"/>
      <c r="T171" s="647"/>
      <c r="U171" s="647"/>
      <c r="V171" s="647"/>
      <c r="W171" s="647"/>
      <c r="X171" s="647"/>
      <c r="Y171" s="647"/>
      <c r="Z171" s="647"/>
      <c r="AA171" s="647"/>
      <c r="AB171" s="647"/>
      <c r="AC171" s="647"/>
      <c r="AD171" s="647"/>
      <c r="AE171" s="647"/>
      <c r="AF171" s="647"/>
      <c r="AG171" s="647"/>
      <c r="AH171" s="647"/>
      <c r="AI171" s="647"/>
      <c r="AJ171" s="647"/>
      <c r="AK171" s="647"/>
      <c r="AL171" s="647"/>
      <c r="AM171" s="647"/>
      <c r="AN171" s="647"/>
      <c r="AO171" s="647"/>
      <c r="AP171" s="647"/>
      <c r="AQ171" s="647"/>
      <c r="AR171" s="647"/>
      <c r="AS171" s="647"/>
      <c r="AT171" s="647"/>
      <c r="AU171" s="647"/>
      <c r="AV171" s="647"/>
      <c r="AW171" s="647"/>
      <c r="AX171" s="647"/>
      <c r="AY171" s="647"/>
      <c r="AZ171" s="647"/>
      <c r="BA171" s="647"/>
      <c r="BB171" s="647"/>
      <c r="BC171" s="647"/>
      <c r="BD171" s="647"/>
      <c r="BE171" s="647"/>
      <c r="BF171" s="647"/>
      <c r="BG171" s="647"/>
      <c r="BH171" s="647"/>
      <c r="BI171" s="647"/>
      <c r="BJ171" s="647"/>
      <c r="BK171" s="647"/>
      <c r="BL171" s="647"/>
      <c r="BM171" s="647"/>
      <c r="BN171" s="647"/>
      <c r="BO171" s="647"/>
      <c r="BP171" s="647"/>
      <c r="BQ171" s="647"/>
      <c r="BR171" s="647"/>
      <c r="BS171" s="647"/>
      <c r="BT171" s="647"/>
      <c r="BU171" s="647"/>
      <c r="BV171" s="647"/>
      <c r="BW171" s="647"/>
      <c r="BX171" s="647"/>
      <c r="BY171" s="647"/>
      <c r="BZ171" s="647"/>
      <c r="CA171" s="647"/>
      <c r="CB171" s="647"/>
      <c r="CC171" s="647"/>
      <c r="CD171" s="647"/>
      <c r="CE171" s="647"/>
      <c r="CF171" s="647"/>
      <c r="CG171" s="647"/>
      <c r="CH171" s="647"/>
      <c r="CI171" s="647"/>
      <c r="CJ171" s="647"/>
      <c r="CK171" s="647"/>
      <c r="CL171" s="647"/>
      <c r="CM171" s="647"/>
      <c r="CN171" s="647"/>
      <c r="CO171" s="647"/>
      <c r="CP171" s="647"/>
      <c r="CQ171" s="647"/>
      <c r="CR171" s="647"/>
      <c r="CS171" s="647"/>
      <c r="CT171" s="647"/>
      <c r="CU171" s="647"/>
      <c r="CV171" s="647"/>
      <c r="CW171" s="647"/>
      <c r="CX171" s="647"/>
      <c r="CY171" s="647"/>
      <c r="CZ171" s="647"/>
      <c r="DA171" s="647"/>
      <c r="DB171" s="647"/>
      <c r="DC171" s="647"/>
      <c r="DD171" s="647"/>
      <c r="DE171" s="647"/>
      <c r="DF171" s="647"/>
      <c r="DG171" s="647"/>
      <c r="DH171" s="647"/>
      <c r="DI171" s="647"/>
      <c r="DJ171" s="647"/>
      <c r="DK171" s="647"/>
      <c r="DL171" s="647"/>
      <c r="DM171" s="647"/>
      <c r="DN171" s="647"/>
      <c r="DO171" s="647"/>
      <c r="DP171" s="647"/>
      <c r="DQ171" s="647"/>
      <c r="DR171" s="647"/>
      <c r="DS171" s="647"/>
      <c r="DT171" s="647"/>
      <c r="DU171" s="647"/>
      <c r="DV171" s="647"/>
      <c r="DW171" s="647"/>
      <c r="DX171" s="647"/>
      <c r="DY171" s="647"/>
      <c r="DZ171" s="647"/>
      <c r="EA171" s="647"/>
      <c r="EB171" s="647"/>
      <c r="EC171" s="647"/>
      <c r="ED171" s="647"/>
      <c r="EE171" s="647"/>
      <c r="EF171" s="647"/>
      <c r="EG171" s="647"/>
      <c r="EH171" s="647"/>
      <c r="EI171" s="647"/>
      <c r="EJ171" s="647"/>
      <c r="EK171" s="647"/>
      <c r="EL171" s="647"/>
      <c r="EM171" s="647"/>
      <c r="EN171" s="647"/>
      <c r="EO171" s="647"/>
      <c r="EP171" s="647"/>
      <c r="EQ171" s="647"/>
      <c r="ER171" s="647"/>
      <c r="ES171" s="647"/>
      <c r="ET171" s="647"/>
      <c r="EU171" s="647"/>
      <c r="EV171" s="647"/>
      <c r="EW171" s="647"/>
      <c r="EX171" s="647"/>
      <c r="EY171" s="647"/>
      <c r="EZ171" s="648"/>
    </row>
    <row r="172" spans="1:156" s="649" customFormat="1" ht="14.25" customHeight="1">
      <c r="A172" s="678"/>
      <c r="B172" s="680"/>
      <c r="C172" s="655"/>
      <c r="D172" s="647"/>
      <c r="E172" s="654"/>
      <c r="F172" s="638"/>
      <c r="G172" s="638"/>
      <c r="H172" s="654"/>
      <c r="I172" s="647"/>
      <c r="J172" s="647"/>
      <c r="K172" s="647"/>
      <c r="L172" s="647"/>
      <c r="M172" s="647"/>
      <c r="N172" s="647"/>
      <c r="O172" s="647"/>
      <c r="P172" s="647"/>
      <c r="Q172" s="647"/>
      <c r="R172" s="647"/>
      <c r="S172" s="647"/>
      <c r="T172" s="647"/>
      <c r="U172" s="647"/>
      <c r="V172" s="647"/>
      <c r="W172" s="647"/>
      <c r="X172" s="647"/>
      <c r="Y172" s="647"/>
      <c r="Z172" s="647"/>
      <c r="AA172" s="647"/>
      <c r="AB172" s="647"/>
      <c r="AC172" s="647"/>
      <c r="AD172" s="647"/>
      <c r="AE172" s="647"/>
      <c r="AF172" s="647"/>
      <c r="AG172" s="647"/>
      <c r="AH172" s="647"/>
      <c r="AI172" s="647"/>
      <c r="AJ172" s="647"/>
      <c r="AK172" s="647"/>
      <c r="AL172" s="647"/>
      <c r="AM172" s="647"/>
      <c r="AN172" s="647"/>
      <c r="AO172" s="647"/>
      <c r="AP172" s="647"/>
      <c r="AQ172" s="647"/>
      <c r="AR172" s="647"/>
      <c r="AS172" s="647"/>
      <c r="AT172" s="647"/>
      <c r="AU172" s="647"/>
      <c r="AV172" s="647"/>
      <c r="AW172" s="647"/>
      <c r="AX172" s="647"/>
      <c r="AY172" s="647"/>
      <c r="AZ172" s="647"/>
      <c r="BA172" s="647"/>
      <c r="BB172" s="647"/>
      <c r="BC172" s="647"/>
      <c r="BD172" s="647"/>
      <c r="BE172" s="647"/>
      <c r="BF172" s="647"/>
      <c r="BG172" s="647"/>
      <c r="BH172" s="647"/>
      <c r="BI172" s="647"/>
      <c r="BJ172" s="647"/>
      <c r="BK172" s="647"/>
      <c r="BL172" s="647"/>
      <c r="BM172" s="647"/>
      <c r="BN172" s="647"/>
      <c r="BO172" s="647"/>
      <c r="BP172" s="647"/>
      <c r="BQ172" s="647"/>
      <c r="BR172" s="647"/>
      <c r="BS172" s="647"/>
      <c r="BT172" s="647"/>
      <c r="BU172" s="647"/>
      <c r="BV172" s="647"/>
      <c r="BW172" s="647"/>
      <c r="BX172" s="647"/>
      <c r="BY172" s="647"/>
      <c r="BZ172" s="647"/>
      <c r="CA172" s="647"/>
      <c r="CB172" s="647"/>
      <c r="CC172" s="647"/>
      <c r="CD172" s="647"/>
      <c r="CE172" s="647"/>
      <c r="CF172" s="647"/>
      <c r="CG172" s="647"/>
      <c r="CH172" s="647"/>
      <c r="CI172" s="647"/>
      <c r="CJ172" s="647"/>
      <c r="CK172" s="647"/>
      <c r="CL172" s="647"/>
      <c r="CM172" s="647"/>
      <c r="CN172" s="647"/>
      <c r="CO172" s="647"/>
      <c r="CP172" s="647"/>
      <c r="CQ172" s="647"/>
      <c r="CR172" s="647"/>
      <c r="CS172" s="647"/>
      <c r="CT172" s="647"/>
      <c r="CU172" s="647"/>
      <c r="CV172" s="647"/>
      <c r="CW172" s="647"/>
      <c r="CX172" s="647"/>
      <c r="CY172" s="647"/>
      <c r="CZ172" s="647"/>
      <c r="DA172" s="647"/>
      <c r="DB172" s="647"/>
      <c r="DC172" s="647"/>
      <c r="DD172" s="647"/>
      <c r="DE172" s="647"/>
      <c r="DF172" s="647"/>
      <c r="DG172" s="647"/>
      <c r="DH172" s="647"/>
      <c r="DI172" s="647"/>
      <c r="DJ172" s="647"/>
      <c r="DK172" s="647"/>
      <c r="DL172" s="647"/>
      <c r="DM172" s="647"/>
      <c r="DN172" s="647"/>
      <c r="DO172" s="647"/>
      <c r="DP172" s="647"/>
      <c r="DQ172" s="647"/>
      <c r="DR172" s="647"/>
      <c r="DS172" s="647"/>
      <c r="DT172" s="647"/>
      <c r="DU172" s="647"/>
      <c r="DV172" s="647"/>
      <c r="DW172" s="647"/>
      <c r="DX172" s="647"/>
      <c r="DY172" s="647"/>
      <c r="DZ172" s="647"/>
      <c r="EA172" s="647"/>
      <c r="EB172" s="647"/>
      <c r="EC172" s="647"/>
      <c r="ED172" s="647"/>
      <c r="EE172" s="647"/>
      <c r="EF172" s="647"/>
      <c r="EG172" s="647"/>
      <c r="EH172" s="647"/>
      <c r="EI172" s="647"/>
      <c r="EJ172" s="647"/>
      <c r="EK172" s="647"/>
      <c r="EL172" s="647"/>
      <c r="EM172" s="647"/>
      <c r="EN172" s="647"/>
      <c r="EO172" s="647"/>
      <c r="EP172" s="647"/>
      <c r="EQ172" s="647"/>
      <c r="ER172" s="647"/>
      <c r="ES172" s="647"/>
      <c r="ET172" s="647"/>
      <c r="EU172" s="647"/>
      <c r="EV172" s="647"/>
      <c r="EW172" s="647"/>
      <c r="EX172" s="647"/>
      <c r="EY172" s="647"/>
      <c r="EZ172" s="648"/>
    </row>
    <row r="173" spans="1:156" s="649" customFormat="1" ht="14.25" customHeight="1">
      <c r="A173" s="678"/>
      <c r="B173" s="680"/>
      <c r="C173" s="655"/>
      <c r="D173" s="647"/>
      <c r="E173" s="654"/>
      <c r="F173" s="638"/>
      <c r="G173" s="638"/>
      <c r="H173" s="654"/>
      <c r="I173" s="647"/>
      <c r="J173" s="647"/>
      <c r="K173" s="647"/>
      <c r="L173" s="647"/>
      <c r="M173" s="647"/>
      <c r="N173" s="647"/>
      <c r="O173" s="647"/>
      <c r="P173" s="647"/>
      <c r="Q173" s="647"/>
      <c r="R173" s="647"/>
      <c r="S173" s="647"/>
      <c r="T173" s="647"/>
      <c r="U173" s="647"/>
      <c r="V173" s="647"/>
      <c r="W173" s="647"/>
      <c r="X173" s="647"/>
      <c r="Y173" s="647"/>
      <c r="Z173" s="647"/>
      <c r="AA173" s="647"/>
      <c r="AB173" s="647"/>
      <c r="AC173" s="647"/>
      <c r="AD173" s="647"/>
      <c r="AE173" s="647"/>
      <c r="AF173" s="647"/>
      <c r="AG173" s="647"/>
      <c r="AH173" s="647"/>
      <c r="AI173" s="647"/>
      <c r="AJ173" s="647"/>
      <c r="AK173" s="647"/>
      <c r="AL173" s="647"/>
      <c r="AM173" s="647"/>
      <c r="AN173" s="647"/>
      <c r="AO173" s="647"/>
      <c r="AP173" s="647"/>
      <c r="AQ173" s="647"/>
      <c r="AR173" s="647"/>
      <c r="AS173" s="647"/>
      <c r="AT173" s="647"/>
      <c r="AU173" s="647"/>
      <c r="AV173" s="647"/>
      <c r="AW173" s="647"/>
      <c r="AX173" s="647"/>
      <c r="AY173" s="647"/>
      <c r="AZ173" s="647"/>
      <c r="BA173" s="647"/>
      <c r="BB173" s="647"/>
      <c r="BC173" s="647"/>
      <c r="BD173" s="647"/>
      <c r="BE173" s="647"/>
      <c r="BF173" s="647"/>
      <c r="BG173" s="647"/>
      <c r="BH173" s="647"/>
      <c r="BI173" s="647"/>
      <c r="BJ173" s="647"/>
      <c r="BK173" s="647"/>
      <c r="BL173" s="647"/>
      <c r="BM173" s="647"/>
      <c r="BN173" s="647"/>
      <c r="BO173" s="647"/>
      <c r="BP173" s="647"/>
      <c r="BQ173" s="647"/>
      <c r="BR173" s="647"/>
      <c r="BS173" s="647"/>
      <c r="BT173" s="647"/>
      <c r="BU173" s="647"/>
      <c r="BV173" s="647"/>
      <c r="BW173" s="647"/>
      <c r="BX173" s="647"/>
      <c r="BY173" s="647"/>
      <c r="BZ173" s="647"/>
      <c r="CA173" s="647"/>
      <c r="CB173" s="647"/>
      <c r="CC173" s="647"/>
      <c r="CD173" s="647"/>
      <c r="CE173" s="647"/>
      <c r="CF173" s="647"/>
      <c r="CG173" s="647"/>
      <c r="CH173" s="647"/>
      <c r="CI173" s="647"/>
      <c r="CJ173" s="647"/>
      <c r="CK173" s="647"/>
      <c r="CL173" s="647"/>
      <c r="CM173" s="647"/>
      <c r="CN173" s="647"/>
      <c r="CO173" s="647"/>
      <c r="CP173" s="647"/>
      <c r="CQ173" s="647"/>
      <c r="CR173" s="647"/>
      <c r="CS173" s="647"/>
      <c r="CT173" s="647"/>
      <c r="CU173" s="647"/>
      <c r="CV173" s="647"/>
      <c r="CW173" s="647"/>
      <c r="CX173" s="647"/>
      <c r="CY173" s="647"/>
      <c r="CZ173" s="647"/>
      <c r="DA173" s="647"/>
      <c r="DB173" s="647"/>
      <c r="DC173" s="647"/>
      <c r="DD173" s="647"/>
      <c r="DE173" s="647"/>
      <c r="DF173" s="647"/>
      <c r="DG173" s="647"/>
      <c r="DH173" s="647"/>
      <c r="DI173" s="647"/>
      <c r="DJ173" s="647"/>
      <c r="DK173" s="647"/>
      <c r="DL173" s="647"/>
      <c r="DM173" s="647"/>
      <c r="DN173" s="647"/>
      <c r="DO173" s="647"/>
      <c r="DP173" s="647"/>
      <c r="DQ173" s="647"/>
      <c r="DR173" s="647"/>
      <c r="DS173" s="647"/>
      <c r="DT173" s="647"/>
      <c r="DU173" s="647"/>
      <c r="DV173" s="647"/>
      <c r="DW173" s="647"/>
      <c r="DX173" s="647"/>
      <c r="DY173" s="647"/>
      <c r="DZ173" s="647"/>
      <c r="EA173" s="647"/>
      <c r="EB173" s="647"/>
      <c r="EC173" s="647"/>
      <c r="ED173" s="647"/>
      <c r="EE173" s="647"/>
      <c r="EF173" s="647"/>
      <c r="EG173" s="647"/>
      <c r="EH173" s="647"/>
      <c r="EI173" s="647"/>
      <c r="EJ173" s="647"/>
      <c r="EK173" s="647"/>
      <c r="EL173" s="647"/>
      <c r="EM173" s="647"/>
      <c r="EN173" s="647"/>
      <c r="EO173" s="647"/>
      <c r="EP173" s="647"/>
      <c r="EQ173" s="647"/>
      <c r="ER173" s="647"/>
      <c r="ES173" s="647"/>
      <c r="ET173" s="647"/>
      <c r="EU173" s="647"/>
      <c r="EV173" s="647"/>
      <c r="EW173" s="647"/>
      <c r="EX173" s="647"/>
      <c r="EY173" s="647"/>
      <c r="EZ173" s="648"/>
    </row>
    <row r="174" spans="1:156" s="649" customFormat="1" ht="14.25" customHeight="1">
      <c r="A174" s="678"/>
      <c r="B174" s="680"/>
      <c r="C174" s="655"/>
      <c r="D174" s="647"/>
      <c r="E174" s="654"/>
      <c r="F174" s="638"/>
      <c r="G174" s="638"/>
      <c r="H174" s="654"/>
      <c r="I174" s="647"/>
      <c r="J174" s="647"/>
      <c r="K174" s="647"/>
      <c r="L174" s="647"/>
      <c r="M174" s="647"/>
      <c r="N174" s="647"/>
      <c r="O174" s="647"/>
      <c r="P174" s="647"/>
      <c r="Q174" s="647"/>
      <c r="R174" s="647"/>
      <c r="S174" s="647"/>
      <c r="T174" s="647"/>
      <c r="U174" s="647"/>
      <c r="V174" s="647"/>
      <c r="W174" s="647"/>
      <c r="X174" s="647"/>
      <c r="Y174" s="647"/>
      <c r="Z174" s="647"/>
      <c r="AA174" s="647"/>
      <c r="AB174" s="647"/>
      <c r="AC174" s="647"/>
      <c r="AD174" s="647"/>
      <c r="AE174" s="647"/>
      <c r="AF174" s="647"/>
      <c r="AG174" s="647"/>
      <c r="AH174" s="647"/>
      <c r="AI174" s="647"/>
      <c r="AJ174" s="647"/>
      <c r="AK174" s="647"/>
      <c r="AL174" s="647"/>
      <c r="AM174" s="647"/>
      <c r="AN174" s="647"/>
      <c r="AO174" s="647"/>
      <c r="AP174" s="647"/>
      <c r="AQ174" s="647"/>
      <c r="AR174" s="647"/>
      <c r="AS174" s="647"/>
      <c r="AT174" s="647"/>
      <c r="AU174" s="647"/>
      <c r="AV174" s="647"/>
      <c r="AW174" s="647"/>
      <c r="AX174" s="647"/>
      <c r="AY174" s="647"/>
      <c r="AZ174" s="647"/>
      <c r="BA174" s="647"/>
      <c r="BB174" s="647"/>
      <c r="BC174" s="647"/>
      <c r="BD174" s="647"/>
      <c r="BE174" s="647"/>
      <c r="BF174" s="647"/>
      <c r="BG174" s="647"/>
      <c r="BH174" s="647"/>
      <c r="BI174" s="647"/>
      <c r="BJ174" s="647"/>
      <c r="BK174" s="647"/>
      <c r="BL174" s="647"/>
      <c r="BM174" s="647"/>
      <c r="BN174" s="647"/>
      <c r="BO174" s="647"/>
      <c r="BP174" s="647"/>
      <c r="BQ174" s="647"/>
      <c r="BR174" s="647"/>
      <c r="BS174" s="647"/>
      <c r="BT174" s="647"/>
      <c r="BU174" s="647"/>
      <c r="BV174" s="647"/>
      <c r="BW174" s="647"/>
      <c r="BX174" s="647"/>
      <c r="BY174" s="647"/>
      <c r="BZ174" s="647"/>
      <c r="CA174" s="647"/>
      <c r="CB174" s="647"/>
      <c r="CC174" s="647"/>
      <c r="CD174" s="647"/>
      <c r="CE174" s="647"/>
      <c r="CF174" s="647"/>
      <c r="CG174" s="647"/>
      <c r="CH174" s="647"/>
      <c r="CI174" s="647"/>
      <c r="CJ174" s="647"/>
      <c r="CK174" s="647"/>
      <c r="CL174" s="647"/>
      <c r="CM174" s="647"/>
      <c r="CN174" s="647"/>
      <c r="CO174" s="647"/>
      <c r="CP174" s="647"/>
      <c r="CQ174" s="647"/>
      <c r="CR174" s="647"/>
      <c r="CS174" s="647"/>
      <c r="CT174" s="647"/>
      <c r="CU174" s="647"/>
      <c r="CV174" s="647"/>
      <c r="CW174" s="647"/>
      <c r="CX174" s="647"/>
      <c r="CY174" s="647"/>
      <c r="CZ174" s="647"/>
      <c r="DA174" s="647"/>
      <c r="DB174" s="647"/>
      <c r="DC174" s="647"/>
      <c r="DD174" s="647"/>
      <c r="DE174" s="647"/>
      <c r="DF174" s="647"/>
      <c r="DG174" s="647"/>
      <c r="DH174" s="647"/>
      <c r="DI174" s="647"/>
      <c r="DJ174" s="647"/>
      <c r="DK174" s="647"/>
      <c r="DL174" s="647"/>
      <c r="DM174" s="647"/>
      <c r="DN174" s="647"/>
      <c r="DO174" s="647"/>
      <c r="DP174" s="647"/>
      <c r="DQ174" s="647"/>
      <c r="DR174" s="647"/>
      <c r="DS174" s="647"/>
      <c r="DT174" s="647"/>
      <c r="DU174" s="647"/>
      <c r="DV174" s="647"/>
      <c r="DW174" s="647"/>
      <c r="DX174" s="647"/>
      <c r="DY174" s="647"/>
      <c r="DZ174" s="647"/>
      <c r="EA174" s="647"/>
      <c r="EB174" s="647"/>
      <c r="EC174" s="647"/>
      <c r="ED174" s="647"/>
      <c r="EE174" s="647"/>
      <c r="EF174" s="647"/>
      <c r="EG174" s="647"/>
      <c r="EH174" s="647"/>
      <c r="EI174" s="647"/>
      <c r="EJ174" s="647"/>
      <c r="EK174" s="647"/>
      <c r="EL174" s="647"/>
      <c r="EM174" s="647"/>
      <c r="EN174" s="647"/>
      <c r="EO174" s="647"/>
      <c r="EP174" s="647"/>
      <c r="EQ174" s="647"/>
      <c r="ER174" s="647"/>
      <c r="ES174" s="647"/>
      <c r="ET174" s="647"/>
      <c r="EU174" s="647"/>
      <c r="EV174" s="647"/>
      <c r="EW174" s="647"/>
      <c r="EX174" s="647"/>
      <c r="EY174" s="647"/>
      <c r="EZ174" s="648"/>
    </row>
    <row r="175" spans="1:156" s="649" customFormat="1" ht="14.25" customHeight="1">
      <c r="A175" s="678"/>
      <c r="B175" s="680"/>
      <c r="C175" s="655"/>
      <c r="D175" s="647"/>
      <c r="E175" s="654"/>
      <c r="F175" s="638"/>
      <c r="G175" s="638"/>
      <c r="H175" s="654"/>
      <c r="I175" s="647"/>
      <c r="J175" s="647"/>
      <c r="K175" s="647"/>
      <c r="L175" s="647"/>
      <c r="M175" s="647"/>
      <c r="N175" s="647"/>
      <c r="O175" s="647"/>
      <c r="P175" s="647"/>
      <c r="Q175" s="647"/>
      <c r="R175" s="647"/>
      <c r="S175" s="647"/>
      <c r="T175" s="647"/>
      <c r="U175" s="647"/>
      <c r="V175" s="647"/>
      <c r="W175" s="647"/>
      <c r="X175" s="647"/>
      <c r="Y175" s="647"/>
      <c r="Z175" s="647"/>
      <c r="AA175" s="647"/>
      <c r="AB175" s="647"/>
      <c r="AC175" s="647"/>
      <c r="AD175" s="647"/>
      <c r="AE175" s="647"/>
      <c r="AF175" s="647"/>
      <c r="AG175" s="647"/>
      <c r="AH175" s="647"/>
      <c r="AI175" s="647"/>
      <c r="AJ175" s="647"/>
      <c r="AK175" s="647"/>
      <c r="AL175" s="647"/>
      <c r="AM175" s="647"/>
      <c r="AN175" s="647"/>
      <c r="AO175" s="647"/>
      <c r="AP175" s="647"/>
      <c r="AQ175" s="647"/>
      <c r="AR175" s="647"/>
      <c r="AS175" s="647"/>
      <c r="AT175" s="647"/>
      <c r="AU175" s="647"/>
      <c r="AV175" s="647"/>
      <c r="AW175" s="647"/>
      <c r="AX175" s="647"/>
      <c r="AY175" s="647"/>
      <c r="AZ175" s="647"/>
      <c r="BA175" s="647"/>
      <c r="BB175" s="647"/>
      <c r="BC175" s="647"/>
      <c r="BD175" s="647"/>
      <c r="BE175" s="647"/>
      <c r="BF175" s="647"/>
      <c r="BG175" s="647"/>
      <c r="BH175" s="647"/>
      <c r="BI175" s="647"/>
      <c r="BJ175" s="647"/>
      <c r="BK175" s="647"/>
      <c r="BL175" s="647"/>
      <c r="BM175" s="647"/>
      <c r="BN175" s="647"/>
      <c r="BO175" s="647"/>
      <c r="BP175" s="647"/>
      <c r="BQ175" s="647"/>
      <c r="BR175" s="647"/>
      <c r="BS175" s="647"/>
      <c r="BT175" s="647"/>
      <c r="BU175" s="647"/>
      <c r="BV175" s="647"/>
      <c r="BW175" s="647"/>
      <c r="BX175" s="647"/>
      <c r="BY175" s="647"/>
      <c r="BZ175" s="647"/>
      <c r="CA175" s="647"/>
      <c r="CB175" s="647"/>
      <c r="CC175" s="647"/>
      <c r="CD175" s="647"/>
      <c r="CE175" s="647"/>
      <c r="CF175" s="647"/>
      <c r="CG175" s="647"/>
      <c r="CH175" s="647"/>
      <c r="CI175" s="647"/>
      <c r="CJ175" s="647"/>
      <c r="CK175" s="647"/>
      <c r="CL175" s="647"/>
      <c r="CM175" s="647"/>
      <c r="CN175" s="647"/>
      <c r="CO175" s="647"/>
      <c r="CP175" s="647"/>
      <c r="CQ175" s="647"/>
      <c r="CR175" s="647"/>
      <c r="CS175" s="647"/>
      <c r="CT175" s="647"/>
      <c r="CU175" s="647"/>
      <c r="CV175" s="647"/>
      <c r="CW175" s="647"/>
      <c r="CX175" s="647"/>
      <c r="CY175" s="647"/>
      <c r="CZ175" s="647"/>
      <c r="DA175" s="647"/>
      <c r="DB175" s="647"/>
      <c r="DC175" s="647"/>
      <c r="DD175" s="647"/>
      <c r="DE175" s="647"/>
      <c r="DF175" s="647"/>
      <c r="DG175" s="647"/>
      <c r="DH175" s="647"/>
      <c r="DI175" s="647"/>
      <c r="DJ175" s="647"/>
      <c r="DK175" s="647"/>
      <c r="DL175" s="647"/>
      <c r="DM175" s="647"/>
      <c r="DN175" s="647"/>
      <c r="DO175" s="647"/>
      <c r="DP175" s="647"/>
      <c r="DQ175" s="647"/>
      <c r="DR175" s="647"/>
      <c r="DS175" s="647"/>
      <c r="DT175" s="647"/>
      <c r="DU175" s="647"/>
      <c r="DV175" s="647"/>
      <c r="DW175" s="647"/>
      <c r="DX175" s="647"/>
      <c r="DY175" s="647"/>
      <c r="DZ175" s="647"/>
      <c r="EA175" s="647"/>
      <c r="EB175" s="647"/>
      <c r="EC175" s="647"/>
      <c r="ED175" s="647"/>
      <c r="EE175" s="647"/>
      <c r="EF175" s="647"/>
      <c r="EG175" s="647"/>
      <c r="EH175" s="647"/>
      <c r="EI175" s="647"/>
      <c r="EJ175" s="647"/>
      <c r="EK175" s="647"/>
      <c r="EL175" s="647"/>
      <c r="EM175" s="647"/>
      <c r="EN175" s="647"/>
      <c r="EO175" s="647"/>
      <c r="EP175" s="647"/>
      <c r="EQ175" s="647"/>
      <c r="ER175" s="647"/>
      <c r="ES175" s="647"/>
      <c r="ET175" s="647"/>
      <c r="EU175" s="647"/>
      <c r="EV175" s="647"/>
      <c r="EW175" s="647"/>
      <c r="EX175" s="647"/>
      <c r="EY175" s="647"/>
      <c r="EZ175" s="648"/>
    </row>
    <row r="176" spans="1:156" s="649" customFormat="1" ht="14.25" customHeight="1">
      <c r="A176" s="678"/>
      <c r="B176" s="680"/>
      <c r="C176" s="655"/>
      <c r="D176" s="647"/>
      <c r="E176" s="654"/>
      <c r="F176" s="638"/>
      <c r="G176" s="638"/>
      <c r="H176" s="654"/>
      <c r="I176" s="647"/>
      <c r="J176" s="647"/>
      <c r="K176" s="647"/>
      <c r="L176" s="647"/>
      <c r="M176" s="647"/>
      <c r="N176" s="647"/>
      <c r="O176" s="647"/>
      <c r="P176" s="647"/>
      <c r="Q176" s="647"/>
      <c r="R176" s="647"/>
      <c r="S176" s="647"/>
      <c r="T176" s="647"/>
      <c r="U176" s="647"/>
      <c r="V176" s="647"/>
      <c r="W176" s="647"/>
      <c r="X176" s="647"/>
      <c r="Y176" s="647"/>
      <c r="Z176" s="647"/>
      <c r="AA176" s="647"/>
      <c r="AB176" s="647"/>
      <c r="AC176" s="647"/>
      <c r="AD176" s="647"/>
      <c r="AE176" s="647"/>
      <c r="AF176" s="647"/>
      <c r="AG176" s="647"/>
      <c r="AH176" s="647"/>
      <c r="AI176" s="647"/>
      <c r="AJ176" s="647"/>
      <c r="AK176" s="647"/>
      <c r="AL176" s="647"/>
      <c r="AM176" s="647"/>
      <c r="AN176" s="647"/>
      <c r="AO176" s="647"/>
      <c r="AP176" s="647"/>
      <c r="AQ176" s="647"/>
      <c r="AR176" s="647"/>
      <c r="AS176" s="647"/>
      <c r="AT176" s="647"/>
      <c r="AU176" s="647"/>
      <c r="AV176" s="647"/>
      <c r="AW176" s="647"/>
      <c r="AX176" s="647"/>
      <c r="AY176" s="647"/>
      <c r="AZ176" s="647"/>
      <c r="BA176" s="647"/>
      <c r="BB176" s="647"/>
      <c r="BC176" s="647"/>
      <c r="BD176" s="647"/>
      <c r="BE176" s="647"/>
      <c r="BF176" s="647"/>
      <c r="BG176" s="647"/>
      <c r="BH176" s="647"/>
      <c r="BI176" s="647"/>
      <c r="BJ176" s="647"/>
      <c r="BK176" s="647"/>
      <c r="BL176" s="647"/>
      <c r="BM176" s="647"/>
      <c r="BN176" s="647"/>
      <c r="BO176" s="647"/>
      <c r="BP176" s="647"/>
      <c r="BQ176" s="647"/>
      <c r="BR176" s="647"/>
      <c r="BS176" s="647"/>
      <c r="BT176" s="647"/>
      <c r="BU176" s="647"/>
      <c r="BV176" s="647"/>
      <c r="BW176" s="647"/>
      <c r="BX176" s="647"/>
      <c r="BY176" s="647"/>
      <c r="BZ176" s="647"/>
      <c r="CA176" s="647"/>
      <c r="CB176" s="647"/>
      <c r="CC176" s="647"/>
      <c r="CD176" s="647"/>
      <c r="CE176" s="647"/>
      <c r="CF176" s="647"/>
      <c r="CG176" s="647"/>
      <c r="CH176" s="647"/>
      <c r="CI176" s="647"/>
      <c r="CJ176" s="647"/>
      <c r="CK176" s="647"/>
      <c r="CL176" s="647"/>
      <c r="CM176" s="647"/>
      <c r="CN176" s="647"/>
      <c r="CO176" s="647"/>
      <c r="CP176" s="647"/>
      <c r="CQ176" s="647"/>
      <c r="CR176" s="647"/>
      <c r="CS176" s="647"/>
      <c r="CT176" s="647"/>
      <c r="CU176" s="647"/>
      <c r="CV176" s="647"/>
      <c r="CW176" s="647"/>
      <c r="CX176" s="647"/>
      <c r="CY176" s="647"/>
      <c r="CZ176" s="647"/>
      <c r="DA176" s="647"/>
      <c r="DB176" s="647"/>
      <c r="DC176" s="647"/>
      <c r="DD176" s="647"/>
      <c r="DE176" s="647"/>
      <c r="DF176" s="647"/>
      <c r="DG176" s="647"/>
      <c r="DH176" s="647"/>
      <c r="DI176" s="647"/>
      <c r="DJ176" s="647"/>
      <c r="DK176" s="647"/>
      <c r="DL176" s="647"/>
      <c r="DM176" s="647"/>
      <c r="DN176" s="647"/>
      <c r="DO176" s="647"/>
      <c r="DP176" s="647"/>
      <c r="DQ176" s="647"/>
      <c r="DR176" s="647"/>
      <c r="DS176" s="647"/>
      <c r="DT176" s="647"/>
      <c r="DU176" s="647"/>
      <c r="DV176" s="647"/>
      <c r="DW176" s="647"/>
      <c r="DX176" s="647"/>
      <c r="DY176" s="647"/>
      <c r="DZ176" s="647"/>
      <c r="EA176" s="647"/>
      <c r="EB176" s="647"/>
      <c r="EC176" s="647"/>
      <c r="ED176" s="647"/>
      <c r="EE176" s="647"/>
      <c r="EF176" s="647"/>
      <c r="EG176" s="647"/>
      <c r="EH176" s="647"/>
      <c r="EI176" s="647"/>
      <c r="EJ176" s="647"/>
      <c r="EK176" s="647"/>
      <c r="EL176" s="647"/>
      <c r="EM176" s="647"/>
      <c r="EN176" s="647"/>
      <c r="EO176" s="647"/>
      <c r="EP176" s="647"/>
      <c r="EQ176" s="647"/>
      <c r="ER176" s="647"/>
      <c r="ES176" s="647"/>
      <c r="ET176" s="647"/>
      <c r="EU176" s="647"/>
      <c r="EV176" s="647"/>
      <c r="EW176" s="647"/>
      <c r="EX176" s="647"/>
      <c r="EY176" s="647"/>
      <c r="EZ176" s="648"/>
    </row>
    <row r="177" spans="1:156" s="649" customFormat="1" ht="14.25" customHeight="1">
      <c r="A177" s="678"/>
      <c r="B177" s="680"/>
      <c r="C177" s="655"/>
      <c r="D177" s="647"/>
      <c r="E177" s="654"/>
      <c r="F177" s="638"/>
      <c r="G177" s="638"/>
      <c r="H177" s="654"/>
      <c r="I177" s="647"/>
      <c r="J177" s="647"/>
      <c r="K177" s="647"/>
      <c r="L177" s="647"/>
      <c r="M177" s="647"/>
      <c r="N177" s="647"/>
      <c r="O177" s="647"/>
      <c r="P177" s="647"/>
      <c r="Q177" s="647"/>
      <c r="R177" s="647"/>
      <c r="S177" s="647"/>
      <c r="T177" s="647"/>
      <c r="U177" s="647"/>
      <c r="V177" s="647"/>
      <c r="W177" s="647"/>
      <c r="X177" s="647"/>
      <c r="Y177" s="647"/>
      <c r="Z177" s="647"/>
      <c r="AA177" s="647"/>
      <c r="AB177" s="647"/>
      <c r="AC177" s="647"/>
      <c r="AD177" s="647"/>
      <c r="AE177" s="647"/>
      <c r="AF177" s="647"/>
      <c r="AG177" s="647"/>
      <c r="AH177" s="647"/>
      <c r="AI177" s="647"/>
      <c r="AJ177" s="647"/>
      <c r="AK177" s="647"/>
      <c r="AL177" s="647"/>
      <c r="AM177" s="647"/>
      <c r="AN177" s="647"/>
      <c r="AO177" s="647"/>
      <c r="AP177" s="647"/>
      <c r="AQ177" s="647"/>
      <c r="AR177" s="647"/>
      <c r="AS177" s="647"/>
      <c r="AT177" s="647"/>
      <c r="AU177" s="647"/>
      <c r="AV177" s="647"/>
      <c r="AW177" s="647"/>
      <c r="AX177" s="647"/>
      <c r="AY177" s="647"/>
      <c r="AZ177" s="647"/>
      <c r="BA177" s="647"/>
      <c r="BB177" s="647"/>
      <c r="BC177" s="647"/>
      <c r="BD177" s="647"/>
      <c r="BE177" s="647"/>
      <c r="BF177" s="647"/>
      <c r="BG177" s="647"/>
      <c r="BH177" s="647"/>
      <c r="BI177" s="647"/>
      <c r="BJ177" s="647"/>
      <c r="BK177" s="647"/>
      <c r="BL177" s="647"/>
      <c r="BM177" s="647"/>
      <c r="BN177" s="647"/>
      <c r="BO177" s="647"/>
      <c r="BP177" s="647"/>
      <c r="BQ177" s="647"/>
      <c r="BR177" s="647"/>
      <c r="BS177" s="647"/>
      <c r="BT177" s="647"/>
      <c r="BU177" s="647"/>
      <c r="BV177" s="647"/>
      <c r="BW177" s="647"/>
      <c r="BX177" s="647"/>
      <c r="BY177" s="647"/>
      <c r="BZ177" s="647"/>
      <c r="CA177" s="647"/>
      <c r="CB177" s="647"/>
      <c r="CC177" s="647"/>
      <c r="CD177" s="647"/>
      <c r="CE177" s="647"/>
      <c r="CF177" s="647"/>
      <c r="CG177" s="647"/>
      <c r="CH177" s="647"/>
      <c r="CI177" s="647"/>
      <c r="CJ177" s="647"/>
      <c r="CK177" s="647"/>
      <c r="CL177" s="647"/>
      <c r="CM177" s="647"/>
      <c r="CN177" s="647"/>
      <c r="CO177" s="647"/>
      <c r="CP177" s="647"/>
      <c r="CQ177" s="647"/>
      <c r="CR177" s="647"/>
      <c r="CS177" s="647"/>
      <c r="CT177" s="647"/>
      <c r="CU177" s="647"/>
      <c r="CV177" s="647"/>
      <c r="CW177" s="647"/>
      <c r="CX177" s="647"/>
      <c r="CY177" s="647"/>
      <c r="CZ177" s="647"/>
      <c r="DA177" s="647"/>
      <c r="DB177" s="647"/>
      <c r="DC177" s="647"/>
      <c r="DD177" s="647"/>
      <c r="DE177" s="647"/>
      <c r="DF177" s="647"/>
      <c r="DG177" s="647"/>
      <c r="DH177" s="647"/>
      <c r="DI177" s="647"/>
      <c r="DJ177" s="647"/>
      <c r="DK177" s="647"/>
      <c r="DL177" s="647"/>
      <c r="DM177" s="647"/>
      <c r="DN177" s="647"/>
      <c r="DO177" s="647"/>
      <c r="DP177" s="647"/>
      <c r="DQ177" s="647"/>
      <c r="DR177" s="647"/>
      <c r="DS177" s="647"/>
      <c r="DT177" s="647"/>
      <c r="DU177" s="647"/>
      <c r="DV177" s="647"/>
      <c r="DW177" s="647"/>
      <c r="DX177" s="647"/>
      <c r="DY177" s="647"/>
      <c r="DZ177" s="647"/>
      <c r="EA177" s="647"/>
      <c r="EB177" s="647"/>
      <c r="EC177" s="647"/>
      <c r="ED177" s="647"/>
      <c r="EE177" s="647"/>
      <c r="EF177" s="647"/>
      <c r="EG177" s="647"/>
      <c r="EH177" s="647"/>
      <c r="EI177" s="647"/>
      <c r="EJ177" s="647"/>
      <c r="EK177" s="647"/>
      <c r="EL177" s="647"/>
      <c r="EM177" s="647"/>
      <c r="EN177" s="647"/>
      <c r="EO177" s="647"/>
      <c r="EP177" s="647"/>
      <c r="EQ177" s="647"/>
      <c r="ER177" s="647"/>
      <c r="ES177" s="647"/>
      <c r="ET177" s="647"/>
      <c r="EU177" s="647"/>
      <c r="EV177" s="647"/>
      <c r="EW177" s="647"/>
      <c r="EX177" s="647"/>
      <c r="EY177" s="647"/>
      <c r="EZ177" s="648"/>
    </row>
    <row r="178" spans="1:156" s="649" customFormat="1" ht="14.25" customHeight="1">
      <c r="A178" s="678"/>
      <c r="B178" s="680"/>
      <c r="C178" s="655"/>
      <c r="D178" s="647"/>
      <c r="E178" s="654"/>
      <c r="F178" s="638"/>
      <c r="G178" s="638"/>
      <c r="H178" s="654"/>
      <c r="I178" s="647"/>
      <c r="J178" s="647"/>
      <c r="K178" s="647"/>
      <c r="L178" s="647"/>
      <c r="M178" s="647"/>
      <c r="N178" s="647"/>
      <c r="O178" s="647"/>
      <c r="P178" s="647"/>
      <c r="Q178" s="647"/>
      <c r="R178" s="647"/>
      <c r="S178" s="647"/>
      <c r="T178" s="647"/>
      <c r="U178" s="647"/>
      <c r="V178" s="647"/>
      <c r="W178" s="647"/>
      <c r="X178" s="647"/>
      <c r="Y178" s="647"/>
      <c r="Z178" s="647"/>
      <c r="AA178" s="647"/>
      <c r="AB178" s="647"/>
      <c r="AC178" s="647"/>
      <c r="AD178" s="647"/>
      <c r="AE178" s="647"/>
      <c r="AF178" s="647"/>
      <c r="AG178" s="647"/>
      <c r="AH178" s="647"/>
      <c r="AI178" s="647"/>
      <c r="AJ178" s="647"/>
      <c r="AK178" s="647"/>
      <c r="AL178" s="647"/>
      <c r="AM178" s="647"/>
      <c r="AN178" s="647"/>
      <c r="AO178" s="647"/>
      <c r="AP178" s="647"/>
      <c r="AQ178" s="647"/>
      <c r="AR178" s="647"/>
      <c r="AS178" s="647"/>
      <c r="AT178" s="647"/>
      <c r="AU178" s="647"/>
      <c r="AV178" s="647"/>
      <c r="AW178" s="647"/>
      <c r="AX178" s="647"/>
      <c r="AY178" s="647"/>
      <c r="AZ178" s="647"/>
      <c r="BA178" s="647"/>
      <c r="BB178" s="647"/>
      <c r="BC178" s="647"/>
      <c r="BD178" s="647"/>
      <c r="BE178" s="647"/>
      <c r="BF178" s="647"/>
      <c r="BG178" s="647"/>
      <c r="BH178" s="647"/>
      <c r="BI178" s="647"/>
      <c r="BJ178" s="647"/>
      <c r="BK178" s="647"/>
      <c r="BL178" s="647"/>
      <c r="BM178" s="647"/>
      <c r="BN178" s="647"/>
      <c r="BO178" s="647"/>
      <c r="BP178" s="647"/>
      <c r="BQ178" s="647"/>
      <c r="BR178" s="647"/>
      <c r="BS178" s="647"/>
      <c r="BT178" s="647"/>
      <c r="BU178" s="647"/>
      <c r="BV178" s="647"/>
      <c r="BW178" s="647"/>
      <c r="BX178" s="647"/>
      <c r="BY178" s="647"/>
      <c r="BZ178" s="647"/>
      <c r="CA178" s="647"/>
      <c r="CB178" s="647"/>
      <c r="CC178" s="647"/>
      <c r="CD178" s="647"/>
      <c r="CE178" s="647"/>
      <c r="CF178" s="647"/>
      <c r="CG178" s="647"/>
      <c r="CH178" s="647"/>
      <c r="CI178" s="647"/>
      <c r="CJ178" s="647"/>
      <c r="CK178" s="647"/>
      <c r="CL178" s="647"/>
      <c r="CM178" s="647"/>
      <c r="CN178" s="647"/>
      <c r="CO178" s="647"/>
      <c r="CP178" s="647"/>
      <c r="CQ178" s="647"/>
      <c r="CR178" s="647"/>
      <c r="CS178" s="647"/>
      <c r="CT178" s="647"/>
      <c r="CU178" s="647"/>
      <c r="CV178" s="647"/>
      <c r="CW178" s="647"/>
      <c r="CX178" s="647"/>
      <c r="CY178" s="647"/>
      <c r="CZ178" s="647"/>
      <c r="DA178" s="647"/>
      <c r="DB178" s="647"/>
      <c r="DC178" s="647"/>
      <c r="DD178" s="647"/>
      <c r="DE178" s="647"/>
      <c r="DF178" s="647"/>
      <c r="DG178" s="647"/>
      <c r="DH178" s="647"/>
      <c r="DI178" s="647"/>
      <c r="DJ178" s="647"/>
      <c r="DK178" s="647"/>
      <c r="DL178" s="647"/>
      <c r="DM178" s="647"/>
      <c r="DN178" s="647"/>
      <c r="DO178" s="647"/>
      <c r="DP178" s="647"/>
      <c r="DQ178" s="647"/>
      <c r="DR178" s="647"/>
      <c r="DS178" s="647"/>
      <c r="DT178" s="647"/>
      <c r="DU178" s="647"/>
      <c r="DV178" s="647"/>
      <c r="DW178" s="647"/>
      <c r="DX178" s="647"/>
      <c r="DY178" s="647"/>
      <c r="DZ178" s="647"/>
      <c r="EA178" s="647"/>
      <c r="EB178" s="647"/>
      <c r="EC178" s="647"/>
      <c r="ED178" s="647"/>
      <c r="EE178" s="647"/>
      <c r="EF178" s="647"/>
      <c r="EG178" s="647"/>
      <c r="EH178" s="647"/>
      <c r="EI178" s="647"/>
      <c r="EJ178" s="647"/>
      <c r="EK178" s="647"/>
      <c r="EL178" s="647"/>
      <c r="EM178" s="647"/>
      <c r="EN178" s="647"/>
      <c r="EO178" s="647"/>
      <c r="EP178" s="647"/>
      <c r="EQ178" s="647"/>
      <c r="ER178" s="647"/>
      <c r="ES178" s="647"/>
      <c r="ET178" s="647"/>
      <c r="EU178" s="647"/>
      <c r="EV178" s="647"/>
      <c r="EW178" s="647"/>
      <c r="EX178" s="647"/>
      <c r="EY178" s="647"/>
      <c r="EZ178" s="648"/>
    </row>
    <row r="179" spans="1:156" s="649" customFormat="1" ht="14.25" customHeight="1">
      <c r="A179" s="678"/>
      <c r="B179" s="680"/>
      <c r="C179" s="655"/>
      <c r="D179" s="647"/>
      <c r="E179" s="654"/>
      <c r="F179" s="638"/>
      <c r="G179" s="638"/>
      <c r="H179" s="654"/>
      <c r="I179" s="647"/>
      <c r="J179" s="647"/>
      <c r="K179" s="647"/>
      <c r="L179" s="647"/>
      <c r="M179" s="647"/>
      <c r="N179" s="647"/>
      <c r="O179" s="647"/>
      <c r="P179" s="647"/>
      <c r="Q179" s="647"/>
      <c r="R179" s="647"/>
      <c r="S179" s="647"/>
      <c r="T179" s="647"/>
      <c r="U179" s="647"/>
      <c r="V179" s="647"/>
      <c r="W179" s="647"/>
      <c r="X179" s="647"/>
      <c r="Y179" s="647"/>
      <c r="Z179" s="647"/>
      <c r="AA179" s="647"/>
      <c r="AB179" s="647"/>
      <c r="AC179" s="647"/>
      <c r="AD179" s="647"/>
      <c r="AE179" s="647"/>
      <c r="AF179" s="647"/>
      <c r="AG179" s="647"/>
      <c r="AH179" s="647"/>
      <c r="AI179" s="647"/>
      <c r="AJ179" s="647"/>
      <c r="AK179" s="647"/>
      <c r="AL179" s="647"/>
      <c r="AM179" s="647"/>
      <c r="AN179" s="647"/>
      <c r="AO179" s="647"/>
      <c r="AP179" s="647"/>
      <c r="AQ179" s="647"/>
      <c r="AR179" s="647"/>
      <c r="AS179" s="647"/>
      <c r="AT179" s="647"/>
      <c r="AU179" s="647"/>
      <c r="AV179" s="647"/>
      <c r="AW179" s="647"/>
      <c r="AX179" s="647"/>
      <c r="AY179" s="647"/>
      <c r="AZ179" s="647"/>
      <c r="BA179" s="647"/>
      <c r="BB179" s="647"/>
      <c r="BC179" s="647"/>
      <c r="BD179" s="647"/>
      <c r="BE179" s="647"/>
      <c r="BF179" s="647"/>
      <c r="BG179" s="647"/>
      <c r="BH179" s="647"/>
      <c r="BI179" s="647"/>
      <c r="BJ179" s="647"/>
      <c r="BK179" s="647"/>
      <c r="BL179" s="647"/>
      <c r="BM179" s="647"/>
      <c r="BN179" s="647"/>
      <c r="BO179" s="647"/>
      <c r="BP179" s="647"/>
      <c r="BQ179" s="647"/>
      <c r="BR179" s="647"/>
      <c r="BS179" s="647"/>
      <c r="BT179" s="647"/>
      <c r="BU179" s="647"/>
      <c r="BV179" s="647"/>
      <c r="BW179" s="647"/>
      <c r="BX179" s="647"/>
      <c r="BY179" s="647"/>
      <c r="BZ179" s="647"/>
      <c r="CA179" s="647"/>
      <c r="CB179" s="647"/>
      <c r="CC179" s="647"/>
      <c r="CD179" s="647"/>
      <c r="CE179" s="647"/>
      <c r="CF179" s="647"/>
      <c r="CG179" s="647"/>
      <c r="CH179" s="647"/>
      <c r="CI179" s="647"/>
      <c r="CJ179" s="647"/>
      <c r="CK179" s="647"/>
      <c r="CL179" s="647"/>
      <c r="CM179" s="647"/>
      <c r="CN179" s="647"/>
      <c r="CO179" s="647"/>
      <c r="CP179" s="647"/>
      <c r="CQ179" s="647"/>
      <c r="CR179" s="647"/>
      <c r="CS179" s="647"/>
      <c r="CT179" s="647"/>
      <c r="CU179" s="647"/>
      <c r="CV179" s="647"/>
      <c r="CW179" s="647"/>
      <c r="CX179" s="647"/>
      <c r="CY179" s="647"/>
      <c r="CZ179" s="647"/>
      <c r="DA179" s="647"/>
      <c r="DB179" s="647"/>
      <c r="DC179" s="647"/>
      <c r="DD179" s="647"/>
      <c r="DE179" s="647"/>
      <c r="DF179" s="647"/>
      <c r="DG179" s="647"/>
      <c r="DH179" s="647"/>
      <c r="DI179" s="647"/>
      <c r="DJ179" s="647"/>
      <c r="DK179" s="647"/>
      <c r="DL179" s="647"/>
      <c r="DM179" s="647"/>
      <c r="DN179" s="647"/>
      <c r="DO179" s="647"/>
      <c r="DP179" s="647"/>
      <c r="DQ179" s="647"/>
      <c r="DR179" s="647"/>
      <c r="DS179" s="647"/>
      <c r="DT179" s="647"/>
      <c r="DU179" s="647"/>
      <c r="DV179" s="647"/>
      <c r="DW179" s="647"/>
      <c r="DX179" s="647"/>
      <c r="DY179" s="647"/>
      <c r="DZ179" s="647"/>
      <c r="EA179" s="647"/>
      <c r="EB179" s="647"/>
      <c r="EC179" s="647"/>
      <c r="ED179" s="647"/>
      <c r="EE179" s="647"/>
      <c r="EF179" s="647"/>
      <c r="EG179" s="647"/>
      <c r="EH179" s="647"/>
      <c r="EI179" s="647"/>
      <c r="EJ179" s="647"/>
      <c r="EK179" s="647"/>
      <c r="EL179" s="647"/>
      <c r="EM179" s="647"/>
      <c r="EN179" s="647"/>
      <c r="EO179" s="647"/>
      <c r="EP179" s="647"/>
      <c r="EQ179" s="647"/>
      <c r="ER179" s="647"/>
      <c r="ES179" s="647"/>
      <c r="ET179" s="647"/>
      <c r="EU179" s="647"/>
      <c r="EV179" s="647"/>
      <c r="EW179" s="647"/>
      <c r="EX179" s="647"/>
      <c r="EY179" s="647"/>
      <c r="EZ179" s="648"/>
    </row>
    <row r="180" spans="1:156" s="649" customFormat="1" ht="14.25" customHeight="1">
      <c r="A180" s="678"/>
      <c r="B180" s="680"/>
      <c r="C180" s="655"/>
      <c r="D180" s="647"/>
      <c r="E180" s="647"/>
      <c r="F180" s="637"/>
      <c r="G180" s="637"/>
      <c r="H180" s="647"/>
      <c r="I180" s="647"/>
      <c r="J180" s="647"/>
      <c r="K180" s="647"/>
      <c r="L180" s="647"/>
      <c r="M180" s="647"/>
      <c r="N180" s="647"/>
      <c r="O180" s="647"/>
      <c r="P180" s="647"/>
      <c r="Q180" s="647"/>
      <c r="R180" s="647"/>
      <c r="S180" s="647"/>
      <c r="T180" s="647"/>
      <c r="U180" s="647"/>
      <c r="V180" s="647"/>
      <c r="W180" s="647"/>
      <c r="X180" s="647"/>
      <c r="Y180" s="647"/>
      <c r="Z180" s="647"/>
      <c r="AA180" s="647"/>
      <c r="AB180" s="647"/>
      <c r="AC180" s="647"/>
      <c r="AD180" s="647"/>
      <c r="AE180" s="647"/>
      <c r="AF180" s="647"/>
      <c r="AG180" s="647"/>
      <c r="AH180" s="647"/>
      <c r="AI180" s="647"/>
      <c r="AJ180" s="647"/>
      <c r="AK180" s="647"/>
      <c r="AL180" s="647"/>
      <c r="AM180" s="647"/>
      <c r="AN180" s="647"/>
      <c r="AO180" s="647"/>
      <c r="AP180" s="647"/>
      <c r="AQ180" s="647"/>
      <c r="AR180" s="647"/>
      <c r="AS180" s="647"/>
      <c r="AT180" s="647"/>
      <c r="AU180" s="647"/>
      <c r="AV180" s="647"/>
      <c r="AW180" s="647"/>
      <c r="AX180" s="647"/>
      <c r="AY180" s="647"/>
      <c r="AZ180" s="647"/>
      <c r="BA180" s="647"/>
      <c r="BB180" s="647"/>
      <c r="BC180" s="647"/>
      <c r="BD180" s="647"/>
      <c r="BE180" s="647"/>
      <c r="BF180" s="647"/>
      <c r="BG180" s="647"/>
      <c r="BH180" s="647"/>
      <c r="BI180" s="647"/>
      <c r="BJ180" s="647"/>
      <c r="BK180" s="647"/>
      <c r="BL180" s="647"/>
      <c r="BM180" s="647"/>
      <c r="BN180" s="647"/>
      <c r="BO180" s="647"/>
      <c r="BP180" s="647"/>
      <c r="BQ180" s="647"/>
      <c r="BR180" s="647"/>
      <c r="BS180" s="647"/>
      <c r="BT180" s="647"/>
      <c r="BU180" s="647"/>
      <c r="BV180" s="647"/>
      <c r="BW180" s="647"/>
      <c r="BX180" s="647"/>
      <c r="BY180" s="647"/>
      <c r="BZ180" s="647"/>
      <c r="CA180" s="647"/>
      <c r="CB180" s="647"/>
      <c r="CC180" s="647"/>
      <c r="CD180" s="647"/>
      <c r="CE180" s="647"/>
      <c r="CF180" s="647"/>
      <c r="CG180" s="647"/>
      <c r="CH180" s="647"/>
      <c r="CI180" s="647"/>
      <c r="CJ180" s="647"/>
      <c r="CK180" s="647"/>
      <c r="CL180" s="647"/>
      <c r="CM180" s="647"/>
      <c r="CN180" s="647"/>
      <c r="CO180" s="647"/>
      <c r="CP180" s="647"/>
      <c r="CQ180" s="647"/>
      <c r="CR180" s="647"/>
      <c r="CS180" s="647"/>
      <c r="CT180" s="647"/>
      <c r="CU180" s="647"/>
      <c r="CV180" s="647"/>
      <c r="CW180" s="647"/>
      <c r="CX180" s="647"/>
      <c r="CY180" s="647"/>
      <c r="CZ180" s="647"/>
      <c r="DA180" s="647"/>
      <c r="DB180" s="647"/>
      <c r="DC180" s="647"/>
      <c r="DD180" s="647"/>
      <c r="DE180" s="647"/>
      <c r="DF180" s="647"/>
      <c r="DG180" s="647"/>
      <c r="DH180" s="647"/>
      <c r="DI180" s="647"/>
      <c r="DJ180" s="647"/>
      <c r="DK180" s="647"/>
      <c r="DL180" s="647"/>
      <c r="DM180" s="647"/>
      <c r="DN180" s="647"/>
      <c r="DO180" s="647"/>
      <c r="DP180" s="647"/>
      <c r="DQ180" s="647"/>
      <c r="DR180" s="647"/>
      <c r="DS180" s="647"/>
      <c r="DT180" s="647"/>
      <c r="DU180" s="647"/>
      <c r="DV180" s="647"/>
      <c r="DW180" s="647"/>
      <c r="DX180" s="647"/>
      <c r="DY180" s="647"/>
      <c r="DZ180" s="647"/>
      <c r="EA180" s="647"/>
      <c r="EB180" s="647"/>
      <c r="EC180" s="647"/>
      <c r="ED180" s="647"/>
      <c r="EE180" s="647"/>
      <c r="EF180" s="647"/>
      <c r="EG180" s="647"/>
      <c r="EH180" s="647"/>
      <c r="EI180" s="647"/>
      <c r="EJ180" s="647"/>
      <c r="EK180" s="647"/>
      <c r="EL180" s="647"/>
      <c r="EM180" s="647"/>
      <c r="EN180" s="647"/>
      <c r="EO180" s="647"/>
      <c r="EP180" s="647"/>
      <c r="EQ180" s="647"/>
      <c r="ER180" s="647"/>
      <c r="ES180" s="647"/>
      <c r="ET180" s="647"/>
      <c r="EU180" s="647"/>
      <c r="EV180" s="647"/>
      <c r="EW180" s="647"/>
      <c r="EX180" s="647"/>
      <c r="EY180" s="647"/>
      <c r="EZ180" s="648"/>
    </row>
    <row r="181" spans="1:156" s="649" customFormat="1" ht="14.25" customHeight="1">
      <c r="A181" s="678"/>
      <c r="B181" s="680"/>
      <c r="C181" s="655"/>
      <c r="D181" s="647"/>
      <c r="E181" s="647"/>
      <c r="F181" s="637"/>
      <c r="G181" s="637"/>
      <c r="H181" s="647"/>
      <c r="I181" s="647"/>
      <c r="J181" s="647"/>
      <c r="K181" s="647"/>
      <c r="L181" s="647"/>
      <c r="M181" s="647"/>
      <c r="N181" s="647"/>
      <c r="O181" s="647"/>
      <c r="P181" s="647"/>
      <c r="Q181" s="647"/>
      <c r="R181" s="647"/>
      <c r="S181" s="647"/>
      <c r="T181" s="647"/>
      <c r="U181" s="647"/>
      <c r="V181" s="647"/>
      <c r="W181" s="647"/>
      <c r="X181" s="647"/>
      <c r="Y181" s="647"/>
      <c r="Z181" s="647"/>
      <c r="AA181" s="647"/>
      <c r="AB181" s="647"/>
      <c r="AC181" s="647"/>
      <c r="AD181" s="647"/>
      <c r="AE181" s="647"/>
      <c r="AF181" s="647"/>
      <c r="AG181" s="647"/>
      <c r="AH181" s="647"/>
      <c r="AI181" s="647"/>
      <c r="AJ181" s="647"/>
      <c r="AK181" s="647"/>
      <c r="AL181" s="647"/>
      <c r="AM181" s="647"/>
      <c r="AN181" s="647"/>
      <c r="AO181" s="647"/>
      <c r="AP181" s="647"/>
      <c r="AQ181" s="647"/>
      <c r="AR181" s="647"/>
      <c r="AS181" s="647"/>
      <c r="AT181" s="647"/>
      <c r="AU181" s="647"/>
      <c r="AV181" s="647"/>
      <c r="AW181" s="647"/>
      <c r="AX181" s="647"/>
      <c r="AY181" s="647"/>
      <c r="AZ181" s="647"/>
      <c r="BA181" s="647"/>
      <c r="BB181" s="647"/>
      <c r="BC181" s="647"/>
      <c r="BD181" s="647"/>
      <c r="BE181" s="647"/>
      <c r="BF181" s="647"/>
      <c r="BG181" s="647"/>
      <c r="BH181" s="647"/>
      <c r="BI181" s="647"/>
      <c r="BJ181" s="647"/>
      <c r="BK181" s="647"/>
      <c r="BL181" s="647"/>
      <c r="BM181" s="647"/>
      <c r="BN181" s="647"/>
      <c r="BO181" s="647"/>
      <c r="BP181" s="647"/>
      <c r="BQ181" s="647"/>
      <c r="BR181" s="647"/>
      <c r="BS181" s="647"/>
      <c r="BT181" s="647"/>
      <c r="BU181" s="647"/>
      <c r="BV181" s="647"/>
      <c r="BW181" s="647"/>
      <c r="BX181" s="647"/>
      <c r="BY181" s="647"/>
      <c r="BZ181" s="647"/>
      <c r="CA181" s="647"/>
      <c r="CB181" s="647"/>
      <c r="CC181" s="647"/>
      <c r="CD181" s="647"/>
      <c r="CE181" s="647"/>
      <c r="CF181" s="647"/>
      <c r="CG181" s="647"/>
      <c r="CH181" s="647"/>
      <c r="CI181" s="647"/>
      <c r="CJ181" s="647"/>
      <c r="CK181" s="647"/>
      <c r="CL181" s="647"/>
      <c r="CM181" s="647"/>
      <c r="CN181" s="647"/>
      <c r="CO181" s="647"/>
      <c r="CP181" s="647"/>
      <c r="CQ181" s="647"/>
      <c r="CR181" s="647"/>
      <c r="CS181" s="647"/>
      <c r="CT181" s="647"/>
      <c r="CU181" s="647"/>
      <c r="CV181" s="647"/>
      <c r="CW181" s="647"/>
      <c r="CX181" s="647"/>
      <c r="CY181" s="647"/>
      <c r="CZ181" s="647"/>
      <c r="DA181" s="647"/>
      <c r="DB181" s="647"/>
      <c r="DC181" s="647"/>
      <c r="DD181" s="647"/>
      <c r="DE181" s="647"/>
      <c r="DF181" s="647"/>
      <c r="DG181" s="647"/>
      <c r="DH181" s="647"/>
      <c r="DI181" s="647"/>
      <c r="DJ181" s="647"/>
      <c r="DK181" s="647"/>
      <c r="DL181" s="647"/>
      <c r="DM181" s="647"/>
      <c r="DN181" s="647"/>
      <c r="DO181" s="647"/>
      <c r="DP181" s="647"/>
      <c r="DQ181" s="647"/>
      <c r="DR181" s="647"/>
      <c r="DS181" s="647"/>
      <c r="DT181" s="647"/>
      <c r="DU181" s="647"/>
      <c r="DV181" s="647"/>
      <c r="DW181" s="647"/>
      <c r="DX181" s="647"/>
      <c r="DY181" s="647"/>
      <c r="DZ181" s="647"/>
      <c r="EA181" s="647"/>
      <c r="EB181" s="647"/>
      <c r="EC181" s="647"/>
      <c r="ED181" s="647"/>
      <c r="EE181" s="647"/>
      <c r="EF181" s="647"/>
      <c r="EG181" s="647"/>
      <c r="EH181" s="647"/>
      <c r="EI181" s="647"/>
      <c r="EJ181" s="647"/>
      <c r="EK181" s="647"/>
      <c r="EL181" s="647"/>
      <c r="EM181" s="647"/>
      <c r="EN181" s="647"/>
      <c r="EO181" s="647"/>
      <c r="EP181" s="647"/>
      <c r="EQ181" s="647"/>
      <c r="ER181" s="647"/>
      <c r="ES181" s="647"/>
      <c r="ET181" s="647"/>
      <c r="EU181" s="647"/>
      <c r="EV181" s="647"/>
      <c r="EW181" s="647"/>
      <c r="EX181" s="647"/>
      <c r="EY181" s="647"/>
      <c r="EZ181" s="648"/>
    </row>
    <row r="182" spans="1:156" s="649" customFormat="1" ht="14.25" customHeight="1">
      <c r="A182" s="678"/>
      <c r="B182" s="680"/>
      <c r="C182" s="653"/>
      <c r="D182" s="647"/>
      <c r="E182" s="647"/>
      <c r="F182" s="637"/>
      <c r="G182" s="637"/>
      <c r="H182" s="647"/>
      <c r="I182" s="647"/>
      <c r="J182" s="647"/>
      <c r="K182" s="647"/>
      <c r="L182" s="647"/>
      <c r="M182" s="647"/>
      <c r="N182" s="647"/>
      <c r="O182" s="647"/>
      <c r="P182" s="647"/>
      <c r="Q182" s="647"/>
      <c r="R182" s="647"/>
      <c r="S182" s="647"/>
      <c r="T182" s="647"/>
      <c r="U182" s="647"/>
      <c r="V182" s="647"/>
      <c r="W182" s="647"/>
      <c r="X182" s="647"/>
      <c r="Y182" s="647"/>
      <c r="Z182" s="647"/>
      <c r="AA182" s="647"/>
      <c r="AB182" s="647"/>
      <c r="AC182" s="647"/>
      <c r="AD182" s="647"/>
      <c r="AE182" s="647"/>
      <c r="AF182" s="647"/>
      <c r="AG182" s="647"/>
      <c r="AH182" s="647"/>
      <c r="AI182" s="647"/>
      <c r="AJ182" s="647"/>
      <c r="AK182" s="647"/>
      <c r="AL182" s="647"/>
      <c r="AM182" s="647"/>
      <c r="AN182" s="647"/>
      <c r="AO182" s="647"/>
      <c r="AP182" s="647"/>
      <c r="AQ182" s="647"/>
      <c r="AR182" s="647"/>
      <c r="AS182" s="647"/>
      <c r="AT182" s="647"/>
      <c r="AU182" s="647"/>
      <c r="AV182" s="647"/>
      <c r="AW182" s="647"/>
      <c r="AX182" s="647"/>
      <c r="AY182" s="647"/>
      <c r="AZ182" s="647"/>
      <c r="BA182" s="647"/>
      <c r="BB182" s="647"/>
      <c r="BC182" s="647"/>
      <c r="BD182" s="647"/>
      <c r="BE182" s="647"/>
      <c r="BF182" s="647"/>
      <c r="BG182" s="647"/>
      <c r="BH182" s="647"/>
      <c r="BI182" s="647"/>
      <c r="BJ182" s="647"/>
      <c r="BK182" s="647"/>
      <c r="BL182" s="647"/>
      <c r="BM182" s="647"/>
      <c r="BN182" s="647"/>
      <c r="BO182" s="647"/>
      <c r="BP182" s="647"/>
      <c r="BQ182" s="647"/>
      <c r="BR182" s="647"/>
      <c r="BS182" s="647"/>
      <c r="BT182" s="647"/>
      <c r="BU182" s="647"/>
      <c r="BV182" s="647"/>
      <c r="BW182" s="647"/>
      <c r="BX182" s="647"/>
      <c r="BY182" s="647"/>
      <c r="BZ182" s="647"/>
      <c r="CA182" s="647"/>
      <c r="CB182" s="647"/>
      <c r="CC182" s="647"/>
      <c r="CD182" s="647"/>
      <c r="CE182" s="647"/>
      <c r="CF182" s="647"/>
      <c r="CG182" s="647"/>
      <c r="CH182" s="647"/>
      <c r="CI182" s="647"/>
      <c r="CJ182" s="647"/>
      <c r="CK182" s="647"/>
      <c r="CL182" s="647"/>
      <c r="CM182" s="647"/>
      <c r="CN182" s="647"/>
      <c r="CO182" s="647"/>
      <c r="CP182" s="647"/>
      <c r="CQ182" s="647"/>
      <c r="CR182" s="647"/>
      <c r="CS182" s="647"/>
      <c r="CT182" s="647"/>
      <c r="CU182" s="647"/>
      <c r="CV182" s="647"/>
      <c r="CW182" s="647"/>
      <c r="CX182" s="647"/>
      <c r="CY182" s="647"/>
      <c r="CZ182" s="647"/>
      <c r="DA182" s="647"/>
      <c r="DB182" s="647"/>
      <c r="DC182" s="647"/>
      <c r="DD182" s="647"/>
      <c r="DE182" s="647"/>
      <c r="DF182" s="647"/>
      <c r="DG182" s="647"/>
      <c r="DH182" s="647"/>
      <c r="DI182" s="647"/>
      <c r="DJ182" s="647"/>
      <c r="DK182" s="647"/>
      <c r="DL182" s="647"/>
      <c r="DM182" s="647"/>
      <c r="DN182" s="647"/>
      <c r="DO182" s="647"/>
      <c r="DP182" s="647"/>
      <c r="DQ182" s="647"/>
      <c r="DR182" s="647"/>
      <c r="DS182" s="647"/>
      <c r="DT182" s="647"/>
      <c r="DU182" s="647"/>
      <c r="DV182" s="647"/>
      <c r="DW182" s="647"/>
      <c r="DX182" s="647"/>
      <c r="DY182" s="647"/>
      <c r="DZ182" s="647"/>
      <c r="EA182" s="647"/>
      <c r="EB182" s="647"/>
      <c r="EC182" s="647"/>
      <c r="ED182" s="647"/>
      <c r="EE182" s="647"/>
      <c r="EF182" s="647"/>
      <c r="EG182" s="647"/>
      <c r="EH182" s="647"/>
      <c r="EI182" s="647"/>
      <c r="EJ182" s="647"/>
      <c r="EK182" s="647"/>
      <c r="EL182" s="647"/>
      <c r="EM182" s="647"/>
      <c r="EN182" s="647"/>
      <c r="EO182" s="647"/>
      <c r="EP182" s="647"/>
      <c r="EQ182" s="647"/>
      <c r="ER182" s="647"/>
      <c r="ES182" s="647"/>
      <c r="ET182" s="647"/>
      <c r="EU182" s="647"/>
      <c r="EV182" s="647"/>
      <c r="EW182" s="647"/>
      <c r="EX182" s="647"/>
      <c r="EY182" s="647"/>
      <c r="EZ182" s="648"/>
    </row>
    <row r="183" spans="1:156" s="649" customFormat="1" ht="14.25" customHeight="1">
      <c r="A183" s="678"/>
      <c r="B183" s="680"/>
      <c r="C183" s="653"/>
      <c r="D183" s="647"/>
      <c r="E183" s="647"/>
      <c r="F183" s="637"/>
      <c r="G183" s="637"/>
      <c r="H183" s="647"/>
      <c r="I183" s="647"/>
      <c r="J183" s="647"/>
      <c r="K183" s="647"/>
      <c r="L183" s="647"/>
      <c r="M183" s="647"/>
      <c r="N183" s="647"/>
      <c r="O183" s="647"/>
      <c r="P183" s="647"/>
      <c r="Q183" s="647"/>
      <c r="R183" s="647"/>
      <c r="S183" s="647"/>
      <c r="T183" s="647"/>
      <c r="U183" s="647"/>
      <c r="V183" s="647"/>
      <c r="W183" s="647"/>
      <c r="X183" s="647"/>
      <c r="Y183" s="647"/>
      <c r="Z183" s="647"/>
      <c r="AA183" s="647"/>
      <c r="AB183" s="647"/>
      <c r="AC183" s="647"/>
      <c r="AD183" s="647"/>
      <c r="AE183" s="647"/>
      <c r="AF183" s="647"/>
      <c r="AG183" s="647"/>
      <c r="AH183" s="647"/>
      <c r="AI183" s="647"/>
      <c r="AJ183" s="647"/>
      <c r="AK183" s="647"/>
      <c r="AL183" s="647"/>
      <c r="AM183" s="647"/>
      <c r="AN183" s="647"/>
      <c r="AO183" s="647"/>
      <c r="AP183" s="647"/>
      <c r="AQ183" s="647"/>
      <c r="AR183" s="647"/>
      <c r="AS183" s="647"/>
      <c r="AT183" s="647"/>
      <c r="AU183" s="647"/>
      <c r="AV183" s="647"/>
      <c r="AW183" s="647"/>
      <c r="AX183" s="647"/>
      <c r="AY183" s="647"/>
      <c r="AZ183" s="647"/>
      <c r="BA183" s="647"/>
      <c r="BB183" s="647"/>
      <c r="BC183" s="647"/>
      <c r="BD183" s="647"/>
      <c r="BE183" s="647"/>
      <c r="BF183" s="647"/>
      <c r="BG183" s="647"/>
      <c r="BH183" s="647"/>
      <c r="BI183" s="647"/>
      <c r="BJ183" s="647"/>
      <c r="BK183" s="647"/>
      <c r="BL183" s="647"/>
      <c r="BM183" s="647"/>
      <c r="BN183" s="647"/>
      <c r="BO183" s="647"/>
      <c r="BP183" s="647"/>
      <c r="BQ183" s="647"/>
      <c r="BR183" s="647"/>
      <c r="BS183" s="647"/>
      <c r="BT183" s="647"/>
      <c r="BU183" s="647"/>
      <c r="BV183" s="647"/>
      <c r="BW183" s="647"/>
      <c r="BX183" s="647"/>
      <c r="BY183" s="647"/>
      <c r="BZ183" s="647"/>
      <c r="CA183" s="647"/>
      <c r="CB183" s="647"/>
      <c r="CC183" s="647"/>
      <c r="CD183" s="647"/>
      <c r="CE183" s="647"/>
      <c r="CF183" s="647"/>
      <c r="CG183" s="647"/>
      <c r="CH183" s="647"/>
      <c r="CI183" s="647"/>
      <c r="CJ183" s="647"/>
      <c r="CK183" s="647"/>
      <c r="CL183" s="647"/>
      <c r="CM183" s="647"/>
      <c r="CN183" s="647"/>
      <c r="CO183" s="647"/>
      <c r="CP183" s="647"/>
      <c r="CQ183" s="647"/>
      <c r="CR183" s="647"/>
      <c r="CS183" s="647"/>
      <c r="CT183" s="647"/>
      <c r="CU183" s="647"/>
      <c r="CV183" s="647"/>
      <c r="CW183" s="647"/>
      <c r="CX183" s="647"/>
      <c r="CY183" s="647"/>
      <c r="CZ183" s="647"/>
      <c r="DA183" s="647"/>
      <c r="DB183" s="647"/>
      <c r="DC183" s="647"/>
      <c r="DD183" s="647"/>
      <c r="DE183" s="647"/>
      <c r="DF183" s="647"/>
      <c r="DG183" s="647"/>
      <c r="DH183" s="647"/>
      <c r="DI183" s="647"/>
      <c r="DJ183" s="647"/>
      <c r="DK183" s="647"/>
      <c r="DL183" s="647"/>
      <c r="DM183" s="647"/>
      <c r="DN183" s="647"/>
      <c r="DO183" s="647"/>
      <c r="DP183" s="647"/>
      <c r="DQ183" s="647"/>
      <c r="DR183" s="647"/>
      <c r="DS183" s="647"/>
      <c r="DT183" s="647"/>
      <c r="DU183" s="647"/>
      <c r="DV183" s="647"/>
      <c r="DW183" s="647"/>
      <c r="DX183" s="647"/>
      <c r="DY183" s="647"/>
      <c r="DZ183" s="647"/>
      <c r="EA183" s="647"/>
      <c r="EB183" s="647"/>
      <c r="EC183" s="647"/>
      <c r="ED183" s="647"/>
      <c r="EE183" s="647"/>
      <c r="EF183" s="647"/>
      <c r="EG183" s="647"/>
      <c r="EH183" s="647"/>
      <c r="EI183" s="647"/>
      <c r="EJ183" s="647"/>
      <c r="EK183" s="647"/>
      <c r="EL183" s="647"/>
      <c r="EM183" s="647"/>
      <c r="EN183" s="647"/>
      <c r="EO183" s="647"/>
      <c r="EP183" s="647"/>
      <c r="EQ183" s="647"/>
      <c r="ER183" s="647"/>
      <c r="ES183" s="647"/>
      <c r="ET183" s="647"/>
      <c r="EU183" s="647"/>
      <c r="EV183" s="647"/>
      <c r="EW183" s="647"/>
      <c r="EX183" s="647"/>
      <c r="EY183" s="647"/>
      <c r="EZ183" s="648"/>
    </row>
    <row r="184" spans="1:156" s="649" customFormat="1" ht="14.25" customHeight="1">
      <c r="A184" s="678"/>
      <c r="B184" s="680"/>
      <c r="C184" s="653"/>
      <c r="D184" s="647"/>
      <c r="E184" s="647"/>
      <c r="F184" s="637"/>
      <c r="G184" s="637"/>
      <c r="H184" s="647"/>
      <c r="I184" s="647"/>
      <c r="J184" s="647"/>
      <c r="K184" s="647"/>
      <c r="L184" s="647"/>
      <c r="M184" s="647"/>
      <c r="N184" s="647"/>
      <c r="O184" s="647"/>
      <c r="P184" s="647"/>
      <c r="Q184" s="647"/>
      <c r="R184" s="647"/>
      <c r="S184" s="647"/>
      <c r="T184" s="647"/>
      <c r="U184" s="647"/>
      <c r="V184" s="647"/>
      <c r="W184" s="647"/>
      <c r="X184" s="647"/>
      <c r="Y184" s="647"/>
      <c r="Z184" s="647"/>
      <c r="AA184" s="647"/>
      <c r="AB184" s="647"/>
      <c r="AC184" s="647"/>
      <c r="AD184" s="647"/>
      <c r="AE184" s="647"/>
      <c r="AF184" s="647"/>
      <c r="AG184" s="647"/>
      <c r="AH184" s="647"/>
      <c r="AI184" s="647"/>
      <c r="AJ184" s="647"/>
      <c r="AK184" s="647"/>
      <c r="AL184" s="647"/>
      <c r="AM184" s="647"/>
      <c r="AN184" s="647"/>
      <c r="AO184" s="647"/>
      <c r="AP184" s="647"/>
      <c r="AQ184" s="647"/>
      <c r="AR184" s="647"/>
      <c r="AS184" s="647"/>
      <c r="AT184" s="647"/>
      <c r="AU184" s="647"/>
      <c r="AV184" s="647"/>
      <c r="AW184" s="647"/>
      <c r="AX184" s="647"/>
      <c r="AY184" s="647"/>
      <c r="AZ184" s="647"/>
      <c r="BA184" s="647"/>
      <c r="BB184" s="647"/>
      <c r="BC184" s="647"/>
      <c r="BD184" s="647"/>
      <c r="BE184" s="647"/>
      <c r="BF184" s="647"/>
      <c r="BG184" s="647"/>
      <c r="BH184" s="647"/>
      <c r="BI184" s="647"/>
      <c r="BJ184" s="647"/>
      <c r="BK184" s="647"/>
      <c r="BL184" s="647"/>
      <c r="BM184" s="647"/>
      <c r="BN184" s="647"/>
      <c r="BO184" s="647"/>
      <c r="BP184" s="647"/>
      <c r="BQ184" s="647"/>
      <c r="BR184" s="647"/>
      <c r="BS184" s="647"/>
      <c r="BT184" s="647"/>
      <c r="BU184" s="647"/>
      <c r="BV184" s="647"/>
      <c r="BW184" s="647"/>
      <c r="BX184" s="647"/>
      <c r="BY184" s="647"/>
      <c r="BZ184" s="647"/>
      <c r="CA184" s="647"/>
      <c r="CB184" s="647"/>
      <c r="CC184" s="647"/>
      <c r="CD184" s="647"/>
      <c r="CE184" s="647"/>
      <c r="CF184" s="647"/>
      <c r="CG184" s="647"/>
      <c r="CH184" s="647"/>
      <c r="CI184" s="647"/>
      <c r="CJ184" s="647"/>
      <c r="CK184" s="647"/>
      <c r="CL184" s="647"/>
      <c r="CM184" s="647"/>
      <c r="CN184" s="647"/>
      <c r="CO184" s="647"/>
      <c r="CP184" s="647"/>
      <c r="CQ184" s="647"/>
      <c r="CR184" s="647"/>
      <c r="CS184" s="647"/>
      <c r="CT184" s="647"/>
      <c r="CU184" s="647"/>
      <c r="CV184" s="647"/>
      <c r="CW184" s="647"/>
      <c r="CX184" s="647"/>
      <c r="CY184" s="647"/>
      <c r="CZ184" s="647"/>
      <c r="DA184" s="647"/>
      <c r="DB184" s="647"/>
      <c r="DC184" s="647"/>
      <c r="DD184" s="647"/>
      <c r="DE184" s="647"/>
      <c r="DF184" s="647"/>
      <c r="DG184" s="647"/>
      <c r="DH184" s="647"/>
      <c r="DI184" s="647"/>
      <c r="DJ184" s="647"/>
      <c r="DK184" s="647"/>
      <c r="DL184" s="647"/>
      <c r="DM184" s="647"/>
      <c r="DN184" s="647"/>
      <c r="DO184" s="647"/>
      <c r="DP184" s="647"/>
      <c r="DQ184" s="647"/>
      <c r="DR184" s="647"/>
      <c r="DS184" s="647"/>
      <c r="DT184" s="647"/>
      <c r="DU184" s="647"/>
      <c r="DV184" s="647"/>
      <c r="DW184" s="647"/>
      <c r="DX184" s="647"/>
      <c r="DY184" s="647"/>
      <c r="DZ184" s="647"/>
      <c r="EA184" s="647"/>
      <c r="EB184" s="647"/>
      <c r="EC184" s="647"/>
      <c r="ED184" s="647"/>
      <c r="EE184" s="647"/>
      <c r="EF184" s="647"/>
      <c r="EG184" s="647"/>
      <c r="EH184" s="647"/>
      <c r="EI184" s="647"/>
      <c r="EJ184" s="647"/>
      <c r="EK184" s="647"/>
      <c r="EL184" s="647"/>
      <c r="EM184" s="647"/>
      <c r="EN184" s="647"/>
      <c r="EO184" s="647"/>
      <c r="EP184" s="647"/>
      <c r="EQ184" s="647"/>
      <c r="ER184" s="647"/>
      <c r="ES184" s="647"/>
      <c r="ET184" s="647"/>
      <c r="EU184" s="647"/>
      <c r="EV184" s="647"/>
      <c r="EW184" s="647"/>
      <c r="EX184" s="647"/>
      <c r="EY184" s="647"/>
      <c r="EZ184" s="648"/>
    </row>
    <row r="185" spans="1:156" s="649" customFormat="1" ht="14.25" customHeight="1">
      <c r="A185" s="678"/>
      <c r="B185" s="680"/>
      <c r="C185" s="653"/>
      <c r="D185" s="647"/>
      <c r="E185" s="647"/>
      <c r="F185" s="637"/>
      <c r="G185" s="637"/>
      <c r="H185" s="647"/>
      <c r="I185" s="647"/>
      <c r="J185" s="647"/>
      <c r="K185" s="647"/>
      <c r="L185" s="647"/>
      <c r="M185" s="647"/>
      <c r="N185" s="647"/>
      <c r="O185" s="647"/>
      <c r="P185" s="647"/>
      <c r="Q185" s="647"/>
      <c r="R185" s="647"/>
      <c r="S185" s="647"/>
      <c r="T185" s="647"/>
      <c r="U185" s="647"/>
      <c r="V185" s="647"/>
      <c r="W185" s="647"/>
      <c r="X185" s="647"/>
      <c r="Y185" s="647"/>
      <c r="Z185" s="647"/>
      <c r="AA185" s="647"/>
      <c r="AB185" s="647"/>
      <c r="AC185" s="647"/>
      <c r="AD185" s="647"/>
      <c r="AE185" s="647"/>
      <c r="AF185" s="647"/>
      <c r="AG185" s="647"/>
      <c r="AH185" s="647"/>
      <c r="AI185" s="647"/>
      <c r="AJ185" s="647"/>
      <c r="AK185" s="647"/>
      <c r="AL185" s="647"/>
      <c r="AM185" s="647"/>
      <c r="AN185" s="647"/>
      <c r="AO185" s="647"/>
      <c r="AP185" s="647"/>
      <c r="AQ185" s="647"/>
      <c r="AR185" s="647"/>
      <c r="AS185" s="647"/>
      <c r="AT185" s="647"/>
      <c r="AU185" s="647"/>
      <c r="AV185" s="647"/>
      <c r="AW185" s="647"/>
      <c r="AX185" s="647"/>
      <c r="AY185" s="647"/>
      <c r="AZ185" s="647"/>
      <c r="BA185" s="647"/>
      <c r="BB185" s="647"/>
      <c r="BC185" s="647"/>
      <c r="BD185" s="647"/>
      <c r="BE185" s="647"/>
      <c r="BF185" s="647"/>
      <c r="BG185" s="647"/>
      <c r="BH185" s="647"/>
      <c r="BI185" s="647"/>
      <c r="BJ185" s="647"/>
      <c r="BK185" s="647"/>
      <c r="BL185" s="647"/>
      <c r="BM185" s="647"/>
      <c r="BN185" s="647"/>
      <c r="BO185" s="647"/>
      <c r="BP185" s="647"/>
      <c r="BQ185" s="647"/>
      <c r="BR185" s="647"/>
      <c r="BS185" s="647"/>
      <c r="BT185" s="647"/>
      <c r="BU185" s="647"/>
      <c r="BV185" s="647"/>
      <c r="BW185" s="647"/>
      <c r="BX185" s="647"/>
      <c r="BY185" s="647"/>
      <c r="BZ185" s="647"/>
      <c r="CA185" s="647"/>
      <c r="CB185" s="647"/>
      <c r="CC185" s="647"/>
      <c r="CD185" s="647"/>
      <c r="CE185" s="647"/>
      <c r="CF185" s="647"/>
      <c r="CG185" s="647"/>
      <c r="CH185" s="647"/>
      <c r="CI185" s="647"/>
      <c r="CJ185" s="647"/>
      <c r="CK185" s="647"/>
      <c r="CL185" s="647"/>
      <c r="CM185" s="647"/>
      <c r="CN185" s="647"/>
      <c r="CO185" s="647"/>
      <c r="CP185" s="647"/>
      <c r="CQ185" s="647"/>
      <c r="CR185" s="647"/>
      <c r="CS185" s="647"/>
      <c r="CT185" s="647"/>
      <c r="CU185" s="647"/>
      <c r="CV185" s="647"/>
      <c r="CW185" s="647"/>
      <c r="CX185" s="647"/>
      <c r="CY185" s="647"/>
      <c r="CZ185" s="647"/>
      <c r="DA185" s="647"/>
      <c r="DB185" s="647"/>
      <c r="DC185" s="647"/>
      <c r="DD185" s="647"/>
      <c r="DE185" s="647"/>
      <c r="DF185" s="647"/>
      <c r="DG185" s="647"/>
      <c r="DH185" s="647"/>
      <c r="DI185" s="647"/>
      <c r="DJ185" s="647"/>
      <c r="DK185" s="647"/>
      <c r="DL185" s="647"/>
      <c r="DM185" s="647"/>
      <c r="DN185" s="647"/>
      <c r="DO185" s="647"/>
      <c r="DP185" s="647"/>
      <c r="DQ185" s="647"/>
      <c r="DR185" s="647"/>
      <c r="DS185" s="647"/>
      <c r="DT185" s="647"/>
      <c r="DU185" s="647"/>
      <c r="DV185" s="647"/>
      <c r="DW185" s="647"/>
      <c r="DX185" s="647"/>
      <c r="DY185" s="647"/>
      <c r="DZ185" s="647"/>
      <c r="EA185" s="647"/>
      <c r="EB185" s="647"/>
      <c r="EC185" s="647"/>
      <c r="ED185" s="647"/>
      <c r="EE185" s="647"/>
      <c r="EF185" s="647"/>
      <c r="EG185" s="647"/>
      <c r="EH185" s="647"/>
      <c r="EI185" s="647"/>
      <c r="EJ185" s="647"/>
      <c r="EK185" s="647"/>
      <c r="EL185" s="647"/>
      <c r="EM185" s="647"/>
      <c r="EN185" s="647"/>
      <c r="EO185" s="647"/>
      <c r="EP185" s="647"/>
      <c r="EQ185" s="647"/>
      <c r="ER185" s="647"/>
      <c r="ES185" s="647"/>
      <c r="ET185" s="647"/>
      <c r="EU185" s="647"/>
      <c r="EV185" s="647"/>
      <c r="EW185" s="647"/>
      <c r="EX185" s="647"/>
      <c r="EY185" s="647"/>
      <c r="EZ185" s="648"/>
    </row>
    <row r="186" spans="1:156" s="649" customFormat="1" ht="14.25" customHeight="1">
      <c r="A186" s="678"/>
      <c r="B186" s="680"/>
      <c r="C186" s="653"/>
      <c r="D186" s="647"/>
      <c r="E186" s="647"/>
      <c r="F186" s="637"/>
      <c r="G186" s="637"/>
      <c r="H186" s="647"/>
      <c r="I186" s="647"/>
      <c r="J186" s="647"/>
      <c r="K186" s="647"/>
      <c r="L186" s="647"/>
      <c r="M186" s="647"/>
      <c r="N186" s="647"/>
      <c r="O186" s="647"/>
      <c r="P186" s="647"/>
      <c r="Q186" s="647"/>
      <c r="R186" s="647"/>
      <c r="S186" s="647"/>
      <c r="T186" s="647"/>
      <c r="U186" s="647"/>
      <c r="V186" s="647"/>
      <c r="W186" s="647"/>
      <c r="X186" s="647"/>
      <c r="Y186" s="647"/>
      <c r="Z186" s="647"/>
      <c r="AA186" s="647"/>
      <c r="AB186" s="647"/>
      <c r="AC186" s="647"/>
      <c r="AD186" s="647"/>
      <c r="AE186" s="647"/>
      <c r="AF186" s="647"/>
      <c r="AG186" s="647"/>
      <c r="AH186" s="647"/>
      <c r="AI186" s="647"/>
      <c r="AJ186" s="647"/>
      <c r="AK186" s="647"/>
      <c r="AL186" s="647"/>
      <c r="AM186" s="647"/>
      <c r="AN186" s="647"/>
      <c r="AO186" s="647"/>
      <c r="AP186" s="647"/>
      <c r="AQ186" s="647"/>
      <c r="AR186" s="647"/>
      <c r="AS186" s="647"/>
      <c r="AT186" s="647"/>
      <c r="AU186" s="647"/>
      <c r="AV186" s="647"/>
      <c r="AW186" s="647"/>
      <c r="AX186" s="647"/>
      <c r="AY186" s="647"/>
      <c r="AZ186" s="647"/>
      <c r="BA186" s="647"/>
      <c r="BB186" s="647"/>
      <c r="BC186" s="647"/>
      <c r="BD186" s="647"/>
      <c r="BE186" s="647"/>
      <c r="BF186" s="647"/>
      <c r="BG186" s="647"/>
      <c r="BH186" s="647"/>
      <c r="BI186" s="647"/>
      <c r="BJ186" s="647"/>
      <c r="BK186" s="647"/>
      <c r="BL186" s="647"/>
      <c r="BM186" s="647"/>
      <c r="BN186" s="647"/>
      <c r="BO186" s="647"/>
      <c r="BP186" s="647"/>
      <c r="BQ186" s="647"/>
      <c r="BR186" s="647"/>
      <c r="BS186" s="647"/>
      <c r="BT186" s="647"/>
      <c r="BU186" s="647"/>
      <c r="BV186" s="647"/>
      <c r="BW186" s="647"/>
      <c r="BX186" s="647"/>
      <c r="BY186" s="647"/>
      <c r="BZ186" s="647"/>
      <c r="CA186" s="647"/>
      <c r="CB186" s="647"/>
      <c r="CC186" s="647"/>
      <c r="CD186" s="647"/>
      <c r="CE186" s="647"/>
      <c r="CF186" s="647"/>
      <c r="CG186" s="647"/>
      <c r="CH186" s="647"/>
      <c r="CI186" s="647"/>
      <c r="CJ186" s="647"/>
      <c r="CK186" s="647"/>
      <c r="CL186" s="647"/>
      <c r="CM186" s="647"/>
      <c r="CN186" s="647"/>
      <c r="CO186" s="647"/>
      <c r="CP186" s="647"/>
      <c r="CQ186" s="647"/>
      <c r="CR186" s="647"/>
      <c r="CS186" s="647"/>
      <c r="CT186" s="647"/>
      <c r="CU186" s="647"/>
      <c r="CV186" s="647"/>
      <c r="CW186" s="647"/>
      <c r="CX186" s="647"/>
      <c r="CY186" s="647"/>
      <c r="CZ186" s="647"/>
      <c r="DA186" s="647"/>
      <c r="DB186" s="647"/>
      <c r="DC186" s="647"/>
      <c r="DD186" s="647"/>
      <c r="DE186" s="647"/>
      <c r="DF186" s="647"/>
      <c r="DG186" s="647"/>
      <c r="DH186" s="647"/>
      <c r="DI186" s="647"/>
      <c r="DJ186" s="647"/>
      <c r="DK186" s="647"/>
      <c r="DL186" s="647"/>
      <c r="DM186" s="647"/>
      <c r="DN186" s="647"/>
      <c r="DO186" s="647"/>
      <c r="DP186" s="647"/>
      <c r="DQ186" s="647"/>
      <c r="DR186" s="647"/>
      <c r="DS186" s="647"/>
      <c r="DT186" s="647"/>
      <c r="DU186" s="647"/>
      <c r="DV186" s="647"/>
      <c r="DW186" s="647"/>
      <c r="DX186" s="647"/>
      <c r="DY186" s="647"/>
      <c r="DZ186" s="647"/>
      <c r="EA186" s="647"/>
      <c r="EB186" s="647"/>
      <c r="EC186" s="647"/>
      <c r="ED186" s="647"/>
      <c r="EE186" s="647"/>
      <c r="EF186" s="647"/>
      <c r="EG186" s="647"/>
      <c r="EH186" s="647"/>
      <c r="EI186" s="647"/>
      <c r="EJ186" s="647"/>
      <c r="EK186" s="647"/>
      <c r="EL186" s="647"/>
      <c r="EM186" s="647"/>
      <c r="EN186" s="647"/>
      <c r="EO186" s="647"/>
      <c r="EP186" s="647"/>
      <c r="EQ186" s="647"/>
      <c r="ER186" s="647"/>
      <c r="ES186" s="647"/>
      <c r="ET186" s="647"/>
      <c r="EU186" s="647"/>
      <c r="EV186" s="647"/>
      <c r="EW186" s="647"/>
      <c r="EX186" s="647"/>
      <c r="EY186" s="647"/>
      <c r="EZ186" s="648"/>
    </row>
    <row r="187" spans="1:156" s="649" customFormat="1" ht="14.25" customHeight="1">
      <c r="A187" s="678"/>
      <c r="B187" s="680"/>
      <c r="C187" s="653"/>
      <c r="D187" s="647"/>
      <c r="E187" s="647"/>
      <c r="F187" s="637"/>
      <c r="G187" s="637"/>
      <c r="H187" s="647"/>
      <c r="I187" s="647"/>
      <c r="J187" s="647"/>
      <c r="K187" s="647"/>
      <c r="L187" s="647"/>
      <c r="M187" s="647"/>
      <c r="N187" s="647"/>
      <c r="O187" s="647"/>
      <c r="P187" s="647"/>
      <c r="Q187" s="647"/>
      <c r="R187" s="647"/>
      <c r="S187" s="647"/>
      <c r="T187" s="647"/>
      <c r="U187" s="647"/>
      <c r="V187" s="647"/>
      <c r="W187" s="647"/>
      <c r="X187" s="647"/>
      <c r="Y187" s="647"/>
      <c r="Z187" s="647"/>
      <c r="AA187" s="647"/>
      <c r="AB187" s="647"/>
      <c r="AC187" s="647"/>
      <c r="AD187" s="647"/>
      <c r="AE187" s="647"/>
      <c r="AF187" s="647"/>
      <c r="AG187" s="647"/>
      <c r="AH187" s="647"/>
      <c r="AI187" s="647"/>
      <c r="AJ187" s="647"/>
      <c r="AK187" s="647"/>
      <c r="AL187" s="647"/>
      <c r="AM187" s="647"/>
      <c r="AN187" s="647"/>
      <c r="AO187" s="647"/>
      <c r="AP187" s="647"/>
      <c r="AQ187" s="647"/>
      <c r="AR187" s="647"/>
      <c r="AS187" s="647"/>
      <c r="AT187" s="647"/>
      <c r="AU187" s="647"/>
      <c r="AV187" s="647"/>
      <c r="AW187" s="647"/>
      <c r="AX187" s="647"/>
      <c r="AY187" s="647"/>
      <c r="AZ187" s="647"/>
      <c r="BA187" s="647"/>
      <c r="BB187" s="647"/>
      <c r="BC187" s="647"/>
      <c r="BD187" s="647"/>
      <c r="BE187" s="647"/>
      <c r="BF187" s="647"/>
      <c r="BG187" s="647"/>
      <c r="BH187" s="647"/>
      <c r="BI187" s="647"/>
      <c r="BJ187" s="647"/>
      <c r="BK187" s="647"/>
      <c r="BL187" s="647"/>
      <c r="BM187" s="647"/>
      <c r="BN187" s="647"/>
      <c r="BO187" s="647"/>
      <c r="BP187" s="647"/>
      <c r="BQ187" s="647"/>
      <c r="BR187" s="647"/>
      <c r="BS187" s="647"/>
      <c r="BT187" s="647"/>
      <c r="BU187" s="647"/>
      <c r="BV187" s="647"/>
      <c r="BW187" s="647"/>
      <c r="BX187" s="647"/>
      <c r="BY187" s="647"/>
      <c r="BZ187" s="647"/>
      <c r="CA187" s="647"/>
      <c r="CB187" s="647"/>
      <c r="CC187" s="647"/>
      <c r="CD187" s="647"/>
      <c r="CE187" s="647"/>
      <c r="CF187" s="647"/>
      <c r="CG187" s="647"/>
      <c r="CH187" s="647"/>
      <c r="CI187" s="647"/>
      <c r="CJ187" s="647"/>
      <c r="CK187" s="647"/>
      <c r="CL187" s="647"/>
      <c r="CM187" s="647"/>
      <c r="CN187" s="647"/>
      <c r="CO187" s="647"/>
      <c r="CP187" s="647"/>
      <c r="CQ187" s="647"/>
      <c r="CR187" s="647"/>
      <c r="CS187" s="647"/>
      <c r="CT187" s="647"/>
      <c r="CU187" s="647"/>
      <c r="CV187" s="647"/>
      <c r="CW187" s="647"/>
      <c r="CX187" s="647"/>
      <c r="CY187" s="647"/>
      <c r="CZ187" s="647"/>
      <c r="DA187" s="647"/>
      <c r="DB187" s="647"/>
      <c r="DC187" s="647"/>
      <c r="DD187" s="647"/>
      <c r="DE187" s="647"/>
      <c r="DF187" s="647"/>
      <c r="DG187" s="647"/>
      <c r="DH187" s="647"/>
      <c r="DI187" s="647"/>
      <c r="DJ187" s="647"/>
      <c r="DK187" s="647"/>
      <c r="DL187" s="647"/>
      <c r="DM187" s="647"/>
      <c r="DN187" s="647"/>
      <c r="DO187" s="647"/>
      <c r="DP187" s="647"/>
      <c r="DQ187" s="647"/>
      <c r="DR187" s="647"/>
      <c r="DS187" s="647"/>
      <c r="DT187" s="647"/>
      <c r="DU187" s="647"/>
      <c r="DV187" s="647"/>
      <c r="DW187" s="647"/>
      <c r="DX187" s="647"/>
      <c r="DY187" s="647"/>
      <c r="DZ187" s="647"/>
      <c r="EA187" s="647"/>
      <c r="EB187" s="647"/>
      <c r="EC187" s="647"/>
      <c r="ED187" s="647"/>
      <c r="EE187" s="647"/>
      <c r="EF187" s="647"/>
      <c r="EG187" s="647"/>
      <c r="EH187" s="647"/>
      <c r="EI187" s="647"/>
      <c r="EJ187" s="647"/>
      <c r="EK187" s="647"/>
      <c r="EL187" s="647"/>
      <c r="EM187" s="647"/>
      <c r="EN187" s="647"/>
      <c r="EO187" s="647"/>
      <c r="EP187" s="647"/>
      <c r="EQ187" s="647"/>
      <c r="ER187" s="647"/>
      <c r="ES187" s="647"/>
      <c r="ET187" s="647"/>
      <c r="EU187" s="647"/>
      <c r="EV187" s="647"/>
      <c r="EW187" s="647"/>
      <c r="EX187" s="647"/>
      <c r="EY187" s="647"/>
      <c r="EZ187" s="648"/>
    </row>
    <row r="188" spans="1:156" s="649" customFormat="1" ht="14.25" customHeight="1">
      <c r="A188" s="678"/>
      <c r="B188" s="680"/>
      <c r="C188" s="653"/>
      <c r="D188" s="647"/>
      <c r="E188" s="647"/>
      <c r="F188" s="637"/>
      <c r="G188" s="637"/>
      <c r="H188" s="647"/>
      <c r="I188" s="647"/>
      <c r="J188" s="647"/>
      <c r="K188" s="647"/>
      <c r="L188" s="647"/>
      <c r="M188" s="647"/>
      <c r="N188" s="647"/>
      <c r="O188" s="647"/>
      <c r="P188" s="647"/>
      <c r="Q188" s="647"/>
      <c r="R188" s="647"/>
      <c r="S188" s="647"/>
      <c r="T188" s="647"/>
      <c r="U188" s="647"/>
      <c r="V188" s="647"/>
      <c r="W188" s="647"/>
      <c r="X188" s="647"/>
      <c r="Y188" s="647"/>
      <c r="Z188" s="647"/>
      <c r="AA188" s="647"/>
      <c r="AB188" s="647"/>
      <c r="AC188" s="647"/>
      <c r="AD188" s="647"/>
      <c r="AE188" s="647"/>
      <c r="AF188" s="647"/>
      <c r="AG188" s="647"/>
      <c r="AH188" s="647"/>
      <c r="AI188" s="647"/>
      <c r="AJ188" s="647"/>
      <c r="AK188" s="647"/>
      <c r="AL188" s="647"/>
      <c r="AM188" s="647"/>
      <c r="AN188" s="647"/>
      <c r="AO188" s="647"/>
      <c r="AP188" s="647"/>
      <c r="AQ188" s="647"/>
      <c r="AR188" s="647"/>
      <c r="AS188" s="647"/>
      <c r="AT188" s="647"/>
      <c r="AU188" s="647"/>
      <c r="AV188" s="647"/>
      <c r="AW188" s="647"/>
      <c r="AX188" s="647"/>
      <c r="AY188" s="647"/>
      <c r="AZ188" s="647"/>
      <c r="BA188" s="647"/>
      <c r="BB188" s="647"/>
      <c r="BC188" s="647"/>
      <c r="BD188" s="647"/>
      <c r="BE188" s="647"/>
      <c r="BF188" s="647"/>
      <c r="BG188" s="647"/>
      <c r="BH188" s="647"/>
      <c r="BI188" s="647"/>
      <c r="BJ188" s="647"/>
      <c r="BK188" s="647"/>
      <c r="BL188" s="647"/>
      <c r="BM188" s="647"/>
      <c r="BN188" s="647"/>
      <c r="BO188" s="647"/>
      <c r="BP188" s="647"/>
      <c r="BQ188" s="647"/>
      <c r="BR188" s="647"/>
      <c r="BS188" s="647"/>
      <c r="BT188" s="647"/>
      <c r="BU188" s="647"/>
      <c r="BV188" s="647"/>
      <c r="BW188" s="647"/>
      <c r="BX188" s="647"/>
      <c r="BY188" s="647"/>
      <c r="BZ188" s="647"/>
      <c r="CA188" s="647"/>
      <c r="CB188" s="647"/>
      <c r="CC188" s="647"/>
      <c r="CD188" s="647"/>
      <c r="CE188" s="647"/>
      <c r="CF188" s="647"/>
      <c r="CG188" s="647"/>
      <c r="CH188" s="647"/>
      <c r="CI188" s="647"/>
      <c r="CJ188" s="647"/>
      <c r="CK188" s="647"/>
      <c r="CL188" s="647"/>
      <c r="CM188" s="647"/>
      <c r="CN188" s="647"/>
      <c r="CO188" s="647"/>
      <c r="CP188" s="647"/>
      <c r="CQ188" s="647"/>
      <c r="CR188" s="647"/>
      <c r="CS188" s="647"/>
      <c r="CT188" s="647"/>
      <c r="CU188" s="647"/>
      <c r="CV188" s="647"/>
      <c r="CW188" s="647"/>
      <c r="CX188" s="647"/>
      <c r="CY188" s="647"/>
      <c r="CZ188" s="647"/>
      <c r="DA188" s="647"/>
      <c r="DB188" s="647"/>
      <c r="DC188" s="647"/>
      <c r="DD188" s="647"/>
      <c r="DE188" s="647"/>
      <c r="DF188" s="647"/>
      <c r="DG188" s="647"/>
      <c r="DH188" s="647"/>
      <c r="DI188" s="647"/>
      <c r="DJ188" s="647"/>
      <c r="DK188" s="647"/>
      <c r="DL188" s="647"/>
      <c r="DM188" s="647"/>
      <c r="DN188" s="647"/>
      <c r="DO188" s="647"/>
      <c r="DP188" s="647"/>
      <c r="DQ188" s="647"/>
      <c r="DR188" s="647"/>
      <c r="DS188" s="647"/>
      <c r="DT188" s="647"/>
      <c r="DU188" s="647"/>
      <c r="DV188" s="647"/>
      <c r="DW188" s="647"/>
      <c r="DX188" s="647"/>
      <c r="DY188" s="647"/>
      <c r="DZ188" s="647"/>
      <c r="EA188" s="647"/>
      <c r="EB188" s="647"/>
      <c r="EC188" s="647"/>
      <c r="ED188" s="647"/>
      <c r="EE188" s="647"/>
      <c r="EF188" s="647"/>
      <c r="EG188" s="647"/>
      <c r="EH188" s="647"/>
      <c r="EI188" s="647"/>
      <c r="EJ188" s="647"/>
      <c r="EK188" s="647"/>
      <c r="EL188" s="647"/>
      <c r="EM188" s="647"/>
      <c r="EN188" s="647"/>
      <c r="EO188" s="647"/>
      <c r="EP188" s="647"/>
      <c r="EQ188" s="647"/>
      <c r="ER188" s="647"/>
      <c r="ES188" s="647"/>
      <c r="ET188" s="647"/>
      <c r="EU188" s="647"/>
      <c r="EV188" s="647"/>
      <c r="EW188" s="647"/>
      <c r="EX188" s="647"/>
      <c r="EY188" s="647"/>
      <c r="EZ188" s="648"/>
    </row>
    <row r="189" spans="1:156" s="649" customFormat="1" ht="14.25" customHeight="1">
      <c r="A189" s="678"/>
      <c r="B189" s="680"/>
      <c r="C189" s="653"/>
      <c r="D189" s="647"/>
      <c r="E189" s="647"/>
      <c r="F189" s="637"/>
      <c r="G189" s="637"/>
      <c r="H189" s="647"/>
      <c r="I189" s="647"/>
      <c r="J189" s="647"/>
      <c r="K189" s="647"/>
      <c r="L189" s="647"/>
      <c r="M189" s="647"/>
      <c r="N189" s="647"/>
      <c r="O189" s="647"/>
      <c r="P189" s="647"/>
      <c r="Q189" s="647"/>
      <c r="R189" s="647"/>
      <c r="S189" s="647"/>
      <c r="T189" s="647"/>
      <c r="U189" s="647"/>
      <c r="V189" s="647"/>
      <c r="W189" s="647"/>
      <c r="X189" s="647"/>
      <c r="Y189" s="647"/>
      <c r="Z189" s="647"/>
      <c r="AA189" s="647"/>
      <c r="AB189" s="647"/>
      <c r="AC189" s="647"/>
      <c r="AD189" s="647"/>
      <c r="AE189" s="647"/>
      <c r="AF189" s="647"/>
      <c r="AG189" s="647"/>
      <c r="AH189" s="647"/>
      <c r="AI189" s="647"/>
      <c r="AJ189" s="647"/>
      <c r="AK189" s="647"/>
      <c r="AL189" s="647"/>
      <c r="AM189" s="647"/>
      <c r="AN189" s="647"/>
      <c r="AO189" s="647"/>
      <c r="AP189" s="647"/>
      <c r="AQ189" s="647"/>
      <c r="AR189" s="647"/>
      <c r="AS189" s="647"/>
      <c r="AT189" s="647"/>
      <c r="AU189" s="647"/>
      <c r="AV189" s="647"/>
      <c r="AW189" s="647"/>
      <c r="AX189" s="647"/>
      <c r="AY189" s="647"/>
      <c r="AZ189" s="647"/>
      <c r="BA189" s="647"/>
      <c r="BB189" s="647"/>
      <c r="BC189" s="647"/>
      <c r="BD189" s="647"/>
      <c r="BE189" s="647"/>
      <c r="BF189" s="647"/>
      <c r="BG189" s="647"/>
      <c r="BH189" s="647"/>
      <c r="BI189" s="647"/>
      <c r="BJ189" s="647"/>
      <c r="BK189" s="647"/>
      <c r="BL189" s="647"/>
      <c r="BM189" s="647"/>
      <c r="BN189" s="647"/>
      <c r="BO189" s="647"/>
      <c r="BP189" s="647"/>
      <c r="BQ189" s="647"/>
      <c r="BR189" s="647"/>
      <c r="BS189" s="647"/>
      <c r="BT189" s="647"/>
      <c r="BU189" s="647"/>
      <c r="BV189" s="647"/>
      <c r="BW189" s="647"/>
      <c r="BX189" s="647"/>
      <c r="BY189" s="647"/>
      <c r="BZ189" s="647"/>
      <c r="CA189" s="647"/>
      <c r="CB189" s="647"/>
      <c r="CC189" s="647"/>
      <c r="CD189" s="647"/>
      <c r="CE189" s="647"/>
      <c r="CF189" s="647"/>
      <c r="CG189" s="647"/>
      <c r="CH189" s="647"/>
      <c r="CI189" s="647"/>
      <c r="CJ189" s="647"/>
      <c r="CK189" s="647"/>
      <c r="CL189" s="647"/>
      <c r="CM189" s="647"/>
      <c r="CN189" s="647"/>
      <c r="CO189" s="647"/>
      <c r="CP189" s="647"/>
      <c r="CQ189" s="647"/>
      <c r="CR189" s="647"/>
      <c r="CS189" s="647"/>
      <c r="CT189" s="647"/>
      <c r="CU189" s="647"/>
      <c r="CV189" s="647"/>
      <c r="CW189" s="647"/>
      <c r="CX189" s="647"/>
      <c r="CY189" s="647"/>
      <c r="CZ189" s="647"/>
      <c r="DA189" s="647"/>
      <c r="DB189" s="647"/>
      <c r="DC189" s="647"/>
      <c r="DD189" s="647"/>
      <c r="DE189" s="647"/>
      <c r="DF189" s="647"/>
      <c r="DG189" s="647"/>
      <c r="DH189" s="647"/>
      <c r="DI189" s="647"/>
      <c r="DJ189" s="647"/>
      <c r="DK189" s="647"/>
      <c r="DL189" s="647"/>
      <c r="DM189" s="647"/>
      <c r="DN189" s="647"/>
      <c r="DO189" s="647"/>
      <c r="DP189" s="647"/>
      <c r="DQ189" s="647"/>
      <c r="DR189" s="647"/>
      <c r="DS189" s="647"/>
      <c r="DT189" s="647"/>
      <c r="DU189" s="647"/>
      <c r="DV189" s="647"/>
      <c r="DW189" s="647"/>
      <c r="DX189" s="647"/>
      <c r="DY189" s="647"/>
      <c r="DZ189" s="647"/>
      <c r="EA189" s="647"/>
      <c r="EB189" s="647"/>
      <c r="EC189" s="647"/>
      <c r="ED189" s="647"/>
      <c r="EE189" s="647"/>
      <c r="EF189" s="647"/>
      <c r="EG189" s="647"/>
      <c r="EH189" s="647"/>
      <c r="EI189" s="647"/>
      <c r="EJ189" s="647"/>
      <c r="EK189" s="647"/>
      <c r="EL189" s="647"/>
      <c r="EM189" s="647"/>
      <c r="EN189" s="647"/>
      <c r="EO189" s="647"/>
      <c r="EP189" s="647"/>
      <c r="EQ189" s="647"/>
      <c r="ER189" s="647"/>
      <c r="ES189" s="647"/>
      <c r="ET189" s="647"/>
      <c r="EU189" s="647"/>
      <c r="EV189" s="647"/>
      <c r="EW189" s="647"/>
      <c r="EX189" s="647"/>
      <c r="EY189" s="647"/>
      <c r="EZ189" s="648"/>
    </row>
    <row r="190" spans="1:156" s="649" customFormat="1" ht="14.25" customHeight="1">
      <c r="A190" s="678"/>
      <c r="B190" s="680"/>
      <c r="C190" s="653"/>
      <c r="D190" s="647"/>
      <c r="E190" s="647"/>
      <c r="F190" s="637"/>
      <c r="G190" s="637"/>
      <c r="H190" s="647"/>
      <c r="I190" s="647"/>
      <c r="J190" s="647"/>
      <c r="K190" s="647"/>
      <c r="L190" s="647"/>
      <c r="M190" s="647"/>
      <c r="N190" s="647"/>
      <c r="O190" s="647"/>
      <c r="P190" s="647"/>
      <c r="Q190" s="647"/>
      <c r="R190" s="647"/>
      <c r="S190" s="647"/>
      <c r="T190" s="647"/>
      <c r="U190" s="647"/>
      <c r="V190" s="647"/>
      <c r="W190" s="647"/>
      <c r="X190" s="647"/>
      <c r="Y190" s="647"/>
      <c r="Z190" s="647"/>
      <c r="AA190" s="647"/>
      <c r="AB190" s="647"/>
      <c r="AC190" s="647"/>
      <c r="AD190" s="647"/>
      <c r="AE190" s="647"/>
      <c r="AF190" s="647"/>
      <c r="AG190" s="647"/>
      <c r="AH190" s="647"/>
      <c r="AI190" s="647"/>
      <c r="AJ190" s="647"/>
      <c r="AK190" s="647"/>
      <c r="AL190" s="647"/>
      <c r="AM190" s="647"/>
      <c r="AN190" s="647"/>
      <c r="AO190" s="647"/>
      <c r="AP190" s="647"/>
      <c r="AQ190" s="647"/>
      <c r="AR190" s="647"/>
      <c r="AS190" s="647"/>
      <c r="AT190" s="647"/>
      <c r="AU190" s="647"/>
      <c r="AV190" s="647"/>
      <c r="AW190" s="647"/>
      <c r="AX190" s="647"/>
      <c r="AY190" s="647"/>
      <c r="AZ190" s="647"/>
      <c r="BA190" s="647"/>
      <c r="BB190" s="647"/>
      <c r="BC190" s="647"/>
      <c r="BD190" s="647"/>
      <c r="BE190" s="647"/>
      <c r="BF190" s="647"/>
      <c r="BG190" s="647"/>
      <c r="BH190" s="647"/>
      <c r="BI190" s="647"/>
      <c r="BJ190" s="647"/>
      <c r="BK190" s="647"/>
      <c r="BL190" s="647"/>
      <c r="BM190" s="647"/>
      <c r="BN190" s="647"/>
      <c r="BO190" s="647"/>
      <c r="BP190" s="647"/>
      <c r="BQ190" s="647"/>
      <c r="BR190" s="647"/>
      <c r="BS190" s="647"/>
      <c r="BT190" s="647"/>
      <c r="BU190" s="647"/>
      <c r="BV190" s="647"/>
      <c r="BW190" s="647"/>
      <c r="BX190" s="647"/>
      <c r="BY190" s="647"/>
      <c r="BZ190" s="647"/>
      <c r="CA190" s="647"/>
      <c r="CB190" s="647"/>
      <c r="CC190" s="647"/>
      <c r="CD190" s="647"/>
      <c r="CE190" s="647"/>
      <c r="CF190" s="647"/>
      <c r="CG190" s="647"/>
      <c r="CH190" s="647"/>
      <c r="CI190" s="647"/>
      <c r="CJ190" s="647"/>
      <c r="CK190" s="647"/>
      <c r="CL190" s="647"/>
      <c r="CM190" s="647"/>
      <c r="CN190" s="647"/>
      <c r="CO190" s="647"/>
      <c r="CP190" s="647"/>
      <c r="CQ190" s="647"/>
      <c r="CR190" s="647"/>
      <c r="CS190" s="647"/>
      <c r="CT190" s="647"/>
      <c r="CU190" s="647"/>
      <c r="CV190" s="647"/>
      <c r="CW190" s="647"/>
      <c r="CX190" s="647"/>
      <c r="CY190" s="647"/>
      <c r="CZ190" s="647"/>
      <c r="DA190" s="647"/>
      <c r="DB190" s="647"/>
      <c r="DC190" s="647"/>
      <c r="DD190" s="647"/>
      <c r="DE190" s="647"/>
      <c r="DF190" s="647"/>
      <c r="DG190" s="647"/>
      <c r="DH190" s="647"/>
      <c r="DI190" s="647"/>
      <c r="DJ190" s="647"/>
      <c r="DK190" s="647"/>
      <c r="DL190" s="647"/>
      <c r="DM190" s="647"/>
      <c r="DN190" s="647"/>
      <c r="DO190" s="647"/>
      <c r="DP190" s="647"/>
      <c r="DQ190" s="647"/>
      <c r="DR190" s="647"/>
      <c r="DS190" s="647"/>
      <c r="DT190" s="647"/>
      <c r="DU190" s="647"/>
      <c r="DV190" s="647"/>
      <c r="DW190" s="647"/>
      <c r="DX190" s="647"/>
      <c r="DY190" s="647"/>
      <c r="DZ190" s="647"/>
      <c r="EA190" s="647"/>
      <c r="EB190" s="647"/>
      <c r="EC190" s="647"/>
      <c r="ED190" s="647"/>
      <c r="EE190" s="647"/>
      <c r="EF190" s="647"/>
      <c r="EG190" s="647"/>
      <c r="EH190" s="647"/>
      <c r="EI190" s="647"/>
      <c r="EJ190" s="647"/>
      <c r="EK190" s="647"/>
      <c r="EL190" s="647"/>
      <c r="EM190" s="647"/>
      <c r="EN190" s="647"/>
      <c r="EO190" s="647"/>
      <c r="EP190" s="647"/>
      <c r="EQ190" s="647"/>
      <c r="ER190" s="647"/>
      <c r="ES190" s="647"/>
      <c r="ET190" s="647"/>
      <c r="EU190" s="647"/>
      <c r="EV190" s="647"/>
      <c r="EW190" s="647"/>
      <c r="EX190" s="647"/>
      <c r="EY190" s="647"/>
      <c r="EZ190" s="648"/>
    </row>
    <row r="191" spans="1:156" s="649" customFormat="1" ht="14.25" customHeight="1">
      <c r="A191" s="678"/>
      <c r="B191" s="680"/>
      <c r="C191" s="653"/>
      <c r="D191" s="647"/>
      <c r="E191" s="647"/>
      <c r="F191" s="637"/>
      <c r="G191" s="637"/>
      <c r="H191" s="647"/>
      <c r="I191" s="647"/>
      <c r="J191" s="647"/>
      <c r="K191" s="647"/>
      <c r="L191" s="647"/>
      <c r="M191" s="647"/>
      <c r="N191" s="647"/>
      <c r="O191" s="647"/>
      <c r="P191" s="647"/>
      <c r="Q191" s="647"/>
      <c r="R191" s="647"/>
      <c r="S191" s="647"/>
      <c r="T191" s="647"/>
      <c r="U191" s="647"/>
      <c r="V191" s="647"/>
      <c r="W191" s="647"/>
      <c r="X191" s="647"/>
      <c r="Y191" s="647"/>
      <c r="Z191" s="647"/>
      <c r="AA191" s="647"/>
      <c r="AB191" s="647"/>
      <c r="AC191" s="647"/>
      <c r="AD191" s="647"/>
      <c r="AE191" s="647"/>
      <c r="AF191" s="647"/>
      <c r="AG191" s="647"/>
      <c r="AH191" s="647"/>
      <c r="AI191" s="647"/>
      <c r="AJ191" s="647"/>
      <c r="AK191" s="647"/>
      <c r="AL191" s="647"/>
      <c r="AM191" s="647"/>
      <c r="AN191" s="647"/>
      <c r="AO191" s="647"/>
      <c r="AP191" s="647"/>
      <c r="AQ191" s="647"/>
      <c r="AR191" s="647"/>
      <c r="AS191" s="647"/>
      <c r="AT191" s="647"/>
      <c r="AU191" s="647"/>
      <c r="AV191" s="647"/>
      <c r="AW191" s="647"/>
      <c r="AX191" s="647"/>
      <c r="AY191" s="647"/>
      <c r="AZ191" s="647"/>
      <c r="BA191" s="647"/>
      <c r="BB191" s="647"/>
      <c r="BC191" s="647"/>
      <c r="BD191" s="647"/>
      <c r="BE191" s="647"/>
      <c r="BF191" s="647"/>
      <c r="BG191" s="647"/>
      <c r="BH191" s="647"/>
      <c r="BI191" s="647"/>
      <c r="BJ191" s="647"/>
      <c r="BK191" s="647"/>
      <c r="BL191" s="647"/>
      <c r="BM191" s="647"/>
      <c r="BN191" s="647"/>
      <c r="BO191" s="647"/>
      <c r="BP191" s="647"/>
      <c r="BQ191" s="647"/>
      <c r="BR191" s="647"/>
      <c r="BS191" s="647"/>
      <c r="BT191" s="647"/>
      <c r="BU191" s="647"/>
      <c r="BV191" s="647"/>
      <c r="BW191" s="647"/>
      <c r="BX191" s="647"/>
      <c r="BY191" s="647"/>
      <c r="BZ191" s="647"/>
      <c r="CA191" s="647"/>
      <c r="CB191" s="647"/>
      <c r="CC191" s="647"/>
      <c r="CD191" s="647"/>
      <c r="CE191" s="647"/>
      <c r="CF191" s="647"/>
      <c r="CG191" s="647"/>
      <c r="CH191" s="647"/>
      <c r="CI191" s="647"/>
      <c r="CJ191" s="647"/>
      <c r="CK191" s="647"/>
      <c r="CL191" s="647"/>
      <c r="CM191" s="647"/>
      <c r="CN191" s="647"/>
      <c r="CO191" s="647"/>
      <c r="CP191" s="647"/>
      <c r="CQ191" s="647"/>
      <c r="CR191" s="647"/>
      <c r="CS191" s="647"/>
      <c r="CT191" s="647"/>
      <c r="CU191" s="647"/>
      <c r="CV191" s="647"/>
      <c r="CW191" s="647"/>
      <c r="CX191" s="647"/>
      <c r="CY191" s="647"/>
      <c r="CZ191" s="647"/>
      <c r="DA191" s="647"/>
      <c r="DB191" s="647"/>
      <c r="DC191" s="647"/>
      <c r="DD191" s="647"/>
      <c r="DE191" s="647"/>
      <c r="DF191" s="647"/>
      <c r="DG191" s="647"/>
      <c r="DH191" s="647"/>
      <c r="DI191" s="647"/>
      <c r="DJ191" s="647"/>
      <c r="DK191" s="647"/>
      <c r="DL191" s="647"/>
      <c r="DM191" s="647"/>
      <c r="DN191" s="647"/>
      <c r="DO191" s="647"/>
      <c r="DP191" s="647"/>
      <c r="DQ191" s="647"/>
      <c r="DR191" s="647"/>
      <c r="DS191" s="647"/>
      <c r="DT191" s="647"/>
      <c r="DU191" s="647"/>
      <c r="DV191" s="647"/>
      <c r="DW191" s="647"/>
      <c r="DX191" s="647"/>
      <c r="DY191" s="647"/>
      <c r="DZ191" s="647"/>
      <c r="EA191" s="647"/>
      <c r="EB191" s="647"/>
      <c r="EC191" s="647"/>
      <c r="ED191" s="647"/>
      <c r="EE191" s="647"/>
      <c r="EF191" s="647"/>
      <c r="EG191" s="647"/>
      <c r="EH191" s="647"/>
      <c r="EI191" s="647"/>
      <c r="EJ191" s="647"/>
      <c r="EK191" s="647"/>
      <c r="EL191" s="647"/>
      <c r="EM191" s="647"/>
      <c r="EN191" s="647"/>
      <c r="EO191" s="647"/>
      <c r="EP191" s="647"/>
      <c r="EQ191" s="647"/>
      <c r="ER191" s="647"/>
      <c r="ES191" s="647"/>
      <c r="ET191" s="647"/>
      <c r="EU191" s="647"/>
      <c r="EV191" s="647"/>
      <c r="EW191" s="647"/>
      <c r="EX191" s="647"/>
      <c r="EY191" s="647"/>
      <c r="EZ191" s="648"/>
    </row>
    <row r="192" spans="1:156" s="649" customFormat="1" ht="14.25" customHeight="1">
      <c r="A192" s="678"/>
      <c r="B192" s="680"/>
      <c r="C192" s="653"/>
      <c r="D192" s="647"/>
      <c r="E192" s="647"/>
      <c r="F192" s="637"/>
      <c r="G192" s="637"/>
      <c r="H192" s="647"/>
      <c r="I192" s="647"/>
      <c r="J192" s="647"/>
      <c r="K192" s="647"/>
      <c r="L192" s="647"/>
      <c r="M192" s="647"/>
      <c r="N192" s="647"/>
      <c r="O192" s="647"/>
      <c r="P192" s="647"/>
      <c r="Q192" s="647"/>
      <c r="R192" s="647"/>
      <c r="S192" s="647"/>
      <c r="T192" s="647"/>
      <c r="U192" s="647"/>
      <c r="V192" s="647"/>
      <c r="W192" s="647"/>
      <c r="X192" s="647"/>
      <c r="Y192" s="647"/>
      <c r="Z192" s="647"/>
      <c r="AA192" s="647"/>
      <c r="AB192" s="647"/>
      <c r="AC192" s="647"/>
      <c r="AD192" s="647"/>
      <c r="AE192" s="647"/>
      <c r="AF192" s="647"/>
      <c r="AG192" s="647"/>
      <c r="AH192" s="647"/>
      <c r="AI192" s="647"/>
      <c r="AJ192" s="647"/>
      <c r="AK192" s="647"/>
      <c r="AL192" s="647"/>
      <c r="AM192" s="647"/>
      <c r="AN192" s="647"/>
      <c r="AO192" s="647"/>
      <c r="AP192" s="647"/>
      <c r="AQ192" s="647"/>
      <c r="AR192" s="647"/>
      <c r="AS192" s="647"/>
      <c r="AT192" s="647"/>
      <c r="AU192" s="647"/>
      <c r="AV192" s="647"/>
      <c r="AW192" s="647"/>
      <c r="AX192" s="647"/>
      <c r="AY192" s="647"/>
      <c r="AZ192" s="647"/>
      <c r="BA192" s="647"/>
      <c r="BB192" s="647"/>
      <c r="BC192" s="647"/>
      <c r="BD192" s="647"/>
      <c r="BE192" s="647"/>
      <c r="BF192" s="647"/>
      <c r="BG192" s="647"/>
      <c r="BH192" s="647"/>
      <c r="BI192" s="647"/>
      <c r="BJ192" s="647"/>
      <c r="BK192" s="647"/>
      <c r="BL192" s="647"/>
      <c r="BM192" s="647"/>
      <c r="BN192" s="647"/>
      <c r="BO192" s="647"/>
      <c r="BP192" s="647"/>
      <c r="BQ192" s="647"/>
      <c r="BR192" s="647"/>
      <c r="BS192" s="647"/>
      <c r="BT192" s="647"/>
      <c r="BU192" s="647"/>
      <c r="BV192" s="647"/>
      <c r="BW192" s="647"/>
      <c r="BX192" s="647"/>
      <c r="BY192" s="647"/>
      <c r="BZ192" s="647"/>
      <c r="CA192" s="647"/>
      <c r="CB192" s="647"/>
      <c r="CC192" s="647"/>
      <c r="CD192" s="647"/>
      <c r="CE192" s="647"/>
      <c r="CF192" s="647"/>
      <c r="CG192" s="647"/>
      <c r="CH192" s="647"/>
      <c r="CI192" s="647"/>
      <c r="CJ192" s="647"/>
      <c r="CK192" s="647"/>
      <c r="CL192" s="647"/>
      <c r="CM192" s="647"/>
      <c r="CN192" s="647"/>
      <c r="CO192" s="647"/>
      <c r="CP192" s="647"/>
      <c r="CQ192" s="647"/>
      <c r="CR192" s="647"/>
      <c r="CS192" s="647"/>
      <c r="CT192" s="647"/>
      <c r="CU192" s="647"/>
      <c r="CV192" s="647"/>
      <c r="CW192" s="647"/>
      <c r="CX192" s="647"/>
      <c r="CY192" s="647"/>
      <c r="CZ192" s="647"/>
      <c r="DA192" s="647"/>
      <c r="DB192" s="647"/>
      <c r="DC192" s="647"/>
      <c r="DD192" s="647"/>
      <c r="DE192" s="647"/>
      <c r="DF192" s="647"/>
      <c r="DG192" s="647"/>
      <c r="DH192" s="647"/>
      <c r="DI192" s="647"/>
      <c r="DJ192" s="647"/>
      <c r="DK192" s="647"/>
      <c r="DL192" s="647"/>
      <c r="DM192" s="647"/>
      <c r="DN192" s="647"/>
      <c r="DO192" s="647"/>
      <c r="DP192" s="647"/>
      <c r="DQ192" s="647"/>
      <c r="DR192" s="647"/>
      <c r="DS192" s="647"/>
      <c r="DT192" s="647"/>
      <c r="DU192" s="647"/>
      <c r="DV192" s="647"/>
      <c r="DW192" s="647"/>
      <c r="DX192" s="647"/>
      <c r="DY192" s="647"/>
      <c r="DZ192" s="647"/>
      <c r="EA192" s="647"/>
      <c r="EB192" s="647"/>
      <c r="EC192" s="647"/>
      <c r="ED192" s="647"/>
      <c r="EE192" s="647"/>
      <c r="EF192" s="647"/>
      <c r="EG192" s="647"/>
      <c r="EH192" s="647"/>
      <c r="EI192" s="647"/>
      <c r="EJ192" s="647"/>
      <c r="EK192" s="647"/>
      <c r="EL192" s="647"/>
      <c r="EM192" s="647"/>
      <c r="EN192" s="647"/>
      <c r="EO192" s="647"/>
      <c r="EP192" s="647"/>
      <c r="EQ192" s="647"/>
      <c r="ER192" s="647"/>
      <c r="ES192" s="647"/>
      <c r="ET192" s="647"/>
      <c r="EU192" s="647"/>
      <c r="EV192" s="647"/>
      <c r="EW192" s="647"/>
      <c r="EX192" s="647"/>
      <c r="EY192" s="647"/>
      <c r="EZ192" s="648"/>
    </row>
    <row r="193" spans="1:156" s="649" customFormat="1" ht="14.25" customHeight="1">
      <c r="A193" s="678"/>
      <c r="B193" s="680"/>
      <c r="C193" s="653"/>
      <c r="D193" s="647"/>
      <c r="E193" s="647"/>
      <c r="F193" s="637"/>
      <c r="G193" s="637"/>
      <c r="H193" s="647"/>
      <c r="I193" s="647"/>
      <c r="J193" s="647"/>
      <c r="K193" s="647"/>
      <c r="L193" s="647"/>
      <c r="M193" s="647"/>
      <c r="N193" s="647"/>
      <c r="O193" s="647"/>
      <c r="P193" s="647"/>
      <c r="Q193" s="647"/>
      <c r="R193" s="647"/>
      <c r="S193" s="647"/>
      <c r="T193" s="647"/>
      <c r="U193" s="647"/>
      <c r="V193" s="647"/>
      <c r="W193" s="647"/>
      <c r="X193" s="647"/>
      <c r="Y193" s="647"/>
      <c r="Z193" s="647"/>
      <c r="AA193" s="647"/>
      <c r="AB193" s="647"/>
      <c r="AC193" s="647"/>
      <c r="AD193" s="647"/>
      <c r="AE193" s="647"/>
      <c r="AF193" s="647"/>
      <c r="AG193" s="647"/>
      <c r="AH193" s="647"/>
      <c r="AI193" s="647"/>
      <c r="AJ193" s="647"/>
      <c r="AK193" s="647"/>
      <c r="AL193" s="647"/>
      <c r="AM193" s="647"/>
      <c r="AN193" s="647"/>
      <c r="AO193" s="647"/>
      <c r="AP193" s="647"/>
      <c r="AQ193" s="647"/>
      <c r="AR193" s="647"/>
      <c r="AS193" s="647"/>
      <c r="AT193" s="647"/>
      <c r="AU193" s="647"/>
      <c r="AV193" s="647"/>
      <c r="AW193" s="647"/>
      <c r="AX193" s="647"/>
      <c r="AY193" s="647"/>
      <c r="AZ193" s="647"/>
      <c r="BA193" s="647"/>
      <c r="BB193" s="647"/>
      <c r="BC193" s="647"/>
      <c r="BD193" s="647"/>
      <c r="BE193" s="647"/>
      <c r="BF193" s="647"/>
      <c r="BG193" s="647"/>
      <c r="BH193" s="647"/>
      <c r="BI193" s="647"/>
      <c r="BJ193" s="647"/>
      <c r="BK193" s="647"/>
      <c r="BL193" s="647"/>
      <c r="BM193" s="647"/>
      <c r="BN193" s="647"/>
      <c r="BO193" s="647"/>
      <c r="BP193" s="647"/>
      <c r="BQ193" s="647"/>
      <c r="BR193" s="647"/>
      <c r="BS193" s="647"/>
      <c r="BT193" s="647"/>
      <c r="BU193" s="647"/>
      <c r="BV193" s="647"/>
      <c r="BW193" s="647"/>
      <c r="BX193" s="647"/>
      <c r="BY193" s="647"/>
      <c r="BZ193" s="647"/>
      <c r="CA193" s="647"/>
      <c r="CB193" s="647"/>
      <c r="CC193" s="647"/>
      <c r="CD193" s="647"/>
      <c r="CE193" s="647"/>
      <c r="CF193" s="647"/>
      <c r="CG193" s="647"/>
      <c r="CH193" s="647"/>
      <c r="CI193" s="647"/>
      <c r="CJ193" s="647"/>
      <c r="CK193" s="647"/>
      <c r="CL193" s="647"/>
      <c r="CM193" s="647"/>
      <c r="CN193" s="647"/>
      <c r="CO193" s="647"/>
      <c r="CP193" s="647"/>
      <c r="CQ193" s="647"/>
      <c r="CR193" s="647"/>
      <c r="CS193" s="647"/>
      <c r="CT193" s="647"/>
      <c r="CU193" s="647"/>
      <c r="CV193" s="647"/>
      <c r="CW193" s="647"/>
      <c r="CX193" s="647"/>
      <c r="CY193" s="647"/>
      <c r="CZ193" s="647"/>
      <c r="DA193" s="647"/>
      <c r="DB193" s="647"/>
      <c r="DC193" s="647"/>
      <c r="DD193" s="647"/>
      <c r="DE193" s="647"/>
      <c r="DF193" s="647"/>
      <c r="DG193" s="647"/>
      <c r="DH193" s="647"/>
      <c r="DI193" s="647"/>
      <c r="DJ193" s="647"/>
      <c r="DK193" s="647"/>
      <c r="DL193" s="647"/>
      <c r="DM193" s="647"/>
      <c r="DN193" s="647"/>
      <c r="DO193" s="647"/>
      <c r="DP193" s="647"/>
      <c r="DQ193" s="647"/>
      <c r="DR193" s="647"/>
      <c r="DS193" s="647"/>
      <c r="DT193" s="647"/>
      <c r="DU193" s="647"/>
      <c r="DV193" s="647"/>
      <c r="DW193" s="647"/>
      <c r="DX193" s="647"/>
      <c r="DY193" s="647"/>
      <c r="DZ193" s="647"/>
      <c r="EA193" s="647"/>
      <c r="EB193" s="647"/>
      <c r="EC193" s="647"/>
      <c r="ED193" s="647"/>
      <c r="EE193" s="647"/>
      <c r="EF193" s="647"/>
      <c r="EG193" s="647"/>
      <c r="EH193" s="647"/>
      <c r="EI193" s="647"/>
      <c r="EJ193" s="647"/>
      <c r="EK193" s="647"/>
      <c r="EL193" s="647"/>
      <c r="EM193" s="647"/>
      <c r="EN193" s="647"/>
      <c r="EO193" s="647"/>
      <c r="EP193" s="647"/>
      <c r="EQ193" s="647"/>
      <c r="ER193" s="647"/>
      <c r="ES193" s="647"/>
      <c r="ET193" s="647"/>
      <c r="EU193" s="647"/>
      <c r="EV193" s="647"/>
      <c r="EW193" s="647"/>
      <c r="EX193" s="647"/>
      <c r="EY193" s="647"/>
      <c r="EZ193" s="648"/>
    </row>
    <row r="194" spans="1:156" s="649" customFormat="1" ht="14.25" customHeight="1">
      <c r="A194" s="678"/>
      <c r="B194" s="680"/>
      <c r="C194" s="653"/>
      <c r="D194" s="647"/>
      <c r="E194" s="647"/>
      <c r="F194" s="637"/>
      <c r="G194" s="637"/>
      <c r="H194" s="647"/>
      <c r="I194" s="647"/>
      <c r="J194" s="647"/>
      <c r="K194" s="647"/>
      <c r="L194" s="647"/>
      <c r="M194" s="647"/>
      <c r="N194" s="647"/>
      <c r="O194" s="647"/>
      <c r="P194" s="647"/>
      <c r="Q194" s="647"/>
      <c r="R194" s="647"/>
      <c r="S194" s="647"/>
      <c r="T194" s="647"/>
      <c r="U194" s="647"/>
      <c r="V194" s="647"/>
      <c r="W194" s="647"/>
      <c r="X194" s="647"/>
      <c r="Y194" s="647"/>
      <c r="Z194" s="647"/>
      <c r="AA194" s="647"/>
      <c r="AB194" s="647"/>
      <c r="AC194" s="647"/>
      <c r="AD194" s="647"/>
      <c r="AE194" s="647"/>
      <c r="AF194" s="647"/>
      <c r="AG194" s="647"/>
      <c r="AH194" s="647"/>
      <c r="AI194" s="647"/>
      <c r="AJ194" s="647"/>
      <c r="AK194" s="647"/>
      <c r="AL194" s="647"/>
      <c r="AM194" s="647"/>
      <c r="AN194" s="647"/>
      <c r="AO194" s="647"/>
      <c r="AP194" s="647"/>
      <c r="AQ194" s="647"/>
      <c r="AR194" s="647"/>
      <c r="AS194" s="647"/>
      <c r="AT194" s="647"/>
      <c r="AU194" s="647"/>
      <c r="AV194" s="647"/>
      <c r="AW194" s="647"/>
      <c r="AX194" s="647"/>
      <c r="AY194" s="647"/>
      <c r="AZ194" s="647"/>
      <c r="BA194" s="647"/>
      <c r="BB194" s="647"/>
      <c r="BC194" s="647"/>
      <c r="BD194" s="647"/>
      <c r="BE194" s="647"/>
      <c r="BF194" s="647"/>
      <c r="BG194" s="647"/>
      <c r="BH194" s="647"/>
      <c r="BI194" s="647"/>
      <c r="BJ194" s="647"/>
      <c r="BK194" s="647"/>
      <c r="BL194" s="647"/>
      <c r="BM194" s="647"/>
      <c r="BN194" s="647"/>
      <c r="BO194" s="647"/>
      <c r="BP194" s="647"/>
      <c r="BQ194" s="647"/>
      <c r="BR194" s="647"/>
      <c r="BS194" s="647"/>
      <c r="BT194" s="647"/>
      <c r="BU194" s="647"/>
      <c r="BV194" s="647"/>
      <c r="BW194" s="647"/>
      <c r="BX194" s="647"/>
      <c r="BY194" s="647"/>
      <c r="BZ194" s="647"/>
      <c r="CA194" s="647"/>
      <c r="CB194" s="647"/>
      <c r="CC194" s="647"/>
      <c r="CD194" s="647"/>
      <c r="CE194" s="647"/>
      <c r="CF194" s="647"/>
      <c r="CG194" s="647"/>
      <c r="CH194" s="647"/>
      <c r="CI194" s="647"/>
      <c r="CJ194" s="647"/>
      <c r="CK194" s="647"/>
      <c r="CL194" s="647"/>
      <c r="CM194" s="647"/>
      <c r="CN194" s="647"/>
      <c r="CO194" s="647"/>
      <c r="CP194" s="647"/>
      <c r="CQ194" s="647"/>
      <c r="CR194" s="647"/>
      <c r="CS194" s="647"/>
      <c r="CT194" s="647"/>
      <c r="CU194" s="647"/>
      <c r="CV194" s="647"/>
      <c r="CW194" s="647"/>
      <c r="CX194" s="647"/>
      <c r="CY194" s="647"/>
      <c r="CZ194" s="647"/>
      <c r="DA194" s="647"/>
      <c r="DB194" s="647"/>
      <c r="DC194" s="647"/>
      <c r="DD194" s="647"/>
      <c r="DE194" s="647"/>
      <c r="DF194" s="647"/>
      <c r="DG194" s="647"/>
      <c r="DH194" s="647"/>
      <c r="DI194" s="647"/>
      <c r="DJ194" s="647"/>
      <c r="DK194" s="647"/>
      <c r="DL194" s="647"/>
      <c r="DM194" s="647"/>
      <c r="DN194" s="647"/>
      <c r="DO194" s="647"/>
      <c r="DP194" s="647"/>
      <c r="DQ194" s="647"/>
      <c r="DR194" s="647"/>
      <c r="DS194" s="647"/>
      <c r="DT194" s="647"/>
      <c r="DU194" s="647"/>
      <c r="DV194" s="647"/>
      <c r="DW194" s="647"/>
      <c r="DX194" s="647"/>
      <c r="DY194" s="647"/>
      <c r="DZ194" s="647"/>
      <c r="EA194" s="647"/>
      <c r="EB194" s="647"/>
      <c r="EC194" s="647"/>
      <c r="ED194" s="647"/>
      <c r="EE194" s="647"/>
      <c r="EF194" s="647"/>
      <c r="EG194" s="647"/>
      <c r="EH194" s="647"/>
      <c r="EI194" s="647"/>
      <c r="EJ194" s="647"/>
      <c r="EK194" s="647"/>
      <c r="EL194" s="647"/>
      <c r="EM194" s="647"/>
      <c r="EN194" s="647"/>
      <c r="EO194" s="647"/>
      <c r="EP194" s="647"/>
      <c r="EQ194" s="647"/>
      <c r="ER194" s="647"/>
      <c r="ES194" s="647"/>
      <c r="ET194" s="647"/>
      <c r="EU194" s="647"/>
      <c r="EV194" s="647"/>
      <c r="EW194" s="647"/>
      <c r="EX194" s="647"/>
      <c r="EY194" s="647"/>
      <c r="EZ194" s="648"/>
    </row>
    <row r="195" spans="1:156" s="649" customFormat="1" ht="14.25" customHeight="1">
      <c r="A195" s="678"/>
      <c r="B195" s="680"/>
      <c r="C195" s="653"/>
      <c r="D195" s="647"/>
      <c r="E195" s="647"/>
      <c r="F195" s="637"/>
      <c r="G195" s="637"/>
      <c r="H195" s="647"/>
      <c r="I195" s="647"/>
      <c r="J195" s="647"/>
      <c r="K195" s="647"/>
      <c r="L195" s="647"/>
      <c r="M195" s="647"/>
      <c r="N195" s="647"/>
      <c r="O195" s="647"/>
      <c r="P195" s="647"/>
      <c r="Q195" s="647"/>
      <c r="R195" s="647"/>
      <c r="S195" s="647"/>
      <c r="T195" s="647"/>
      <c r="U195" s="647"/>
      <c r="V195" s="647"/>
      <c r="W195" s="647"/>
      <c r="X195" s="647"/>
      <c r="Y195" s="647"/>
      <c r="Z195" s="647"/>
      <c r="AA195" s="647"/>
      <c r="AB195" s="647"/>
      <c r="AC195" s="647"/>
      <c r="AD195" s="647"/>
      <c r="AE195" s="647"/>
      <c r="AF195" s="647"/>
      <c r="AG195" s="647"/>
      <c r="AH195" s="647"/>
      <c r="AI195" s="647"/>
      <c r="AJ195" s="647"/>
      <c r="AK195" s="647"/>
      <c r="AL195" s="647"/>
      <c r="AM195" s="647"/>
      <c r="AN195" s="647"/>
      <c r="AO195" s="647"/>
      <c r="AP195" s="647"/>
      <c r="AQ195" s="647"/>
      <c r="AR195" s="647"/>
      <c r="AS195" s="647"/>
      <c r="AT195" s="647"/>
      <c r="AU195" s="647"/>
      <c r="AV195" s="647"/>
      <c r="AW195" s="647"/>
      <c r="AX195" s="647"/>
      <c r="AY195" s="647"/>
      <c r="AZ195" s="647"/>
      <c r="BA195" s="647"/>
      <c r="BB195" s="647"/>
      <c r="BC195" s="647"/>
      <c r="BD195" s="647"/>
      <c r="BE195" s="647"/>
      <c r="BF195" s="647"/>
      <c r="BG195" s="647"/>
      <c r="BH195" s="647"/>
      <c r="BI195" s="647"/>
      <c r="BJ195" s="647"/>
      <c r="BK195" s="647"/>
      <c r="BL195" s="647"/>
      <c r="BM195" s="647"/>
      <c r="BN195" s="647"/>
      <c r="BO195" s="647"/>
      <c r="BP195" s="647"/>
      <c r="BQ195" s="647"/>
      <c r="BR195" s="647"/>
      <c r="BS195" s="647"/>
      <c r="BT195" s="647"/>
      <c r="BU195" s="647"/>
      <c r="BV195" s="647"/>
      <c r="BW195" s="647"/>
      <c r="BX195" s="647"/>
      <c r="BY195" s="647"/>
      <c r="BZ195" s="647"/>
      <c r="CA195" s="647"/>
      <c r="CB195" s="647"/>
      <c r="CC195" s="647"/>
      <c r="CD195" s="647"/>
      <c r="CE195" s="647"/>
      <c r="CF195" s="647"/>
      <c r="CG195" s="647"/>
      <c r="CH195" s="647"/>
      <c r="CI195" s="647"/>
      <c r="CJ195" s="647"/>
      <c r="CK195" s="647"/>
      <c r="CL195" s="647"/>
      <c r="CM195" s="647"/>
      <c r="CN195" s="647"/>
      <c r="CO195" s="647"/>
      <c r="CP195" s="647"/>
      <c r="CQ195" s="647"/>
      <c r="CR195" s="647"/>
      <c r="CS195" s="647"/>
      <c r="CT195" s="647"/>
      <c r="CU195" s="647"/>
      <c r="CV195" s="647"/>
      <c r="CW195" s="647"/>
      <c r="CX195" s="647"/>
      <c r="CY195" s="647"/>
      <c r="CZ195" s="647"/>
      <c r="DA195" s="647"/>
      <c r="DB195" s="647"/>
      <c r="DC195" s="647"/>
      <c r="DD195" s="647"/>
      <c r="DE195" s="647"/>
      <c r="DF195" s="647"/>
      <c r="DG195" s="647"/>
      <c r="DH195" s="647"/>
      <c r="DI195" s="647"/>
      <c r="DJ195" s="647"/>
      <c r="DK195" s="647"/>
      <c r="DL195" s="647"/>
      <c r="DM195" s="647"/>
      <c r="DN195" s="647"/>
      <c r="DO195" s="647"/>
      <c r="DP195" s="647"/>
      <c r="DQ195" s="647"/>
      <c r="DR195" s="647"/>
      <c r="DS195" s="647"/>
      <c r="DT195" s="647"/>
      <c r="DU195" s="647"/>
      <c r="DV195" s="647"/>
      <c r="DW195" s="647"/>
      <c r="DX195" s="647"/>
      <c r="DY195" s="647"/>
      <c r="DZ195" s="647"/>
      <c r="EA195" s="647"/>
      <c r="EB195" s="647"/>
      <c r="EC195" s="647"/>
      <c r="ED195" s="647"/>
      <c r="EE195" s="647"/>
      <c r="EF195" s="647"/>
      <c r="EG195" s="647"/>
      <c r="EH195" s="647"/>
      <c r="EI195" s="647"/>
      <c r="EJ195" s="647"/>
      <c r="EK195" s="647"/>
      <c r="EL195" s="647"/>
      <c r="EM195" s="647"/>
      <c r="EN195" s="647"/>
      <c r="EO195" s="647"/>
      <c r="EP195" s="647"/>
      <c r="EQ195" s="647"/>
      <c r="ER195" s="647"/>
      <c r="ES195" s="647"/>
      <c r="ET195" s="647"/>
      <c r="EU195" s="647"/>
      <c r="EV195" s="647"/>
      <c r="EW195" s="647"/>
      <c r="EX195" s="647"/>
      <c r="EY195" s="647"/>
      <c r="EZ195" s="648"/>
    </row>
    <row r="196" spans="1:156" s="649" customFormat="1" ht="14.25" customHeight="1">
      <c r="A196" s="678"/>
      <c r="B196" s="680"/>
      <c r="C196" s="653"/>
      <c r="D196" s="647"/>
      <c r="E196" s="647"/>
      <c r="F196" s="637"/>
      <c r="G196" s="637"/>
      <c r="H196" s="647"/>
      <c r="I196" s="647"/>
      <c r="J196" s="647"/>
      <c r="K196" s="647"/>
      <c r="L196" s="647"/>
      <c r="M196" s="647"/>
      <c r="N196" s="647"/>
      <c r="O196" s="647"/>
      <c r="P196" s="647"/>
      <c r="Q196" s="647"/>
      <c r="R196" s="647"/>
      <c r="S196" s="647"/>
      <c r="T196" s="647"/>
      <c r="U196" s="647"/>
      <c r="V196" s="647"/>
      <c r="W196" s="647"/>
      <c r="X196" s="647"/>
      <c r="Y196" s="647"/>
      <c r="Z196" s="647"/>
      <c r="AA196" s="647"/>
      <c r="AB196" s="647"/>
      <c r="AC196" s="647"/>
      <c r="AD196" s="647"/>
      <c r="AE196" s="647"/>
      <c r="AF196" s="647"/>
      <c r="AG196" s="647"/>
      <c r="AH196" s="647"/>
      <c r="AI196" s="647"/>
      <c r="AJ196" s="647"/>
      <c r="AK196" s="647"/>
      <c r="AL196" s="647"/>
      <c r="AM196" s="647"/>
      <c r="AN196" s="647"/>
      <c r="AO196" s="647"/>
      <c r="AP196" s="647"/>
      <c r="AQ196" s="647"/>
      <c r="AR196" s="647"/>
      <c r="AS196" s="647"/>
      <c r="AT196" s="647"/>
      <c r="AU196" s="647"/>
      <c r="AV196" s="647"/>
      <c r="AW196" s="647"/>
      <c r="AX196" s="647"/>
      <c r="AY196" s="647"/>
      <c r="AZ196" s="647"/>
      <c r="BA196" s="647"/>
      <c r="BB196" s="647"/>
      <c r="BC196" s="647"/>
      <c r="BD196" s="647"/>
      <c r="BE196" s="647"/>
      <c r="BF196" s="647"/>
      <c r="BG196" s="647"/>
      <c r="BH196" s="647"/>
      <c r="BI196" s="647"/>
      <c r="BJ196" s="647"/>
      <c r="BK196" s="647"/>
      <c r="BL196" s="647"/>
      <c r="BM196" s="647"/>
      <c r="BN196" s="647"/>
      <c r="BO196" s="647"/>
      <c r="BP196" s="647"/>
      <c r="BQ196" s="647"/>
      <c r="BR196" s="647"/>
      <c r="BS196" s="647"/>
      <c r="BT196" s="647"/>
      <c r="BU196" s="647"/>
      <c r="BV196" s="647"/>
      <c r="BW196" s="647"/>
      <c r="BX196" s="647"/>
      <c r="BY196" s="647"/>
      <c r="BZ196" s="647"/>
      <c r="CA196" s="647"/>
      <c r="CB196" s="647"/>
      <c r="CC196" s="647"/>
      <c r="CD196" s="647"/>
      <c r="CE196" s="647"/>
      <c r="CF196" s="647"/>
      <c r="CG196" s="647"/>
      <c r="CH196" s="647"/>
      <c r="CI196" s="647"/>
      <c r="CJ196" s="647"/>
      <c r="CK196" s="647"/>
      <c r="CL196" s="647"/>
      <c r="CM196" s="647"/>
      <c r="CN196" s="647"/>
      <c r="CO196" s="647"/>
      <c r="CP196" s="647"/>
      <c r="CQ196" s="647"/>
      <c r="CR196" s="647"/>
      <c r="CS196" s="647"/>
      <c r="CT196" s="647"/>
      <c r="CU196" s="647"/>
      <c r="CV196" s="647"/>
      <c r="CW196" s="647"/>
      <c r="CX196" s="647"/>
      <c r="CY196" s="647"/>
      <c r="CZ196" s="647"/>
      <c r="DA196" s="647"/>
      <c r="DB196" s="647"/>
      <c r="DC196" s="647"/>
      <c r="DD196" s="647"/>
      <c r="DE196" s="647"/>
      <c r="DF196" s="647"/>
      <c r="DG196" s="647"/>
      <c r="DH196" s="647"/>
      <c r="DI196" s="647"/>
      <c r="DJ196" s="647"/>
      <c r="DK196" s="647"/>
      <c r="DL196" s="647"/>
      <c r="DM196" s="647"/>
      <c r="DN196" s="647"/>
      <c r="DO196" s="647"/>
      <c r="DP196" s="647"/>
      <c r="DQ196" s="647"/>
      <c r="DR196" s="647"/>
      <c r="DS196" s="647"/>
      <c r="DT196" s="647"/>
      <c r="DU196" s="647"/>
      <c r="DV196" s="647"/>
      <c r="DW196" s="647"/>
      <c r="DX196" s="647"/>
      <c r="DY196" s="647"/>
      <c r="DZ196" s="647"/>
      <c r="EA196" s="647"/>
      <c r="EB196" s="647"/>
      <c r="EC196" s="647"/>
      <c r="ED196" s="647"/>
      <c r="EE196" s="647"/>
      <c r="EF196" s="647"/>
      <c r="EG196" s="647"/>
      <c r="EH196" s="647"/>
      <c r="EI196" s="647"/>
      <c r="EJ196" s="647"/>
      <c r="EK196" s="647"/>
      <c r="EL196" s="647"/>
      <c r="EM196" s="647"/>
      <c r="EN196" s="647"/>
      <c r="EO196" s="647"/>
      <c r="EP196" s="647"/>
      <c r="EQ196" s="647"/>
      <c r="ER196" s="647"/>
      <c r="ES196" s="647"/>
      <c r="ET196" s="647"/>
      <c r="EU196" s="647"/>
      <c r="EV196" s="647"/>
      <c r="EW196" s="647"/>
      <c r="EX196" s="647"/>
      <c r="EY196" s="647"/>
      <c r="EZ196" s="648"/>
    </row>
    <row r="197" spans="1:156" s="649" customFormat="1" ht="14.25" customHeight="1">
      <c r="A197" s="678"/>
      <c r="B197" s="680"/>
      <c r="C197" s="653"/>
      <c r="D197" s="647"/>
      <c r="E197" s="647"/>
      <c r="F197" s="637"/>
      <c r="G197" s="637"/>
      <c r="H197" s="647"/>
      <c r="I197" s="647"/>
      <c r="J197" s="647"/>
      <c r="K197" s="647"/>
      <c r="L197" s="647"/>
      <c r="M197" s="647"/>
      <c r="N197" s="647"/>
      <c r="O197" s="647"/>
      <c r="P197" s="647"/>
      <c r="Q197" s="647"/>
      <c r="R197" s="647"/>
      <c r="S197" s="647"/>
      <c r="T197" s="647"/>
      <c r="U197" s="647"/>
      <c r="V197" s="647"/>
      <c r="W197" s="647"/>
      <c r="X197" s="647"/>
      <c r="Y197" s="647"/>
      <c r="Z197" s="647"/>
      <c r="AA197" s="647"/>
      <c r="AB197" s="647"/>
      <c r="AC197" s="647"/>
      <c r="AD197" s="647"/>
      <c r="AE197" s="647"/>
      <c r="AF197" s="647"/>
      <c r="AG197" s="647"/>
      <c r="AH197" s="647"/>
      <c r="AI197" s="647"/>
      <c r="AJ197" s="647"/>
      <c r="AK197" s="647"/>
      <c r="AL197" s="647"/>
      <c r="AM197" s="647"/>
      <c r="AN197" s="647"/>
      <c r="AO197" s="647"/>
      <c r="AP197" s="647"/>
      <c r="AQ197" s="647"/>
      <c r="AR197" s="647"/>
      <c r="AS197" s="647"/>
      <c r="AT197" s="647"/>
      <c r="AU197" s="647"/>
      <c r="AV197" s="647"/>
      <c r="AW197" s="647"/>
      <c r="AX197" s="647"/>
      <c r="AY197" s="647"/>
      <c r="AZ197" s="647"/>
      <c r="BA197" s="647"/>
      <c r="BB197" s="647"/>
      <c r="BC197" s="647"/>
      <c r="BD197" s="647"/>
      <c r="BE197" s="647"/>
      <c r="BF197" s="647"/>
      <c r="BG197" s="647"/>
      <c r="BH197" s="647"/>
      <c r="BI197" s="647"/>
      <c r="BJ197" s="647"/>
      <c r="BK197" s="647"/>
      <c r="BL197" s="647"/>
      <c r="BM197" s="647"/>
      <c r="BN197" s="647"/>
      <c r="BO197" s="647"/>
      <c r="BP197" s="647"/>
      <c r="BQ197" s="647"/>
      <c r="BR197" s="647"/>
      <c r="BS197" s="647"/>
      <c r="BT197" s="647"/>
      <c r="BU197" s="647"/>
      <c r="BV197" s="647"/>
      <c r="BW197" s="647"/>
      <c r="BX197" s="647"/>
      <c r="BY197" s="647"/>
      <c r="BZ197" s="647"/>
      <c r="CA197" s="647"/>
      <c r="CB197" s="647"/>
      <c r="CC197" s="647"/>
      <c r="CD197" s="647"/>
      <c r="CE197" s="647"/>
      <c r="CF197" s="647"/>
      <c r="CG197" s="647"/>
      <c r="CH197" s="647"/>
      <c r="CI197" s="647"/>
      <c r="CJ197" s="647"/>
      <c r="CK197" s="647"/>
      <c r="CL197" s="647"/>
      <c r="CM197" s="647"/>
      <c r="CN197" s="647"/>
      <c r="CO197" s="647"/>
      <c r="CP197" s="647"/>
      <c r="CQ197" s="647"/>
      <c r="CR197" s="647"/>
      <c r="CS197" s="647"/>
      <c r="CT197" s="647"/>
      <c r="CU197" s="647"/>
      <c r="CV197" s="647"/>
      <c r="CW197" s="647"/>
      <c r="CX197" s="647"/>
      <c r="CY197" s="647"/>
      <c r="CZ197" s="647"/>
      <c r="DA197" s="647"/>
      <c r="DB197" s="647"/>
      <c r="DC197" s="647"/>
      <c r="DD197" s="647"/>
      <c r="DE197" s="647"/>
      <c r="DF197" s="647"/>
      <c r="DG197" s="647"/>
      <c r="DH197" s="647"/>
      <c r="DI197" s="647"/>
      <c r="DJ197" s="647"/>
      <c r="DK197" s="647"/>
      <c r="DL197" s="647"/>
      <c r="DM197" s="647"/>
      <c r="DN197" s="647"/>
      <c r="DO197" s="647"/>
      <c r="DP197" s="647"/>
      <c r="DQ197" s="647"/>
      <c r="DR197" s="647"/>
      <c r="DS197" s="647"/>
      <c r="DT197" s="647"/>
      <c r="DU197" s="647"/>
      <c r="DV197" s="647"/>
      <c r="DW197" s="647"/>
      <c r="DX197" s="647"/>
      <c r="DY197" s="647"/>
      <c r="DZ197" s="647"/>
      <c r="EA197" s="647"/>
      <c r="EB197" s="647"/>
      <c r="EC197" s="647"/>
      <c r="ED197" s="647"/>
      <c r="EE197" s="647"/>
      <c r="EF197" s="647"/>
      <c r="EG197" s="647"/>
      <c r="EH197" s="647"/>
      <c r="EI197" s="647"/>
      <c r="EJ197" s="647"/>
      <c r="EK197" s="647"/>
      <c r="EL197" s="647"/>
      <c r="EM197" s="647"/>
      <c r="EN197" s="647"/>
      <c r="EO197" s="647"/>
      <c r="EP197" s="647"/>
      <c r="EQ197" s="647"/>
      <c r="ER197" s="647"/>
      <c r="ES197" s="647"/>
      <c r="ET197" s="647"/>
      <c r="EU197" s="647"/>
      <c r="EV197" s="647"/>
      <c r="EW197" s="647"/>
      <c r="EX197" s="647"/>
      <c r="EY197" s="647"/>
      <c r="EZ197" s="648"/>
    </row>
    <row r="198" spans="1:156" s="649" customFormat="1" ht="14.25" customHeight="1">
      <c r="A198" s="678"/>
      <c r="B198" s="680"/>
      <c r="C198" s="653"/>
      <c r="D198" s="647"/>
      <c r="E198" s="647"/>
      <c r="F198" s="637"/>
      <c r="G198" s="637"/>
      <c r="H198" s="647"/>
      <c r="I198" s="647"/>
      <c r="J198" s="647"/>
      <c r="K198" s="647"/>
      <c r="L198" s="647"/>
      <c r="M198" s="647"/>
      <c r="N198" s="647"/>
      <c r="O198" s="647"/>
      <c r="P198" s="647"/>
      <c r="Q198" s="647"/>
      <c r="R198" s="647"/>
      <c r="S198" s="647"/>
      <c r="T198" s="647"/>
      <c r="U198" s="647"/>
      <c r="V198" s="647"/>
      <c r="W198" s="647"/>
      <c r="X198" s="647"/>
      <c r="Y198" s="647"/>
      <c r="Z198" s="647"/>
      <c r="AA198" s="647"/>
      <c r="AB198" s="647"/>
      <c r="AC198" s="647"/>
      <c r="AD198" s="647"/>
      <c r="AE198" s="647"/>
      <c r="AF198" s="647"/>
      <c r="AG198" s="647"/>
      <c r="AH198" s="647"/>
      <c r="AI198" s="647"/>
      <c r="AJ198" s="647"/>
      <c r="AK198" s="647"/>
      <c r="AL198" s="647"/>
      <c r="AM198" s="647"/>
      <c r="AN198" s="647"/>
      <c r="AO198" s="647"/>
      <c r="AP198" s="647"/>
      <c r="AQ198" s="647"/>
      <c r="AR198" s="647"/>
      <c r="AS198" s="647"/>
      <c r="AT198" s="647"/>
      <c r="AU198" s="647"/>
      <c r="AV198" s="647"/>
      <c r="AW198" s="647"/>
      <c r="AX198" s="647"/>
      <c r="AY198" s="647"/>
      <c r="AZ198" s="647"/>
      <c r="BA198" s="647"/>
      <c r="BB198" s="647"/>
      <c r="BC198" s="647"/>
      <c r="BD198" s="647"/>
      <c r="BE198" s="647"/>
      <c r="BF198" s="647"/>
      <c r="BG198" s="647"/>
      <c r="BH198" s="647"/>
      <c r="BI198" s="647"/>
      <c r="BJ198" s="647"/>
      <c r="BK198" s="647"/>
      <c r="BL198" s="647"/>
      <c r="BM198" s="647"/>
      <c r="BN198" s="647"/>
      <c r="BO198" s="647"/>
      <c r="BP198" s="647"/>
      <c r="BQ198" s="647"/>
      <c r="BR198" s="647"/>
      <c r="BS198" s="647"/>
      <c r="BT198" s="647"/>
      <c r="BU198" s="647"/>
      <c r="BV198" s="647"/>
      <c r="BW198" s="647"/>
      <c r="BX198" s="647"/>
      <c r="BY198" s="647"/>
      <c r="BZ198" s="647"/>
      <c r="CA198" s="647"/>
      <c r="CB198" s="647"/>
      <c r="CC198" s="647"/>
      <c r="CD198" s="647"/>
      <c r="CE198" s="647"/>
      <c r="CF198" s="647"/>
      <c r="CG198" s="647"/>
      <c r="CH198" s="647"/>
      <c r="CI198" s="647"/>
      <c r="CJ198" s="647"/>
      <c r="CK198" s="647"/>
      <c r="CL198" s="647"/>
      <c r="CM198" s="647"/>
      <c r="CN198" s="647"/>
      <c r="CO198" s="647"/>
      <c r="CP198" s="647"/>
      <c r="CQ198" s="647"/>
      <c r="CR198" s="647"/>
      <c r="CS198" s="647"/>
      <c r="CT198" s="647"/>
      <c r="CU198" s="647"/>
      <c r="CV198" s="647"/>
      <c r="CW198" s="647"/>
      <c r="CX198" s="647"/>
      <c r="CY198" s="647"/>
      <c r="CZ198" s="647"/>
      <c r="DA198" s="647"/>
      <c r="DB198" s="647"/>
      <c r="DC198" s="647"/>
      <c r="DD198" s="647"/>
      <c r="DE198" s="647"/>
      <c r="DF198" s="647"/>
      <c r="DG198" s="647"/>
      <c r="DH198" s="647"/>
      <c r="DI198" s="647"/>
      <c r="DJ198" s="647"/>
      <c r="DK198" s="647"/>
      <c r="DL198" s="647"/>
      <c r="DM198" s="647"/>
      <c r="DN198" s="647"/>
      <c r="DO198" s="647"/>
      <c r="DP198" s="647"/>
      <c r="DQ198" s="647"/>
      <c r="DR198" s="647"/>
      <c r="DS198" s="647"/>
      <c r="DT198" s="647"/>
      <c r="DU198" s="647"/>
      <c r="DV198" s="647"/>
      <c r="DW198" s="647"/>
      <c r="DX198" s="647"/>
      <c r="DY198" s="647"/>
      <c r="DZ198" s="647"/>
      <c r="EA198" s="647"/>
      <c r="EB198" s="647"/>
      <c r="EC198" s="647"/>
      <c r="ED198" s="647"/>
      <c r="EE198" s="647"/>
      <c r="EF198" s="647"/>
      <c r="EG198" s="647"/>
      <c r="EH198" s="647"/>
      <c r="EI198" s="647"/>
      <c r="EJ198" s="647"/>
      <c r="EK198" s="647"/>
      <c r="EL198" s="647"/>
      <c r="EM198" s="647"/>
      <c r="EN198" s="647"/>
      <c r="EO198" s="647"/>
      <c r="EP198" s="647"/>
      <c r="EQ198" s="647"/>
      <c r="ER198" s="647"/>
      <c r="ES198" s="647"/>
      <c r="ET198" s="647"/>
      <c r="EU198" s="647"/>
      <c r="EV198" s="647"/>
      <c r="EW198" s="647"/>
      <c r="EX198" s="647"/>
      <c r="EY198" s="647"/>
      <c r="EZ198" s="648"/>
    </row>
    <row r="199" spans="1:156" s="649" customFormat="1" ht="14.25" customHeight="1">
      <c r="A199" s="678"/>
      <c r="B199" s="680"/>
      <c r="C199" s="653"/>
      <c r="D199" s="647"/>
      <c r="E199" s="647"/>
      <c r="F199" s="637"/>
      <c r="G199" s="637"/>
      <c r="H199" s="647"/>
      <c r="I199" s="647"/>
      <c r="J199" s="647"/>
      <c r="K199" s="647"/>
      <c r="L199" s="647"/>
      <c r="M199" s="647"/>
      <c r="N199" s="647"/>
      <c r="O199" s="647"/>
      <c r="P199" s="647"/>
      <c r="Q199" s="647"/>
      <c r="R199" s="647"/>
      <c r="S199" s="647"/>
      <c r="T199" s="647"/>
      <c r="U199" s="647"/>
      <c r="V199" s="647"/>
      <c r="W199" s="647"/>
      <c r="X199" s="647"/>
      <c r="Y199" s="647"/>
      <c r="Z199" s="647"/>
      <c r="AA199" s="647"/>
      <c r="AB199" s="647"/>
      <c r="AC199" s="647"/>
      <c r="AD199" s="647"/>
      <c r="AE199" s="647"/>
      <c r="AF199" s="647"/>
      <c r="AG199" s="647"/>
      <c r="AH199" s="647"/>
      <c r="AI199" s="647"/>
      <c r="AJ199" s="647"/>
      <c r="AK199" s="647"/>
      <c r="AL199" s="647"/>
      <c r="AM199" s="647"/>
      <c r="AN199" s="647"/>
      <c r="AO199" s="647"/>
      <c r="AP199" s="647"/>
      <c r="AQ199" s="647"/>
      <c r="AR199" s="647"/>
      <c r="AS199" s="647"/>
      <c r="AT199" s="647"/>
      <c r="AU199" s="647"/>
      <c r="AV199" s="647"/>
      <c r="AW199" s="647"/>
      <c r="AX199" s="647"/>
      <c r="AY199" s="647"/>
      <c r="AZ199" s="647"/>
      <c r="BA199" s="647"/>
      <c r="BB199" s="647"/>
      <c r="BC199" s="647"/>
      <c r="BD199" s="647"/>
      <c r="BE199" s="647"/>
      <c r="BF199" s="647"/>
      <c r="BG199" s="647"/>
      <c r="BH199" s="647"/>
      <c r="BI199" s="647"/>
      <c r="BJ199" s="647"/>
      <c r="BK199" s="647"/>
      <c r="BL199" s="647"/>
      <c r="BM199" s="647"/>
      <c r="BN199" s="647"/>
      <c r="BO199" s="647"/>
      <c r="BP199" s="647"/>
      <c r="BQ199" s="647"/>
      <c r="BR199" s="647"/>
      <c r="BS199" s="647"/>
      <c r="BT199" s="647"/>
      <c r="BU199" s="647"/>
      <c r="BV199" s="647"/>
      <c r="BW199" s="647"/>
      <c r="BX199" s="647"/>
      <c r="BY199" s="647"/>
      <c r="BZ199" s="647"/>
      <c r="CA199" s="647"/>
      <c r="CB199" s="647"/>
      <c r="CC199" s="647"/>
      <c r="CD199" s="647"/>
      <c r="CE199" s="647"/>
      <c r="CF199" s="647"/>
      <c r="CG199" s="647"/>
      <c r="CH199" s="647"/>
      <c r="CI199" s="647"/>
      <c r="CJ199" s="647"/>
      <c r="CK199" s="647"/>
      <c r="CL199" s="647"/>
      <c r="CM199" s="647"/>
      <c r="CN199" s="647"/>
      <c r="CO199" s="647"/>
      <c r="CP199" s="647"/>
      <c r="CQ199" s="647"/>
      <c r="CR199" s="647"/>
      <c r="CS199" s="647"/>
      <c r="CT199" s="647"/>
      <c r="CU199" s="647"/>
      <c r="CV199" s="647"/>
      <c r="CW199" s="647"/>
      <c r="CX199" s="647"/>
      <c r="CY199" s="647"/>
      <c r="CZ199" s="647"/>
      <c r="DA199" s="647"/>
      <c r="DB199" s="647"/>
      <c r="DC199" s="647"/>
      <c r="DD199" s="647"/>
      <c r="DE199" s="647"/>
      <c r="DF199" s="647"/>
      <c r="DG199" s="647"/>
      <c r="DH199" s="647"/>
      <c r="DI199" s="647"/>
      <c r="DJ199" s="647"/>
      <c r="DK199" s="647"/>
      <c r="DL199" s="647"/>
      <c r="DM199" s="647"/>
      <c r="DN199" s="647"/>
      <c r="DO199" s="647"/>
      <c r="DP199" s="647"/>
      <c r="DQ199" s="647"/>
      <c r="DR199" s="647"/>
      <c r="DS199" s="647"/>
      <c r="DT199" s="647"/>
      <c r="DU199" s="647"/>
      <c r="DV199" s="647"/>
      <c r="DW199" s="647"/>
      <c r="DX199" s="647"/>
      <c r="DY199" s="647"/>
      <c r="DZ199" s="647"/>
      <c r="EA199" s="647"/>
      <c r="EB199" s="647"/>
      <c r="EC199" s="647"/>
      <c r="ED199" s="647"/>
      <c r="EE199" s="647"/>
      <c r="EF199" s="647"/>
      <c r="EG199" s="647"/>
      <c r="EH199" s="647"/>
      <c r="EI199" s="647"/>
      <c r="EJ199" s="647"/>
      <c r="EK199" s="647"/>
      <c r="EL199" s="647"/>
      <c r="EM199" s="647"/>
      <c r="EN199" s="647"/>
      <c r="EO199" s="647"/>
      <c r="EP199" s="647"/>
      <c r="EQ199" s="647"/>
      <c r="ER199" s="647"/>
      <c r="ES199" s="647"/>
      <c r="ET199" s="647"/>
      <c r="EU199" s="647"/>
      <c r="EV199" s="647"/>
      <c r="EW199" s="647"/>
      <c r="EX199" s="647"/>
      <c r="EY199" s="647"/>
      <c r="EZ199" s="648"/>
    </row>
    <row r="200" spans="1:156" s="649" customFormat="1" ht="14.25" customHeight="1">
      <c r="A200" s="678"/>
      <c r="B200" s="680"/>
      <c r="C200" s="653"/>
      <c r="D200" s="647"/>
      <c r="E200" s="647"/>
      <c r="F200" s="637"/>
      <c r="G200" s="637"/>
      <c r="H200" s="647"/>
      <c r="I200" s="647"/>
      <c r="J200" s="647"/>
      <c r="K200" s="647"/>
      <c r="L200" s="647"/>
      <c r="M200" s="647"/>
      <c r="N200" s="647"/>
      <c r="O200" s="647"/>
      <c r="P200" s="647"/>
      <c r="Q200" s="647"/>
      <c r="R200" s="647"/>
      <c r="S200" s="647"/>
      <c r="T200" s="647"/>
      <c r="U200" s="647"/>
      <c r="V200" s="647"/>
      <c r="W200" s="647"/>
      <c r="X200" s="647"/>
      <c r="Y200" s="647"/>
      <c r="Z200" s="647"/>
      <c r="AA200" s="647"/>
      <c r="AB200" s="647"/>
      <c r="AC200" s="647"/>
      <c r="AD200" s="647"/>
      <c r="AE200" s="647"/>
      <c r="AF200" s="647"/>
      <c r="AG200" s="647"/>
      <c r="AH200" s="647"/>
      <c r="AI200" s="647"/>
      <c r="AJ200" s="647"/>
      <c r="AK200" s="647"/>
      <c r="AL200" s="647"/>
      <c r="AM200" s="647"/>
      <c r="AN200" s="647"/>
      <c r="AO200" s="647"/>
      <c r="AP200" s="647"/>
      <c r="AQ200" s="647"/>
      <c r="AR200" s="647"/>
      <c r="AS200" s="647"/>
      <c r="AT200" s="647"/>
      <c r="AU200" s="647"/>
      <c r="AV200" s="647"/>
      <c r="AW200" s="647"/>
      <c r="AX200" s="647"/>
      <c r="AY200" s="647"/>
      <c r="AZ200" s="647"/>
      <c r="BA200" s="647"/>
      <c r="BB200" s="647"/>
      <c r="BC200" s="647"/>
      <c r="BD200" s="647"/>
      <c r="BE200" s="647"/>
      <c r="BF200" s="647"/>
      <c r="BG200" s="647"/>
      <c r="BH200" s="647"/>
      <c r="BI200" s="647"/>
      <c r="BJ200" s="647"/>
      <c r="BK200" s="647"/>
      <c r="BL200" s="647"/>
      <c r="BM200" s="647"/>
      <c r="BN200" s="647"/>
      <c r="BO200" s="647"/>
      <c r="BP200" s="647"/>
      <c r="BQ200" s="647"/>
      <c r="BR200" s="647"/>
      <c r="BS200" s="647"/>
      <c r="BT200" s="647"/>
      <c r="BU200" s="647"/>
      <c r="BV200" s="647"/>
      <c r="BW200" s="647"/>
      <c r="BX200" s="647"/>
      <c r="BY200" s="647"/>
      <c r="BZ200" s="647"/>
      <c r="CA200" s="647"/>
      <c r="CB200" s="647"/>
      <c r="CC200" s="647"/>
      <c r="CD200" s="647"/>
      <c r="CE200" s="647"/>
      <c r="CF200" s="647"/>
      <c r="CG200" s="647"/>
      <c r="CH200" s="647"/>
      <c r="CI200" s="647"/>
      <c r="CJ200" s="647"/>
      <c r="CK200" s="647"/>
      <c r="CL200" s="647"/>
      <c r="CM200" s="647"/>
      <c r="CN200" s="647"/>
      <c r="CO200" s="647"/>
      <c r="CP200" s="647"/>
      <c r="CQ200" s="647"/>
      <c r="CR200" s="647"/>
      <c r="CS200" s="647"/>
      <c r="CT200" s="647"/>
      <c r="CU200" s="647"/>
      <c r="CV200" s="647"/>
      <c r="CW200" s="647"/>
      <c r="CX200" s="647"/>
      <c r="CY200" s="647"/>
      <c r="CZ200" s="647"/>
      <c r="DA200" s="647"/>
      <c r="DB200" s="647"/>
      <c r="DC200" s="647"/>
      <c r="DD200" s="647"/>
      <c r="DE200" s="647"/>
      <c r="DF200" s="647"/>
      <c r="DG200" s="647"/>
      <c r="DH200" s="647"/>
      <c r="DI200" s="647"/>
      <c r="DJ200" s="647"/>
      <c r="DK200" s="647"/>
      <c r="DL200" s="647"/>
      <c r="DM200" s="647"/>
      <c r="DN200" s="647"/>
      <c r="DO200" s="647"/>
      <c r="DP200" s="647"/>
      <c r="DQ200" s="647"/>
      <c r="DR200" s="647"/>
      <c r="DS200" s="647"/>
      <c r="DT200" s="647"/>
      <c r="DU200" s="647"/>
      <c r="DV200" s="647"/>
      <c r="DW200" s="647"/>
      <c r="DX200" s="647"/>
      <c r="DY200" s="647"/>
      <c r="DZ200" s="647"/>
      <c r="EA200" s="647"/>
      <c r="EB200" s="647"/>
      <c r="EC200" s="647"/>
      <c r="ED200" s="647"/>
      <c r="EE200" s="647"/>
      <c r="EF200" s="647"/>
      <c r="EG200" s="647"/>
      <c r="EH200" s="647"/>
      <c r="EI200" s="647"/>
      <c r="EJ200" s="647"/>
      <c r="EK200" s="647"/>
      <c r="EL200" s="647"/>
      <c r="EM200" s="647"/>
      <c r="EN200" s="647"/>
      <c r="EO200" s="647"/>
      <c r="EP200" s="647"/>
      <c r="EQ200" s="647"/>
      <c r="ER200" s="647"/>
      <c r="ES200" s="647"/>
      <c r="ET200" s="647"/>
      <c r="EU200" s="647"/>
      <c r="EV200" s="647"/>
      <c r="EW200" s="647"/>
      <c r="EX200" s="647"/>
      <c r="EY200" s="647"/>
      <c r="EZ200" s="648"/>
    </row>
    <row r="201" spans="1:156" s="649" customFormat="1" ht="14.25" customHeight="1">
      <c r="A201" s="678"/>
      <c r="B201" s="680"/>
      <c r="C201" s="653"/>
      <c r="D201" s="647"/>
      <c r="E201" s="647"/>
      <c r="F201" s="637"/>
      <c r="G201" s="637"/>
      <c r="H201" s="647"/>
      <c r="I201" s="647"/>
      <c r="J201" s="647"/>
      <c r="K201" s="647"/>
      <c r="L201" s="647"/>
      <c r="M201" s="647"/>
      <c r="N201" s="647"/>
      <c r="O201" s="647"/>
      <c r="P201" s="647"/>
      <c r="Q201" s="647"/>
      <c r="R201" s="647"/>
      <c r="S201" s="647"/>
      <c r="T201" s="647"/>
      <c r="U201" s="647"/>
      <c r="V201" s="647"/>
      <c r="W201" s="647"/>
      <c r="X201" s="647"/>
      <c r="Y201" s="647"/>
      <c r="Z201" s="647"/>
      <c r="AA201" s="647"/>
      <c r="AB201" s="647"/>
      <c r="AC201" s="647"/>
      <c r="AD201" s="647"/>
      <c r="AE201" s="647"/>
      <c r="AF201" s="647"/>
      <c r="AG201" s="647"/>
      <c r="AH201" s="647"/>
      <c r="AI201" s="647"/>
      <c r="AJ201" s="647"/>
      <c r="AK201" s="647"/>
      <c r="AL201" s="647"/>
      <c r="AM201" s="647"/>
      <c r="AN201" s="647"/>
      <c r="AO201" s="647"/>
      <c r="AP201" s="647"/>
      <c r="AQ201" s="647"/>
      <c r="AR201" s="647"/>
      <c r="AS201" s="647"/>
      <c r="AT201" s="647"/>
      <c r="AU201" s="647"/>
      <c r="AV201" s="647"/>
      <c r="AW201" s="647"/>
      <c r="AX201" s="647"/>
      <c r="AY201" s="647"/>
      <c r="AZ201" s="647"/>
      <c r="BA201" s="647"/>
      <c r="BB201" s="647"/>
      <c r="BC201" s="647"/>
      <c r="BD201" s="647"/>
      <c r="BE201" s="647"/>
      <c r="BF201" s="647"/>
      <c r="BG201" s="647"/>
      <c r="BH201" s="647"/>
      <c r="BI201" s="647"/>
      <c r="BJ201" s="647"/>
      <c r="BK201" s="647"/>
      <c r="BL201" s="647"/>
      <c r="BM201" s="647"/>
      <c r="BN201" s="647"/>
      <c r="BO201" s="647"/>
      <c r="BP201" s="647"/>
      <c r="BQ201" s="647"/>
      <c r="BR201" s="647"/>
      <c r="BS201" s="647"/>
      <c r="BT201" s="647"/>
      <c r="BU201" s="647"/>
      <c r="BV201" s="647"/>
      <c r="BW201" s="647"/>
      <c r="BX201" s="647"/>
      <c r="BY201" s="647"/>
      <c r="BZ201" s="647"/>
      <c r="CA201" s="647"/>
      <c r="CB201" s="647"/>
      <c r="CC201" s="647"/>
      <c r="CD201" s="647"/>
      <c r="CE201" s="647"/>
      <c r="CF201" s="647"/>
      <c r="CG201" s="647"/>
      <c r="CH201" s="647"/>
      <c r="CI201" s="647"/>
      <c r="CJ201" s="647"/>
      <c r="CK201" s="647"/>
      <c r="CL201" s="647"/>
      <c r="CM201" s="647"/>
      <c r="CN201" s="647"/>
      <c r="CO201" s="647"/>
      <c r="CP201" s="647"/>
      <c r="CQ201" s="647"/>
      <c r="CR201" s="647"/>
      <c r="CS201" s="647"/>
      <c r="CT201" s="647"/>
      <c r="CU201" s="647"/>
      <c r="CV201" s="647"/>
      <c r="CW201" s="647"/>
      <c r="CX201" s="647"/>
      <c r="CY201" s="647"/>
      <c r="CZ201" s="647"/>
      <c r="DA201" s="647"/>
      <c r="DB201" s="647"/>
      <c r="DC201" s="647"/>
      <c r="DD201" s="647"/>
      <c r="DE201" s="647"/>
      <c r="DF201" s="647"/>
      <c r="DG201" s="647"/>
      <c r="DH201" s="647"/>
      <c r="DI201" s="647"/>
      <c r="DJ201" s="647"/>
      <c r="DK201" s="647"/>
      <c r="DL201" s="647"/>
      <c r="DM201" s="647"/>
      <c r="DN201" s="647"/>
      <c r="DO201" s="647"/>
      <c r="DP201" s="647"/>
      <c r="DQ201" s="647"/>
      <c r="DR201" s="647"/>
      <c r="DS201" s="647"/>
      <c r="DT201" s="647"/>
      <c r="DU201" s="647"/>
      <c r="DV201" s="647"/>
      <c r="DW201" s="647"/>
      <c r="DX201" s="647"/>
      <c r="DY201" s="647"/>
      <c r="DZ201" s="647"/>
      <c r="EA201" s="647"/>
      <c r="EB201" s="647"/>
      <c r="EC201" s="647"/>
      <c r="ED201" s="647"/>
      <c r="EE201" s="647"/>
      <c r="EF201" s="647"/>
      <c r="EG201" s="647"/>
      <c r="EH201" s="647"/>
      <c r="EI201" s="647"/>
      <c r="EJ201" s="647"/>
      <c r="EK201" s="647"/>
      <c r="EL201" s="647"/>
      <c r="EM201" s="647"/>
      <c r="EN201" s="647"/>
      <c r="EO201" s="647"/>
      <c r="EP201" s="647"/>
      <c r="EQ201" s="647"/>
      <c r="ER201" s="647"/>
      <c r="ES201" s="647"/>
      <c r="ET201" s="647"/>
      <c r="EU201" s="647"/>
      <c r="EV201" s="647"/>
      <c r="EW201" s="647"/>
      <c r="EX201" s="647"/>
      <c r="EY201" s="647"/>
      <c r="EZ201" s="648"/>
    </row>
    <row r="202" spans="1:156" s="649" customFormat="1" ht="14.25" customHeight="1">
      <c r="A202" s="678"/>
      <c r="B202" s="680"/>
      <c r="C202" s="653"/>
      <c r="D202" s="647"/>
      <c r="E202" s="647"/>
      <c r="F202" s="637"/>
      <c r="G202" s="637"/>
      <c r="H202" s="647"/>
      <c r="I202" s="647"/>
      <c r="J202" s="647"/>
      <c r="K202" s="647"/>
      <c r="L202" s="647"/>
      <c r="M202" s="647"/>
      <c r="N202" s="647"/>
      <c r="O202" s="647"/>
      <c r="P202" s="647"/>
      <c r="Q202" s="647"/>
      <c r="R202" s="647"/>
      <c r="S202" s="647"/>
      <c r="T202" s="647"/>
      <c r="U202" s="647"/>
      <c r="V202" s="647"/>
      <c r="W202" s="647"/>
      <c r="X202" s="647"/>
      <c r="Y202" s="647"/>
      <c r="Z202" s="647"/>
      <c r="AA202" s="647"/>
      <c r="AB202" s="647"/>
      <c r="AC202" s="647"/>
      <c r="AD202" s="647"/>
      <c r="AE202" s="647"/>
      <c r="AF202" s="647"/>
      <c r="AG202" s="647"/>
      <c r="AH202" s="647"/>
      <c r="AI202" s="647"/>
      <c r="AJ202" s="647"/>
      <c r="AK202" s="647"/>
      <c r="AL202" s="647"/>
      <c r="AM202" s="647"/>
      <c r="AN202" s="647"/>
      <c r="AO202" s="647"/>
      <c r="AP202" s="647"/>
      <c r="AQ202" s="647"/>
      <c r="AR202" s="647"/>
      <c r="AS202" s="647"/>
      <c r="AT202" s="647"/>
      <c r="AU202" s="647"/>
      <c r="AV202" s="647"/>
      <c r="AW202" s="647"/>
      <c r="AX202" s="647"/>
      <c r="AY202" s="647"/>
      <c r="AZ202" s="647"/>
      <c r="BA202" s="647"/>
      <c r="BB202" s="647"/>
      <c r="BC202" s="647"/>
      <c r="BD202" s="647"/>
      <c r="BE202" s="647"/>
      <c r="BF202" s="647"/>
      <c r="BG202" s="647"/>
      <c r="BH202" s="647"/>
      <c r="BI202" s="647"/>
      <c r="BJ202" s="647"/>
      <c r="BK202" s="647"/>
      <c r="BL202" s="647"/>
      <c r="BM202" s="647"/>
      <c r="BN202" s="647"/>
      <c r="BO202" s="647"/>
      <c r="BP202" s="647"/>
      <c r="BQ202" s="647"/>
      <c r="BR202" s="647"/>
      <c r="BS202" s="647"/>
      <c r="BT202" s="647"/>
      <c r="BU202" s="647"/>
      <c r="BV202" s="647"/>
      <c r="BW202" s="647"/>
      <c r="BX202" s="647"/>
      <c r="BY202" s="647"/>
      <c r="BZ202" s="647"/>
      <c r="CA202" s="647"/>
      <c r="CB202" s="647"/>
      <c r="CC202" s="647"/>
      <c r="CD202" s="647"/>
      <c r="CE202" s="647"/>
      <c r="CF202" s="647"/>
      <c r="CG202" s="647"/>
      <c r="CH202" s="647"/>
      <c r="CI202" s="647"/>
      <c r="CJ202" s="647"/>
      <c r="CK202" s="647"/>
      <c r="CL202" s="647"/>
      <c r="CM202" s="647"/>
      <c r="CN202" s="647"/>
      <c r="CO202" s="647"/>
      <c r="CP202" s="647"/>
      <c r="CQ202" s="647"/>
      <c r="CR202" s="647"/>
      <c r="CS202" s="647"/>
      <c r="CT202" s="647"/>
      <c r="CU202" s="647"/>
      <c r="CV202" s="647"/>
      <c r="CW202" s="647"/>
      <c r="CX202" s="647"/>
      <c r="CY202" s="647"/>
      <c r="CZ202" s="647"/>
      <c r="DA202" s="647"/>
      <c r="DB202" s="647"/>
      <c r="DC202" s="647"/>
      <c r="DD202" s="647"/>
      <c r="DE202" s="647"/>
      <c r="DF202" s="647"/>
      <c r="DG202" s="647"/>
      <c r="DH202" s="647"/>
      <c r="DI202" s="647"/>
      <c r="DJ202" s="647"/>
      <c r="DK202" s="647"/>
      <c r="DL202" s="647"/>
      <c r="DM202" s="647"/>
      <c r="DN202" s="647"/>
      <c r="DO202" s="647"/>
      <c r="DP202" s="647"/>
      <c r="DQ202" s="647"/>
      <c r="DR202" s="647"/>
      <c r="DS202" s="647"/>
      <c r="DT202" s="647"/>
      <c r="DU202" s="647"/>
      <c r="DV202" s="647"/>
      <c r="DW202" s="647"/>
      <c r="DX202" s="647"/>
      <c r="DY202" s="647"/>
      <c r="DZ202" s="647"/>
      <c r="EA202" s="647"/>
      <c r="EB202" s="647"/>
      <c r="EC202" s="647"/>
      <c r="ED202" s="647"/>
      <c r="EE202" s="647"/>
      <c r="EF202" s="647"/>
      <c r="EG202" s="647"/>
      <c r="EH202" s="647"/>
      <c r="EI202" s="647"/>
      <c r="EJ202" s="647"/>
      <c r="EK202" s="647"/>
      <c r="EL202" s="647"/>
      <c r="EM202" s="647"/>
      <c r="EN202" s="647"/>
      <c r="EO202" s="647"/>
      <c r="EP202" s="647"/>
      <c r="EQ202" s="647"/>
      <c r="ER202" s="647"/>
      <c r="ES202" s="647"/>
      <c r="ET202" s="647"/>
      <c r="EU202" s="647"/>
      <c r="EV202" s="647"/>
      <c r="EW202" s="647"/>
      <c r="EX202" s="647"/>
      <c r="EY202" s="647"/>
      <c r="EZ202" s="648"/>
    </row>
    <row r="203" spans="1:156" s="649" customFormat="1" ht="14.25" customHeight="1">
      <c r="A203" s="678"/>
      <c r="B203" s="680"/>
      <c r="C203" s="653"/>
      <c r="D203" s="647"/>
      <c r="E203" s="647"/>
      <c r="F203" s="637"/>
      <c r="G203" s="637"/>
      <c r="H203" s="647"/>
      <c r="I203" s="647"/>
      <c r="J203" s="647"/>
      <c r="K203" s="647"/>
      <c r="L203" s="647"/>
      <c r="M203" s="647"/>
      <c r="N203" s="647"/>
      <c r="O203" s="647"/>
      <c r="P203" s="647"/>
      <c r="Q203" s="647"/>
      <c r="R203" s="647"/>
      <c r="S203" s="647"/>
      <c r="T203" s="647"/>
      <c r="U203" s="647"/>
      <c r="V203" s="647"/>
      <c r="W203" s="647"/>
      <c r="X203" s="647"/>
      <c r="Y203" s="647"/>
      <c r="Z203" s="647"/>
      <c r="AA203" s="647"/>
      <c r="AB203" s="647"/>
      <c r="AC203" s="647"/>
      <c r="AD203" s="647"/>
      <c r="AE203" s="647"/>
      <c r="AF203" s="647"/>
      <c r="AG203" s="647"/>
      <c r="AH203" s="647"/>
      <c r="AI203" s="647"/>
      <c r="AJ203" s="647"/>
      <c r="AK203" s="647"/>
      <c r="AL203" s="647"/>
      <c r="AM203" s="647"/>
      <c r="AN203" s="647"/>
      <c r="AO203" s="647"/>
      <c r="AP203" s="647"/>
      <c r="AQ203" s="647"/>
      <c r="AR203" s="647"/>
      <c r="AS203" s="647"/>
      <c r="AT203" s="647"/>
      <c r="AU203" s="647"/>
      <c r="AV203" s="647"/>
      <c r="AW203" s="647"/>
      <c r="AX203" s="647"/>
      <c r="AY203" s="647"/>
      <c r="AZ203" s="647"/>
      <c r="BA203" s="647"/>
      <c r="BB203" s="647"/>
      <c r="BC203" s="647"/>
      <c r="BD203" s="647"/>
      <c r="BE203" s="647"/>
      <c r="BF203" s="647"/>
      <c r="BG203" s="647"/>
      <c r="BH203" s="647"/>
      <c r="BI203" s="647"/>
      <c r="BJ203" s="647"/>
      <c r="BK203" s="647"/>
      <c r="BL203" s="647"/>
      <c r="BM203" s="647"/>
      <c r="BN203" s="647"/>
      <c r="BO203" s="647"/>
      <c r="BP203" s="647"/>
      <c r="BQ203" s="647"/>
      <c r="BR203" s="647"/>
      <c r="BS203" s="647"/>
      <c r="BT203" s="647"/>
      <c r="BU203" s="647"/>
      <c r="BV203" s="647"/>
      <c r="BW203" s="647"/>
      <c r="BX203" s="647"/>
      <c r="BY203" s="647"/>
      <c r="BZ203" s="647"/>
      <c r="CA203" s="647"/>
      <c r="CB203" s="647"/>
      <c r="CC203" s="647"/>
      <c r="CD203" s="647"/>
      <c r="CE203" s="647"/>
      <c r="CF203" s="647"/>
      <c r="CG203" s="647"/>
      <c r="CH203" s="647"/>
      <c r="CI203" s="647"/>
      <c r="CJ203" s="647"/>
      <c r="CK203" s="647"/>
      <c r="CL203" s="647"/>
      <c r="CM203" s="647"/>
      <c r="CN203" s="647"/>
      <c r="CO203" s="647"/>
      <c r="CP203" s="647"/>
      <c r="CQ203" s="647"/>
      <c r="CR203" s="647"/>
      <c r="CS203" s="647"/>
      <c r="CT203" s="647"/>
      <c r="CU203" s="647"/>
      <c r="CV203" s="647"/>
      <c r="CW203" s="647"/>
      <c r="CX203" s="647"/>
      <c r="CY203" s="647"/>
      <c r="CZ203" s="647"/>
      <c r="DA203" s="647"/>
      <c r="DB203" s="647"/>
      <c r="DC203" s="647"/>
      <c r="DD203" s="647"/>
      <c r="DE203" s="647"/>
      <c r="DF203" s="647"/>
      <c r="DG203" s="647"/>
      <c r="DH203" s="647"/>
      <c r="DI203" s="647"/>
      <c r="DJ203" s="647"/>
      <c r="DK203" s="647"/>
      <c r="DL203" s="647"/>
      <c r="DM203" s="647"/>
      <c r="DN203" s="647"/>
      <c r="DO203" s="647"/>
      <c r="DP203" s="647"/>
      <c r="DQ203" s="647"/>
      <c r="DR203" s="647"/>
      <c r="DS203" s="647"/>
      <c r="DT203" s="647"/>
      <c r="DU203" s="647"/>
      <c r="DV203" s="647"/>
      <c r="DW203" s="647"/>
      <c r="DX203" s="647"/>
      <c r="DY203" s="647"/>
      <c r="DZ203" s="647"/>
      <c r="EA203" s="647"/>
      <c r="EB203" s="647"/>
      <c r="EC203" s="647"/>
      <c r="ED203" s="647"/>
      <c r="EE203" s="647"/>
      <c r="EF203" s="647"/>
      <c r="EG203" s="647"/>
      <c r="EH203" s="647"/>
      <c r="EI203" s="647"/>
      <c r="EJ203" s="647"/>
      <c r="EK203" s="647"/>
      <c r="EL203" s="647"/>
      <c r="EM203" s="647"/>
      <c r="EN203" s="647"/>
      <c r="EO203" s="647"/>
      <c r="EP203" s="647"/>
      <c r="EQ203" s="647"/>
      <c r="ER203" s="647"/>
      <c r="ES203" s="647"/>
      <c r="ET203" s="647"/>
      <c r="EU203" s="647"/>
      <c r="EV203" s="647"/>
      <c r="EW203" s="647"/>
      <c r="EX203" s="647"/>
      <c r="EY203" s="647"/>
      <c r="EZ203" s="648"/>
    </row>
    <row r="204" spans="1:156" ht="14.25" customHeight="1">
      <c r="C204" s="640"/>
      <c r="D204" s="358"/>
      <c r="E204" s="358"/>
      <c r="F204" s="637"/>
      <c r="G204" s="637"/>
      <c r="H204" s="358"/>
    </row>
    <row r="205" spans="1:156" ht="14.25" customHeight="1">
      <c r="C205" s="640"/>
      <c r="D205" s="358"/>
      <c r="E205" s="358"/>
      <c r="F205" s="637"/>
      <c r="G205" s="637"/>
      <c r="H205" s="358"/>
    </row>
    <row r="206" spans="1:156" ht="14.25" customHeight="1">
      <c r="C206" s="640"/>
      <c r="D206" s="358"/>
      <c r="E206" s="358"/>
      <c r="F206" s="637"/>
      <c r="G206" s="637"/>
      <c r="H206" s="358"/>
    </row>
    <row r="207" spans="1:156" ht="14.25" customHeight="1">
      <c r="C207" s="640"/>
      <c r="D207" s="358"/>
      <c r="E207" s="358"/>
      <c r="F207" s="637"/>
      <c r="G207" s="637"/>
      <c r="H207" s="358"/>
    </row>
    <row r="208" spans="1:156" ht="14.25" customHeight="1">
      <c r="C208" s="640"/>
      <c r="D208" s="358"/>
      <c r="E208" s="358"/>
      <c r="F208" s="637"/>
      <c r="G208" s="637"/>
      <c r="H208" s="358"/>
    </row>
    <row r="209" spans="3:8" ht="14.25" customHeight="1">
      <c r="C209" s="640"/>
      <c r="D209" s="358"/>
      <c r="E209" s="358"/>
      <c r="F209" s="637"/>
      <c r="G209" s="637"/>
      <c r="H209" s="358"/>
    </row>
    <row r="210" spans="3:8" ht="14.25" customHeight="1">
      <c r="C210" s="640"/>
      <c r="D210" s="358"/>
      <c r="E210" s="358"/>
      <c r="F210" s="637"/>
      <c r="G210" s="637"/>
      <c r="H210" s="358"/>
    </row>
    <row r="211" spans="3:8" ht="14.25" customHeight="1">
      <c r="C211" s="640"/>
      <c r="D211" s="358"/>
      <c r="E211" s="358"/>
      <c r="F211" s="637"/>
      <c r="G211" s="637"/>
      <c r="H211" s="358"/>
    </row>
    <row r="212" spans="3:8" ht="14.25" customHeight="1">
      <c r="C212" s="640"/>
      <c r="D212" s="358"/>
      <c r="E212" s="358"/>
      <c r="F212" s="637"/>
      <c r="G212" s="637"/>
      <c r="H212" s="358"/>
    </row>
    <row r="213" spans="3:8" ht="14.25" customHeight="1">
      <c r="C213" s="640"/>
      <c r="D213" s="358"/>
      <c r="E213" s="358"/>
      <c r="F213" s="637"/>
      <c r="G213" s="637"/>
      <c r="H213" s="358"/>
    </row>
    <row r="214" spans="3:8" ht="14.25" customHeight="1">
      <c r="C214" s="640"/>
      <c r="D214" s="358"/>
      <c r="E214" s="358"/>
      <c r="F214" s="637"/>
      <c r="G214" s="637"/>
      <c r="H214" s="358"/>
    </row>
    <row r="215" spans="3:8" ht="14.25" customHeight="1">
      <c r="C215" s="640"/>
      <c r="D215" s="358"/>
      <c r="E215" s="358"/>
      <c r="F215" s="637"/>
      <c r="G215" s="637"/>
      <c r="H215" s="358"/>
    </row>
    <row r="216" spans="3:8" ht="14.25" customHeight="1">
      <c r="C216" s="640"/>
      <c r="D216" s="358"/>
      <c r="E216" s="358"/>
      <c r="F216" s="637"/>
      <c r="G216" s="637"/>
      <c r="H216" s="358"/>
    </row>
    <row r="217" spans="3:8" ht="14.25" customHeight="1">
      <c r="C217" s="640"/>
      <c r="D217" s="358"/>
      <c r="E217" s="358"/>
      <c r="F217" s="637"/>
      <c r="G217" s="637"/>
      <c r="H217" s="358"/>
    </row>
    <row r="218" spans="3:8" ht="14.25" customHeight="1">
      <c r="C218" s="640"/>
      <c r="D218" s="358"/>
      <c r="E218" s="358"/>
      <c r="F218" s="637"/>
      <c r="G218" s="637"/>
      <c r="H218" s="358"/>
    </row>
    <row r="219" spans="3:8" ht="14.25" customHeight="1">
      <c r="C219" s="640"/>
      <c r="D219" s="358"/>
      <c r="E219" s="358"/>
      <c r="F219" s="637"/>
      <c r="G219" s="637"/>
      <c r="H219" s="358"/>
    </row>
    <row r="220" spans="3:8" ht="14.25" customHeight="1">
      <c r="C220" s="640"/>
      <c r="D220" s="358"/>
      <c r="E220" s="358"/>
      <c r="F220" s="637"/>
      <c r="G220" s="637"/>
      <c r="H220" s="358"/>
    </row>
    <row r="221" spans="3:8" ht="14.25" customHeight="1">
      <c r="C221" s="640"/>
      <c r="D221" s="358"/>
      <c r="E221" s="358"/>
      <c r="F221" s="637"/>
      <c r="G221" s="637"/>
      <c r="H221" s="358"/>
    </row>
    <row r="222" spans="3:8" ht="14.25" customHeight="1">
      <c r="C222" s="640"/>
      <c r="D222" s="358"/>
      <c r="E222" s="358"/>
      <c r="F222" s="637"/>
      <c r="G222" s="637"/>
      <c r="H222" s="358"/>
    </row>
    <row r="223" spans="3:8" ht="14.25" customHeight="1">
      <c r="C223" s="640"/>
      <c r="D223" s="358"/>
      <c r="E223" s="358"/>
      <c r="F223" s="637"/>
      <c r="G223" s="637"/>
      <c r="H223" s="358"/>
    </row>
    <row r="224" spans="3:8" ht="14.25" customHeight="1">
      <c r="C224" s="640"/>
      <c r="D224" s="358"/>
      <c r="E224" s="358"/>
      <c r="F224" s="637"/>
      <c r="G224" s="637"/>
      <c r="H224" s="358"/>
    </row>
    <row r="225" spans="3:8" ht="14.25" customHeight="1">
      <c r="C225" s="640"/>
      <c r="D225" s="358"/>
      <c r="E225" s="358"/>
      <c r="F225" s="637"/>
      <c r="G225" s="637"/>
      <c r="H225" s="358"/>
    </row>
    <row r="226" spans="3:8" ht="14.25" customHeight="1">
      <c r="C226" s="640"/>
      <c r="D226" s="358"/>
      <c r="E226" s="358"/>
      <c r="F226" s="637"/>
      <c r="G226" s="637"/>
      <c r="H226" s="358"/>
    </row>
    <row r="227" spans="3:8" ht="14.25" customHeight="1">
      <c r="C227" s="640"/>
      <c r="D227" s="358"/>
      <c r="E227" s="358"/>
      <c r="F227" s="637"/>
      <c r="G227" s="637"/>
      <c r="H227" s="358"/>
    </row>
    <row r="228" spans="3:8" ht="14.25" customHeight="1">
      <c r="C228" s="640"/>
      <c r="D228" s="358"/>
      <c r="E228" s="358"/>
      <c r="F228" s="637"/>
      <c r="G228" s="637"/>
      <c r="H228" s="358"/>
    </row>
    <row r="229" spans="3:8" ht="14.25" customHeight="1">
      <c r="C229" s="640"/>
      <c r="D229" s="358"/>
      <c r="E229" s="358"/>
      <c r="F229" s="637"/>
      <c r="G229" s="637"/>
      <c r="H229" s="358"/>
    </row>
    <row r="230" spans="3:8" ht="14.25" customHeight="1">
      <c r="C230" s="640"/>
      <c r="D230" s="358"/>
      <c r="E230" s="358"/>
      <c r="F230" s="637"/>
      <c r="G230" s="637"/>
      <c r="H230" s="358"/>
    </row>
    <row r="231" spans="3:8" ht="14.25" customHeight="1">
      <c r="C231" s="640"/>
      <c r="D231" s="358"/>
      <c r="E231" s="358"/>
      <c r="F231" s="637"/>
      <c r="G231" s="637"/>
      <c r="H231" s="358"/>
    </row>
    <row r="232" spans="3:8" ht="14.25" customHeight="1">
      <c r="C232" s="640"/>
      <c r="D232" s="358"/>
      <c r="E232" s="358"/>
      <c r="F232" s="637"/>
      <c r="G232" s="637"/>
      <c r="H232" s="358"/>
    </row>
    <row r="233" spans="3:8" ht="14.25" customHeight="1">
      <c r="C233" s="640"/>
      <c r="D233" s="358"/>
      <c r="E233" s="358"/>
      <c r="F233" s="637"/>
      <c r="G233" s="637"/>
      <c r="H233" s="358"/>
    </row>
    <row r="234" spans="3:8" ht="14.25" customHeight="1">
      <c r="C234" s="640"/>
      <c r="D234" s="358"/>
      <c r="E234" s="358"/>
      <c r="F234" s="637"/>
      <c r="G234" s="637"/>
      <c r="H234" s="358"/>
    </row>
    <row r="235" spans="3:8" ht="14.25" customHeight="1">
      <c r="C235" s="640"/>
      <c r="D235" s="358"/>
      <c r="E235" s="358"/>
      <c r="F235" s="637"/>
      <c r="G235" s="637"/>
      <c r="H235" s="358"/>
    </row>
    <row r="236" spans="3:8" ht="14.25" customHeight="1">
      <c r="C236" s="640"/>
      <c r="D236" s="358"/>
      <c r="E236" s="358"/>
      <c r="F236" s="637"/>
      <c r="G236" s="637"/>
      <c r="H236" s="358"/>
    </row>
    <row r="237" spans="3:8" ht="14.25" customHeight="1">
      <c r="C237" s="640"/>
      <c r="D237" s="358"/>
      <c r="E237" s="358"/>
      <c r="F237" s="637"/>
      <c r="G237" s="637"/>
      <c r="H237" s="358"/>
    </row>
    <row r="238" spans="3:8" ht="14.25" customHeight="1">
      <c r="C238" s="640"/>
      <c r="D238" s="358"/>
      <c r="E238" s="358"/>
      <c r="F238" s="637"/>
      <c r="G238" s="637"/>
      <c r="H238" s="358"/>
    </row>
    <row r="239" spans="3:8" ht="14.25" customHeight="1">
      <c r="C239" s="640"/>
      <c r="D239" s="358"/>
      <c r="E239" s="358"/>
      <c r="F239" s="637"/>
      <c r="G239" s="637"/>
      <c r="H239" s="358"/>
    </row>
    <row r="240" spans="3:8" ht="14.25" customHeight="1">
      <c r="C240" s="640"/>
      <c r="D240" s="358"/>
      <c r="E240" s="358"/>
      <c r="F240" s="637"/>
      <c r="G240" s="637"/>
      <c r="H240" s="358"/>
    </row>
    <row r="241" spans="3:8" ht="14.25" customHeight="1">
      <c r="C241" s="640"/>
      <c r="D241" s="358"/>
      <c r="E241" s="358"/>
      <c r="F241" s="637"/>
      <c r="G241" s="637"/>
      <c r="H241" s="358"/>
    </row>
    <row r="242" spans="3:8" ht="14.25" customHeight="1">
      <c r="C242" s="640"/>
      <c r="D242" s="358"/>
      <c r="E242" s="358"/>
      <c r="F242" s="637"/>
      <c r="G242" s="637"/>
      <c r="H242" s="358"/>
    </row>
    <row r="243" spans="3:8" ht="14.25" customHeight="1">
      <c r="C243" s="640"/>
      <c r="D243" s="358"/>
      <c r="E243" s="358"/>
      <c r="F243" s="637"/>
      <c r="G243" s="637"/>
      <c r="H243" s="358"/>
    </row>
    <row r="244" spans="3:8" ht="14.25" customHeight="1">
      <c r="C244" s="640"/>
      <c r="D244" s="358"/>
      <c r="E244" s="358"/>
      <c r="F244" s="637"/>
      <c r="G244" s="637"/>
      <c r="H244" s="358"/>
    </row>
    <row r="245" spans="3:8" ht="14.25" customHeight="1">
      <c r="C245" s="640"/>
      <c r="D245" s="358"/>
      <c r="E245" s="358"/>
      <c r="F245" s="637"/>
      <c r="G245" s="637"/>
      <c r="H245" s="358"/>
    </row>
    <row r="246" spans="3:8" ht="14.25" customHeight="1">
      <c r="C246" s="640"/>
      <c r="D246" s="358"/>
      <c r="E246" s="358"/>
      <c r="F246" s="637"/>
      <c r="G246" s="637"/>
      <c r="H246" s="358"/>
    </row>
    <row r="247" spans="3:8" ht="14.25" customHeight="1">
      <c r="C247" s="640"/>
      <c r="D247" s="358"/>
      <c r="E247" s="358"/>
      <c r="F247" s="637"/>
      <c r="G247" s="637"/>
      <c r="H247" s="358"/>
    </row>
    <row r="248" spans="3:8" ht="14.25" customHeight="1">
      <c r="C248" s="640"/>
      <c r="D248" s="358"/>
      <c r="E248" s="358"/>
      <c r="F248" s="637"/>
      <c r="G248" s="637"/>
      <c r="H248" s="358"/>
    </row>
    <row r="249" spans="3:8" ht="14.25" customHeight="1">
      <c r="C249" s="640"/>
      <c r="D249" s="358"/>
      <c r="E249" s="358"/>
      <c r="F249" s="637"/>
      <c r="G249" s="637"/>
      <c r="H249" s="358"/>
    </row>
    <row r="250" spans="3:8" ht="14.25" customHeight="1">
      <c r="C250" s="640"/>
      <c r="D250" s="358"/>
      <c r="E250" s="358"/>
      <c r="F250" s="637"/>
      <c r="G250" s="637"/>
      <c r="H250" s="358"/>
    </row>
    <row r="251" spans="3:8" ht="14.25" customHeight="1">
      <c r="C251" s="640"/>
      <c r="D251" s="358"/>
      <c r="E251" s="358"/>
      <c r="F251" s="637"/>
      <c r="G251" s="637"/>
      <c r="H251" s="358"/>
    </row>
    <row r="252" spans="3:8" ht="14.25" customHeight="1">
      <c r="C252" s="640"/>
      <c r="D252" s="358"/>
      <c r="E252" s="358"/>
      <c r="F252" s="637"/>
      <c r="G252" s="637"/>
      <c r="H252" s="358"/>
    </row>
    <row r="253" spans="3:8" ht="14.25" customHeight="1">
      <c r="C253" s="640"/>
      <c r="D253" s="358"/>
      <c r="E253" s="358"/>
      <c r="F253" s="637"/>
      <c r="G253" s="637"/>
      <c r="H253" s="358"/>
    </row>
    <row r="254" spans="3:8" ht="14.25" customHeight="1">
      <c r="C254" s="640"/>
      <c r="D254" s="358"/>
      <c r="E254" s="358"/>
      <c r="F254" s="637"/>
      <c r="G254" s="637"/>
      <c r="H254" s="358"/>
    </row>
    <row r="255" spans="3:8" ht="14.25" customHeight="1">
      <c r="C255" s="640"/>
      <c r="D255" s="358"/>
      <c r="E255" s="358"/>
      <c r="F255" s="637"/>
      <c r="G255" s="637"/>
      <c r="H255" s="358"/>
    </row>
    <row r="256" spans="3:8" ht="14.25" customHeight="1">
      <c r="C256" s="640"/>
      <c r="D256" s="358"/>
      <c r="E256" s="358"/>
      <c r="F256" s="637"/>
      <c r="G256" s="637"/>
      <c r="H256" s="358"/>
    </row>
    <row r="257" spans="3:8" ht="14.25" customHeight="1">
      <c r="C257" s="640"/>
      <c r="D257" s="358"/>
      <c r="E257" s="358"/>
      <c r="F257" s="637"/>
      <c r="G257" s="637"/>
      <c r="H257" s="358"/>
    </row>
    <row r="258" spans="3:8" ht="14.25" customHeight="1">
      <c r="C258" s="640"/>
      <c r="D258" s="358"/>
      <c r="E258" s="358"/>
      <c r="F258" s="637"/>
      <c r="G258" s="637"/>
      <c r="H258" s="358"/>
    </row>
    <row r="259" spans="3:8" ht="14.25" customHeight="1">
      <c r="C259" s="640"/>
      <c r="D259" s="358"/>
      <c r="E259" s="358"/>
      <c r="F259" s="637"/>
      <c r="G259" s="637"/>
      <c r="H259" s="358"/>
    </row>
    <row r="260" spans="3:8" ht="14.25" customHeight="1">
      <c r="C260" s="640"/>
      <c r="D260" s="358"/>
      <c r="E260" s="358"/>
      <c r="F260" s="637"/>
      <c r="G260" s="637"/>
      <c r="H260" s="358"/>
    </row>
    <row r="261" spans="3:8" ht="14.25" customHeight="1">
      <c r="C261" s="640"/>
      <c r="D261" s="358"/>
      <c r="E261" s="358"/>
      <c r="F261" s="637"/>
      <c r="G261" s="637"/>
      <c r="H261" s="358"/>
    </row>
    <row r="262" spans="3:8" ht="14.25" customHeight="1">
      <c r="C262" s="640"/>
      <c r="D262" s="358"/>
      <c r="E262" s="358"/>
      <c r="F262" s="637"/>
      <c r="G262" s="637"/>
      <c r="H262" s="358"/>
    </row>
    <row r="263" spans="3:8" ht="14.25" customHeight="1">
      <c r="C263" s="640"/>
      <c r="D263" s="358"/>
      <c r="E263" s="358"/>
      <c r="F263" s="637"/>
      <c r="G263" s="637"/>
      <c r="H263" s="358"/>
    </row>
    <row r="264" spans="3:8" ht="14.25" customHeight="1">
      <c r="C264" s="640"/>
      <c r="D264" s="358"/>
      <c r="E264" s="358"/>
      <c r="F264" s="637"/>
      <c r="G264" s="637"/>
      <c r="H264" s="358"/>
    </row>
    <row r="265" spans="3:8" ht="14.25" customHeight="1">
      <c r="C265" s="640"/>
      <c r="D265" s="358"/>
      <c r="E265" s="358"/>
      <c r="F265" s="637"/>
      <c r="G265" s="637"/>
      <c r="H265" s="358"/>
    </row>
    <row r="266" spans="3:8" ht="14.25" customHeight="1">
      <c r="C266" s="640"/>
      <c r="D266" s="358"/>
      <c r="E266" s="358"/>
      <c r="F266" s="637"/>
      <c r="G266" s="637"/>
      <c r="H266" s="358"/>
    </row>
    <row r="267" spans="3:8" ht="14.25" customHeight="1">
      <c r="C267" s="640"/>
      <c r="D267" s="358"/>
      <c r="E267" s="358"/>
      <c r="F267" s="637"/>
      <c r="G267" s="637"/>
      <c r="H267" s="358"/>
    </row>
    <row r="268" spans="3:8" ht="14.25" customHeight="1">
      <c r="C268" s="640"/>
      <c r="D268" s="358"/>
      <c r="E268" s="358"/>
      <c r="F268" s="637"/>
      <c r="G268" s="637"/>
      <c r="H268" s="358"/>
    </row>
    <row r="269" spans="3:8" ht="14.25" customHeight="1">
      <c r="C269" s="640"/>
      <c r="D269" s="358"/>
      <c r="E269" s="358"/>
      <c r="F269" s="637"/>
      <c r="G269" s="637"/>
      <c r="H269" s="358"/>
    </row>
    <row r="270" spans="3:8" ht="14.25" customHeight="1">
      <c r="C270" s="640"/>
      <c r="D270" s="358"/>
      <c r="E270" s="358"/>
      <c r="F270" s="637"/>
      <c r="G270" s="637"/>
      <c r="H270" s="358"/>
    </row>
    <row r="271" spans="3:8" ht="14.25" customHeight="1">
      <c r="C271" s="640"/>
      <c r="D271" s="358"/>
      <c r="E271" s="358"/>
      <c r="F271" s="637"/>
      <c r="G271" s="637"/>
      <c r="H271" s="358"/>
    </row>
    <row r="272" spans="3:8" ht="14.25" customHeight="1">
      <c r="C272" s="640"/>
      <c r="D272" s="358"/>
      <c r="E272" s="358"/>
      <c r="F272" s="637"/>
      <c r="G272" s="637"/>
      <c r="H272" s="358"/>
    </row>
    <row r="273" spans="3:8" ht="14.25" customHeight="1">
      <c r="C273" s="640"/>
      <c r="D273" s="358"/>
      <c r="E273" s="358"/>
      <c r="F273" s="637"/>
      <c r="G273" s="637"/>
      <c r="H273" s="358"/>
    </row>
    <row r="274" spans="3:8" ht="14.25" customHeight="1">
      <c r="C274" s="640"/>
      <c r="D274" s="358"/>
      <c r="E274" s="358"/>
      <c r="F274" s="637"/>
      <c r="G274" s="637"/>
      <c r="H274" s="358"/>
    </row>
    <row r="275" spans="3:8" ht="14.25" customHeight="1">
      <c r="C275" s="640"/>
      <c r="D275" s="358"/>
      <c r="E275" s="358"/>
      <c r="F275" s="637"/>
      <c r="G275" s="637"/>
      <c r="H275" s="358"/>
    </row>
    <row r="276" spans="3:8" ht="14.25" customHeight="1">
      <c r="C276" s="640"/>
      <c r="D276" s="358"/>
      <c r="E276" s="358"/>
      <c r="F276" s="637"/>
      <c r="G276" s="637"/>
      <c r="H276" s="358"/>
    </row>
    <row r="277" spans="3:8" ht="14.25" customHeight="1">
      <c r="C277" s="640"/>
      <c r="D277" s="358"/>
      <c r="E277" s="358"/>
      <c r="F277" s="637"/>
      <c r="G277" s="637"/>
      <c r="H277" s="358"/>
    </row>
    <row r="278" spans="3:8" ht="14.25" customHeight="1">
      <c r="C278" s="640"/>
      <c r="D278" s="358"/>
      <c r="E278" s="358"/>
      <c r="F278" s="637"/>
      <c r="G278" s="637"/>
      <c r="H278" s="358"/>
    </row>
    <row r="279" spans="3:8" ht="14.25" customHeight="1">
      <c r="C279" s="640"/>
      <c r="D279" s="358"/>
      <c r="E279" s="358"/>
      <c r="F279" s="637"/>
      <c r="G279" s="637"/>
      <c r="H279" s="358"/>
    </row>
    <row r="280" spans="3:8" ht="14.25" customHeight="1">
      <c r="C280" s="640"/>
      <c r="D280" s="358"/>
      <c r="E280" s="358"/>
      <c r="F280" s="637"/>
      <c r="G280" s="637"/>
      <c r="H280" s="358"/>
    </row>
    <row r="281" spans="3:8" ht="14.25" customHeight="1">
      <c r="C281" s="640"/>
      <c r="D281" s="358"/>
      <c r="E281" s="358"/>
      <c r="F281" s="637"/>
      <c r="G281" s="637"/>
      <c r="H281" s="358"/>
    </row>
    <row r="282" spans="3:8" ht="14.25" customHeight="1">
      <c r="C282" s="640"/>
      <c r="D282" s="358"/>
      <c r="E282" s="358"/>
      <c r="F282" s="637"/>
      <c r="G282" s="637"/>
      <c r="H282" s="358"/>
    </row>
    <row r="283" spans="3:8" ht="14.25" customHeight="1">
      <c r="C283" s="640"/>
      <c r="D283" s="358"/>
      <c r="E283" s="358"/>
      <c r="F283" s="637"/>
      <c r="G283" s="637"/>
      <c r="H283" s="358"/>
    </row>
    <row r="284" spans="3:8" ht="14.25" customHeight="1">
      <c r="C284" s="640"/>
      <c r="D284" s="358"/>
      <c r="E284" s="358"/>
      <c r="F284" s="637"/>
      <c r="G284" s="637"/>
      <c r="H284" s="358"/>
    </row>
    <row r="285" spans="3:8" ht="14.25" customHeight="1">
      <c r="C285" s="640"/>
      <c r="D285" s="358"/>
      <c r="E285" s="358"/>
      <c r="F285" s="637"/>
      <c r="G285" s="637"/>
      <c r="H285" s="358"/>
    </row>
    <row r="286" spans="3:8" ht="14.25" customHeight="1">
      <c r="C286" s="640"/>
      <c r="D286" s="358"/>
      <c r="E286" s="358"/>
      <c r="F286" s="637"/>
      <c r="G286" s="637"/>
      <c r="H286" s="358"/>
    </row>
    <row r="287" spans="3:8" ht="14.25" customHeight="1">
      <c r="C287" s="640"/>
      <c r="D287" s="358"/>
      <c r="E287" s="358"/>
      <c r="F287" s="637"/>
      <c r="G287" s="637"/>
      <c r="H287" s="358"/>
    </row>
    <row r="288" spans="3:8" ht="14.25" customHeight="1">
      <c r="C288" s="640"/>
      <c r="D288" s="358"/>
      <c r="E288" s="358"/>
      <c r="F288" s="637"/>
      <c r="G288" s="637"/>
      <c r="H288" s="358"/>
    </row>
    <row r="289" spans="3:8" ht="14.25" customHeight="1">
      <c r="C289" s="640"/>
      <c r="D289" s="358"/>
      <c r="E289" s="358"/>
      <c r="F289" s="637"/>
      <c r="G289" s="637"/>
      <c r="H289" s="358"/>
    </row>
    <row r="290" spans="3:8" ht="14.25" customHeight="1">
      <c r="C290" s="640"/>
      <c r="D290" s="358"/>
      <c r="E290" s="358"/>
      <c r="F290" s="637"/>
      <c r="G290" s="637"/>
      <c r="H290" s="358"/>
    </row>
    <row r="291" spans="3:8" ht="14.25" customHeight="1">
      <c r="C291" s="640"/>
      <c r="D291" s="358"/>
      <c r="E291" s="358"/>
      <c r="F291" s="637"/>
      <c r="G291" s="637"/>
      <c r="H291" s="358"/>
    </row>
    <row r="292" spans="3:8" ht="14.25" customHeight="1">
      <c r="C292" s="640"/>
      <c r="D292" s="358"/>
      <c r="E292" s="358"/>
      <c r="F292" s="637"/>
      <c r="G292" s="637"/>
      <c r="H292" s="358"/>
    </row>
    <row r="293" spans="3:8" ht="14.25" customHeight="1">
      <c r="C293" s="640"/>
      <c r="D293" s="358"/>
      <c r="E293" s="358"/>
      <c r="F293" s="637"/>
      <c r="G293" s="637"/>
      <c r="H293" s="358"/>
    </row>
    <row r="294" spans="3:8" ht="14.25" customHeight="1">
      <c r="C294" s="640"/>
      <c r="D294" s="358"/>
      <c r="E294" s="358"/>
      <c r="F294" s="637"/>
      <c r="G294" s="637"/>
      <c r="H294" s="358"/>
    </row>
    <row r="295" spans="3:8" ht="14.25" customHeight="1">
      <c r="C295" s="640"/>
      <c r="D295" s="358"/>
      <c r="E295" s="358"/>
      <c r="F295" s="637"/>
      <c r="G295" s="637"/>
      <c r="H295" s="358"/>
    </row>
    <row r="296" spans="3:8" ht="14.25" customHeight="1">
      <c r="C296" s="640"/>
      <c r="D296" s="358"/>
      <c r="E296" s="358"/>
      <c r="F296" s="637"/>
      <c r="G296" s="637"/>
      <c r="H296" s="358"/>
    </row>
    <row r="297" spans="3:8" ht="14.25" customHeight="1">
      <c r="C297" s="640"/>
      <c r="D297" s="358"/>
      <c r="E297" s="358"/>
      <c r="F297" s="637"/>
      <c r="G297" s="637"/>
      <c r="H297" s="358"/>
    </row>
    <row r="298" spans="3:8" ht="14.25" customHeight="1">
      <c r="C298" s="640"/>
      <c r="D298" s="358"/>
      <c r="E298" s="358"/>
      <c r="F298" s="637"/>
      <c r="G298" s="637"/>
      <c r="H298" s="358"/>
    </row>
    <row r="299" spans="3:8" ht="14.25" customHeight="1">
      <c r="C299" s="640"/>
      <c r="D299" s="358"/>
      <c r="E299" s="358"/>
      <c r="F299" s="637"/>
      <c r="G299" s="637"/>
      <c r="H299" s="358"/>
    </row>
    <row r="300" spans="3:8" ht="14.25" customHeight="1">
      <c r="C300" s="640"/>
      <c r="D300" s="358"/>
      <c r="E300" s="358"/>
      <c r="F300" s="637"/>
      <c r="G300" s="637"/>
      <c r="H300" s="358"/>
    </row>
    <row r="301" spans="3:8" ht="14.25" customHeight="1">
      <c r="C301" s="640"/>
      <c r="D301" s="358"/>
      <c r="E301" s="358"/>
      <c r="F301" s="637"/>
      <c r="G301" s="637"/>
      <c r="H301" s="358"/>
    </row>
    <row r="302" spans="3:8" ht="14.25" customHeight="1">
      <c r="C302" s="640"/>
      <c r="D302" s="358"/>
      <c r="E302" s="358"/>
      <c r="F302" s="637"/>
      <c r="G302" s="637"/>
      <c r="H302" s="358"/>
    </row>
    <row r="303" spans="3:8" ht="14.25" customHeight="1">
      <c r="C303" s="640"/>
      <c r="D303" s="358"/>
      <c r="E303" s="358"/>
      <c r="F303" s="637"/>
      <c r="G303" s="637"/>
      <c r="H303" s="358"/>
    </row>
    <row r="304" spans="3:8" ht="14.25" customHeight="1">
      <c r="C304" s="640"/>
      <c r="D304" s="358"/>
      <c r="E304" s="358"/>
      <c r="F304" s="637"/>
      <c r="G304" s="637"/>
      <c r="H304" s="358"/>
    </row>
    <row r="305" spans="3:8" ht="14.25" customHeight="1">
      <c r="C305" s="640"/>
      <c r="D305" s="358"/>
      <c r="E305" s="358"/>
      <c r="F305" s="637"/>
      <c r="G305" s="637"/>
      <c r="H305" s="358"/>
    </row>
    <row r="306" spans="3:8" ht="14.25" customHeight="1">
      <c r="C306" s="640"/>
      <c r="D306" s="358"/>
      <c r="E306" s="358"/>
      <c r="F306" s="637"/>
      <c r="G306" s="637"/>
      <c r="H306" s="358"/>
    </row>
    <row r="307" spans="3:8" ht="14.25" customHeight="1">
      <c r="C307" s="640"/>
      <c r="D307" s="358"/>
      <c r="E307" s="358"/>
      <c r="F307" s="637"/>
      <c r="G307" s="637"/>
      <c r="H307" s="358"/>
    </row>
    <row r="308" spans="3:8" ht="14.25" customHeight="1">
      <c r="C308" s="640"/>
      <c r="D308" s="358"/>
      <c r="E308" s="358"/>
      <c r="F308" s="637"/>
      <c r="G308" s="637"/>
      <c r="H308" s="358"/>
    </row>
    <row r="309" spans="3:8" ht="14.25" customHeight="1">
      <c r="C309" s="640"/>
      <c r="D309" s="358"/>
      <c r="E309" s="358"/>
      <c r="F309" s="637"/>
      <c r="G309" s="637"/>
      <c r="H309" s="358"/>
    </row>
    <row r="310" spans="3:8" ht="14.25" customHeight="1">
      <c r="C310" s="640"/>
      <c r="D310" s="358"/>
      <c r="E310" s="358"/>
      <c r="F310" s="637"/>
      <c r="G310" s="637"/>
      <c r="H310" s="358"/>
    </row>
    <row r="311" spans="3:8" ht="14.25" customHeight="1">
      <c r="C311" s="640"/>
      <c r="D311" s="358"/>
      <c r="E311" s="358"/>
      <c r="F311" s="637"/>
      <c r="G311" s="637"/>
      <c r="H311" s="358"/>
    </row>
    <row r="312" spans="3:8" ht="14.25" customHeight="1">
      <c r="C312" s="640"/>
      <c r="D312" s="358"/>
      <c r="E312" s="358"/>
      <c r="F312" s="637"/>
      <c r="G312" s="637"/>
      <c r="H312" s="358"/>
    </row>
    <row r="313" spans="3:8" ht="14.25" customHeight="1">
      <c r="C313" s="640"/>
      <c r="D313" s="358"/>
      <c r="E313" s="358"/>
      <c r="F313" s="637"/>
      <c r="G313" s="637"/>
      <c r="H313" s="358"/>
    </row>
    <row r="314" spans="3:8" ht="14.25" customHeight="1">
      <c r="C314" s="640"/>
      <c r="D314" s="358"/>
      <c r="E314" s="358"/>
      <c r="F314" s="637"/>
      <c r="G314" s="637"/>
      <c r="H314" s="358"/>
    </row>
    <row r="315" spans="3:8" ht="14.25" customHeight="1">
      <c r="C315" s="640"/>
      <c r="D315" s="358"/>
      <c r="E315" s="358"/>
      <c r="F315" s="637"/>
      <c r="G315" s="637"/>
      <c r="H315" s="358"/>
    </row>
    <row r="316" spans="3:8" ht="14.25" customHeight="1">
      <c r="C316" s="640"/>
      <c r="D316" s="358"/>
      <c r="E316" s="358"/>
      <c r="F316" s="637"/>
      <c r="G316" s="637"/>
      <c r="H316" s="358"/>
    </row>
    <row r="317" spans="3:8" ht="14.25" customHeight="1">
      <c r="C317" s="640"/>
      <c r="D317" s="358"/>
      <c r="E317" s="358"/>
      <c r="F317" s="637"/>
      <c r="G317" s="637"/>
      <c r="H317" s="358"/>
    </row>
    <row r="318" spans="3:8" ht="14.25" customHeight="1">
      <c r="C318" s="640"/>
      <c r="D318" s="358"/>
      <c r="E318" s="358"/>
      <c r="F318" s="637"/>
      <c r="G318" s="637"/>
      <c r="H318" s="358"/>
    </row>
    <row r="319" spans="3:8" ht="14.25" customHeight="1">
      <c r="C319" s="640"/>
      <c r="D319" s="358"/>
      <c r="E319" s="358"/>
      <c r="F319" s="637"/>
      <c r="G319" s="637"/>
      <c r="H319" s="358"/>
    </row>
    <row r="320" spans="3:8" ht="14.25" customHeight="1">
      <c r="C320" s="640"/>
      <c r="D320" s="358"/>
      <c r="E320" s="358"/>
      <c r="F320" s="637"/>
      <c r="G320" s="637"/>
      <c r="H320" s="358"/>
    </row>
    <row r="321" spans="3:8" ht="14.25" customHeight="1">
      <c r="C321" s="640"/>
      <c r="D321" s="358"/>
      <c r="E321" s="358"/>
      <c r="F321" s="637"/>
      <c r="G321" s="637"/>
      <c r="H321" s="358"/>
    </row>
    <row r="322" spans="3:8" ht="14.25" customHeight="1">
      <c r="C322" s="640"/>
      <c r="D322" s="358"/>
      <c r="E322" s="358"/>
      <c r="F322" s="637"/>
      <c r="G322" s="637"/>
      <c r="H322" s="358"/>
    </row>
    <row r="323" spans="3:8" ht="14.25" customHeight="1">
      <c r="C323" s="640"/>
      <c r="D323" s="358"/>
      <c r="E323" s="358"/>
      <c r="F323" s="637"/>
      <c r="G323" s="637"/>
      <c r="H323" s="358"/>
    </row>
    <row r="324" spans="3:8" ht="14.25" customHeight="1">
      <c r="C324" s="640"/>
      <c r="D324" s="358"/>
      <c r="E324" s="358"/>
      <c r="F324" s="637"/>
      <c r="G324" s="637"/>
      <c r="H324" s="358"/>
    </row>
    <row r="325" spans="3:8" ht="14.25" customHeight="1">
      <c r="C325" s="640"/>
      <c r="D325" s="358"/>
      <c r="E325" s="358"/>
      <c r="F325" s="637"/>
      <c r="G325" s="637"/>
      <c r="H325" s="358"/>
    </row>
    <row r="326" spans="3:8" ht="14.25" customHeight="1">
      <c r="C326" s="640"/>
      <c r="D326" s="358"/>
      <c r="E326" s="358"/>
      <c r="F326" s="637"/>
      <c r="G326" s="637"/>
      <c r="H326" s="358"/>
    </row>
    <row r="327" spans="3:8" ht="14.25" customHeight="1">
      <c r="C327" s="640"/>
      <c r="D327" s="358"/>
      <c r="E327" s="358"/>
      <c r="F327" s="637"/>
      <c r="G327" s="637"/>
      <c r="H327" s="358"/>
    </row>
    <row r="328" spans="3:8" ht="14.25" customHeight="1">
      <c r="C328" s="640"/>
      <c r="D328" s="358"/>
      <c r="E328" s="358"/>
      <c r="F328" s="637"/>
      <c r="G328" s="637"/>
      <c r="H328" s="358"/>
    </row>
    <row r="329" spans="3:8" ht="14.25" customHeight="1">
      <c r="C329" s="640"/>
      <c r="D329" s="358"/>
      <c r="E329" s="358"/>
      <c r="F329" s="637"/>
      <c r="G329" s="637"/>
      <c r="H329" s="358"/>
    </row>
    <row r="330" spans="3:8" ht="14.25" customHeight="1">
      <c r="C330" s="640"/>
      <c r="D330" s="358"/>
      <c r="E330" s="358"/>
      <c r="F330" s="637"/>
      <c r="G330" s="637"/>
      <c r="H330" s="358"/>
    </row>
    <row r="331" spans="3:8" ht="14.25" customHeight="1">
      <c r="C331" s="640"/>
      <c r="D331" s="358"/>
      <c r="E331" s="358"/>
      <c r="F331" s="637"/>
      <c r="G331" s="637"/>
      <c r="H331" s="358"/>
    </row>
    <row r="332" spans="3:8" ht="14.25" customHeight="1">
      <c r="C332" s="640"/>
      <c r="D332" s="358"/>
      <c r="E332" s="358"/>
      <c r="F332" s="637"/>
      <c r="G332" s="637"/>
      <c r="H332" s="358"/>
    </row>
    <row r="333" spans="3:8" ht="14.25" customHeight="1">
      <c r="C333" s="640"/>
      <c r="D333" s="358"/>
      <c r="E333" s="358"/>
      <c r="F333" s="637"/>
      <c r="G333" s="637"/>
      <c r="H333" s="358"/>
    </row>
    <row r="334" spans="3:8" ht="14.25" customHeight="1">
      <c r="C334" s="640"/>
      <c r="D334" s="358"/>
      <c r="E334" s="358"/>
      <c r="F334" s="637"/>
      <c r="G334" s="637"/>
      <c r="H334" s="358"/>
    </row>
    <row r="335" spans="3:8" ht="14.25" customHeight="1">
      <c r="C335" s="640"/>
      <c r="D335" s="358"/>
      <c r="E335" s="358"/>
      <c r="F335" s="637"/>
      <c r="G335" s="637"/>
      <c r="H335" s="358"/>
    </row>
    <row r="336" spans="3:8" ht="14.25" customHeight="1">
      <c r="C336" s="640"/>
      <c r="D336" s="358"/>
      <c r="E336" s="358"/>
      <c r="F336" s="637"/>
      <c r="G336" s="637"/>
      <c r="H336" s="358"/>
    </row>
    <row r="337" spans="3:8" ht="14.25" customHeight="1">
      <c r="C337" s="640"/>
      <c r="D337" s="358"/>
      <c r="E337" s="358"/>
      <c r="F337" s="637"/>
      <c r="G337" s="637"/>
      <c r="H337" s="358"/>
    </row>
    <row r="338" spans="3:8" ht="14.25" customHeight="1">
      <c r="C338" s="640"/>
      <c r="D338" s="358"/>
      <c r="E338" s="358"/>
      <c r="F338" s="637"/>
      <c r="G338" s="637"/>
      <c r="H338" s="358"/>
    </row>
    <row r="339" spans="3:8" ht="14.25" customHeight="1">
      <c r="C339" s="640"/>
      <c r="D339" s="358"/>
      <c r="E339" s="358"/>
      <c r="F339" s="637"/>
      <c r="G339" s="637"/>
      <c r="H339" s="358"/>
    </row>
    <row r="340" spans="3:8" ht="14.25" customHeight="1">
      <c r="C340" s="640"/>
      <c r="D340" s="358"/>
      <c r="E340" s="358"/>
      <c r="F340" s="637"/>
      <c r="G340" s="637"/>
      <c r="H340" s="358"/>
    </row>
    <row r="341" spans="3:8" ht="14.25" customHeight="1">
      <c r="C341" s="640"/>
      <c r="D341" s="358"/>
      <c r="E341" s="358"/>
      <c r="F341" s="637"/>
      <c r="G341" s="637"/>
      <c r="H341" s="358"/>
    </row>
    <row r="342" spans="3:8" ht="14.25" customHeight="1">
      <c r="C342" s="640"/>
      <c r="D342" s="358"/>
      <c r="E342" s="358"/>
      <c r="F342" s="637"/>
      <c r="G342" s="637"/>
      <c r="H342" s="358"/>
    </row>
    <row r="343" spans="3:8" ht="14.25" customHeight="1">
      <c r="C343" s="640"/>
      <c r="D343" s="358"/>
      <c r="E343" s="358"/>
      <c r="F343" s="637"/>
      <c r="G343" s="637"/>
      <c r="H343" s="358"/>
    </row>
    <row r="344" spans="3:8" ht="14.25" customHeight="1">
      <c r="C344" s="640"/>
      <c r="D344" s="358"/>
      <c r="E344" s="358"/>
      <c r="F344" s="637"/>
      <c r="G344" s="637"/>
      <c r="H344" s="358"/>
    </row>
    <row r="345" spans="3:8" ht="14.25" customHeight="1">
      <c r="C345" s="640"/>
      <c r="D345" s="358"/>
      <c r="E345" s="358"/>
      <c r="F345" s="637"/>
      <c r="G345" s="637"/>
      <c r="H345" s="358"/>
    </row>
    <row r="346" spans="3:8" ht="14.25" customHeight="1">
      <c r="C346" s="640"/>
      <c r="D346" s="358"/>
      <c r="E346" s="358"/>
      <c r="F346" s="637"/>
      <c r="G346" s="637"/>
      <c r="H346" s="358"/>
    </row>
    <row r="347" spans="3:8" ht="14.25" customHeight="1">
      <c r="C347" s="640"/>
      <c r="D347" s="358"/>
      <c r="E347" s="358"/>
      <c r="F347" s="637"/>
      <c r="G347" s="637"/>
      <c r="H347" s="358"/>
    </row>
    <row r="348" spans="3:8" ht="14.25" customHeight="1">
      <c r="C348" s="640"/>
      <c r="D348" s="358"/>
      <c r="E348" s="358"/>
      <c r="F348" s="637"/>
      <c r="G348" s="637"/>
      <c r="H348" s="358"/>
    </row>
    <row r="349" spans="3:8" ht="14.25" customHeight="1">
      <c r="C349" s="640"/>
      <c r="D349" s="358"/>
      <c r="E349" s="358"/>
      <c r="F349" s="637"/>
      <c r="G349" s="637"/>
      <c r="H349" s="358"/>
    </row>
    <row r="350" spans="3:8" ht="14.25" customHeight="1">
      <c r="C350" s="640"/>
      <c r="D350" s="358"/>
      <c r="E350" s="358"/>
      <c r="F350" s="637"/>
      <c r="G350" s="637"/>
      <c r="H350" s="358"/>
    </row>
    <row r="351" spans="3:8" ht="14.25" customHeight="1">
      <c r="C351" s="640"/>
      <c r="D351" s="358"/>
      <c r="E351" s="358"/>
      <c r="F351" s="637"/>
      <c r="G351" s="637"/>
      <c r="H351" s="358"/>
    </row>
    <row r="352" spans="3:8" ht="14.25" customHeight="1">
      <c r="C352" s="640"/>
      <c r="D352" s="358"/>
      <c r="E352" s="358"/>
      <c r="F352" s="637"/>
      <c r="G352" s="637"/>
      <c r="H352" s="358"/>
    </row>
    <row r="353" spans="3:8" ht="14.25" customHeight="1">
      <c r="C353" s="640"/>
      <c r="D353" s="358"/>
      <c r="E353" s="358"/>
      <c r="F353" s="637"/>
      <c r="G353" s="637"/>
      <c r="H353" s="358"/>
    </row>
    <row r="354" spans="3:8" ht="14.25" customHeight="1">
      <c r="C354" s="640"/>
      <c r="D354" s="358"/>
      <c r="E354" s="358"/>
      <c r="F354" s="637"/>
      <c r="G354" s="637"/>
      <c r="H354" s="358"/>
    </row>
    <row r="355" spans="3:8" ht="14.25" customHeight="1">
      <c r="C355" s="640"/>
      <c r="D355" s="358"/>
      <c r="E355" s="358"/>
      <c r="F355" s="637"/>
      <c r="G355" s="637"/>
      <c r="H355" s="358"/>
    </row>
    <row r="356" spans="3:8" ht="14.25" customHeight="1">
      <c r="C356" s="640"/>
      <c r="D356" s="358"/>
      <c r="E356" s="358"/>
      <c r="F356" s="637"/>
      <c r="G356" s="637"/>
      <c r="H356" s="358"/>
    </row>
    <row r="357" spans="3:8" ht="14.25" customHeight="1">
      <c r="C357" s="640"/>
      <c r="D357" s="358"/>
      <c r="E357" s="358"/>
      <c r="F357" s="637"/>
      <c r="G357" s="637"/>
      <c r="H357" s="358"/>
    </row>
    <row r="358" spans="3:8" ht="14.25" customHeight="1">
      <c r="C358" s="640"/>
      <c r="D358" s="358"/>
      <c r="E358" s="358"/>
      <c r="F358" s="637"/>
      <c r="G358" s="637"/>
      <c r="H358" s="358"/>
    </row>
    <row r="359" spans="3:8" ht="14.25" customHeight="1">
      <c r="C359" s="640"/>
      <c r="D359" s="358"/>
      <c r="E359" s="358"/>
      <c r="F359" s="637"/>
      <c r="G359" s="637"/>
      <c r="H359" s="358"/>
    </row>
    <row r="360" spans="3:8" ht="14.25" customHeight="1">
      <c r="C360" s="640"/>
      <c r="D360" s="358"/>
      <c r="E360" s="358"/>
      <c r="F360" s="637"/>
      <c r="G360" s="637"/>
      <c r="H360" s="358"/>
    </row>
    <row r="361" spans="3:8" ht="14.25" customHeight="1">
      <c r="C361" s="640"/>
      <c r="D361" s="358"/>
      <c r="E361" s="358"/>
      <c r="F361" s="637"/>
      <c r="G361" s="637"/>
      <c r="H361" s="358"/>
    </row>
    <row r="362" spans="3:8" ht="14.25" customHeight="1">
      <c r="C362" s="640"/>
      <c r="D362" s="358"/>
      <c r="E362" s="358"/>
      <c r="F362" s="637"/>
      <c r="G362" s="637"/>
      <c r="H362" s="358"/>
    </row>
    <row r="363" spans="3:8" ht="14.25" customHeight="1">
      <c r="C363" s="640"/>
      <c r="D363" s="358"/>
      <c r="E363" s="358"/>
      <c r="F363" s="637"/>
      <c r="G363" s="637"/>
      <c r="H363" s="358"/>
    </row>
    <row r="364" spans="3:8" ht="14.25" customHeight="1">
      <c r="C364" s="640"/>
      <c r="D364" s="358"/>
      <c r="E364" s="358"/>
      <c r="F364" s="637"/>
      <c r="G364" s="637"/>
      <c r="H364" s="358"/>
    </row>
    <row r="365" spans="3:8" ht="14.25" customHeight="1">
      <c r="C365" s="640"/>
      <c r="D365" s="358"/>
      <c r="E365" s="358"/>
      <c r="F365" s="637"/>
      <c r="G365" s="637"/>
      <c r="H365" s="358"/>
    </row>
    <row r="366" spans="3:8" ht="14.25" customHeight="1">
      <c r="C366" s="640"/>
      <c r="D366" s="358"/>
      <c r="E366" s="358"/>
      <c r="F366" s="637"/>
      <c r="G366" s="637"/>
      <c r="H366" s="358"/>
    </row>
    <row r="367" spans="3:8" ht="14.25" customHeight="1">
      <c r="C367" s="640"/>
      <c r="D367" s="358"/>
      <c r="E367" s="358"/>
      <c r="F367" s="637"/>
      <c r="G367" s="637"/>
      <c r="H367" s="358"/>
    </row>
    <row r="368" spans="3:8" ht="14.25" customHeight="1">
      <c r="C368" s="640"/>
      <c r="D368" s="358"/>
      <c r="E368" s="358"/>
      <c r="F368" s="637"/>
      <c r="G368" s="637"/>
      <c r="H368" s="358"/>
    </row>
    <row r="369" spans="3:8" ht="14.25" customHeight="1">
      <c r="C369" s="640"/>
      <c r="D369" s="358"/>
      <c r="E369" s="358"/>
      <c r="F369" s="637"/>
      <c r="G369" s="637"/>
      <c r="H369" s="358"/>
    </row>
    <row r="370" spans="3:8" ht="14.25" customHeight="1">
      <c r="C370" s="640"/>
      <c r="D370" s="358"/>
      <c r="E370" s="358"/>
      <c r="F370" s="637"/>
      <c r="G370" s="637"/>
      <c r="H370" s="358"/>
    </row>
    <row r="371" spans="3:8" ht="14.25" customHeight="1">
      <c r="C371" s="640"/>
      <c r="D371" s="358"/>
      <c r="E371" s="358"/>
      <c r="F371" s="637"/>
      <c r="G371" s="637"/>
      <c r="H371" s="358"/>
    </row>
    <row r="372" spans="3:8" ht="14.25" customHeight="1">
      <c r="C372" s="640"/>
      <c r="D372" s="358"/>
      <c r="E372" s="358"/>
      <c r="F372" s="637"/>
      <c r="G372" s="637"/>
      <c r="H372" s="358"/>
    </row>
    <row r="373" spans="3:8" ht="14.25" customHeight="1">
      <c r="C373" s="640"/>
      <c r="D373" s="358"/>
      <c r="E373" s="358"/>
      <c r="F373" s="637"/>
      <c r="G373" s="637"/>
      <c r="H373" s="358"/>
    </row>
    <row r="374" spans="3:8" ht="14.25" customHeight="1">
      <c r="C374" s="640"/>
      <c r="D374" s="358"/>
      <c r="E374" s="358"/>
      <c r="F374" s="637"/>
      <c r="G374" s="637"/>
      <c r="H374" s="358"/>
    </row>
    <row r="375" spans="3:8" ht="14.25" customHeight="1">
      <c r="C375" s="640"/>
      <c r="D375" s="358"/>
      <c r="E375" s="358"/>
      <c r="F375" s="637"/>
      <c r="G375" s="637"/>
      <c r="H375" s="358"/>
    </row>
    <row r="376" spans="3:8" ht="14.25" customHeight="1">
      <c r="C376" s="640"/>
      <c r="D376" s="358"/>
      <c r="E376" s="358"/>
      <c r="F376" s="637"/>
      <c r="G376" s="637"/>
      <c r="H376" s="358"/>
    </row>
    <row r="377" spans="3:8" ht="14.25" customHeight="1">
      <c r="C377" s="640"/>
      <c r="D377" s="358"/>
      <c r="E377" s="358"/>
      <c r="F377" s="637"/>
      <c r="G377" s="637"/>
      <c r="H377" s="358"/>
    </row>
    <row r="378" spans="3:8" ht="14.25" customHeight="1">
      <c r="C378" s="640"/>
      <c r="D378" s="358"/>
      <c r="E378" s="358"/>
      <c r="F378" s="637"/>
      <c r="G378" s="637"/>
      <c r="H378" s="358"/>
    </row>
    <row r="379" spans="3:8" ht="14.25" customHeight="1">
      <c r="C379" s="640"/>
      <c r="D379" s="358"/>
      <c r="E379" s="358"/>
      <c r="F379" s="637"/>
      <c r="G379" s="637"/>
      <c r="H379" s="358"/>
    </row>
    <row r="380" spans="3:8" ht="14.25" customHeight="1">
      <c r="C380" s="640"/>
      <c r="D380" s="358"/>
      <c r="E380" s="358"/>
      <c r="F380" s="637"/>
      <c r="G380" s="637"/>
      <c r="H380" s="358"/>
    </row>
    <row r="381" spans="3:8" ht="14.25" customHeight="1">
      <c r="C381" s="640"/>
      <c r="D381" s="358"/>
      <c r="E381" s="358"/>
      <c r="F381" s="637"/>
      <c r="G381" s="637"/>
      <c r="H381" s="358"/>
    </row>
    <row r="382" spans="3:8" ht="14.25" customHeight="1">
      <c r="C382" s="640"/>
      <c r="D382" s="358"/>
      <c r="E382" s="358"/>
      <c r="F382" s="637"/>
      <c r="G382" s="637"/>
      <c r="H382" s="358"/>
    </row>
    <row r="383" spans="3:8" ht="14.25" customHeight="1">
      <c r="C383" s="640"/>
      <c r="D383" s="358"/>
      <c r="E383" s="358"/>
      <c r="F383" s="637"/>
      <c r="G383" s="637"/>
      <c r="H383" s="358"/>
    </row>
    <row r="384" spans="3:8" ht="14.25" customHeight="1">
      <c r="C384" s="640"/>
      <c r="D384" s="358"/>
      <c r="E384" s="358"/>
      <c r="F384" s="637"/>
      <c r="G384" s="637"/>
      <c r="H384" s="358"/>
    </row>
    <row r="385" spans="3:8" ht="14.25" customHeight="1">
      <c r="C385" s="640"/>
      <c r="D385" s="358"/>
      <c r="E385" s="358"/>
      <c r="F385" s="637"/>
      <c r="G385" s="637"/>
      <c r="H385" s="358"/>
    </row>
    <row r="386" spans="3:8" ht="14.25" customHeight="1">
      <c r="C386" s="640"/>
      <c r="D386" s="358"/>
      <c r="E386" s="358"/>
      <c r="F386" s="637"/>
      <c r="G386" s="637"/>
      <c r="H386" s="358"/>
    </row>
    <row r="387" spans="3:8" ht="14.25" customHeight="1">
      <c r="C387" s="640"/>
      <c r="D387" s="358"/>
      <c r="E387" s="358"/>
      <c r="F387" s="637"/>
      <c r="G387" s="637"/>
      <c r="H387" s="358"/>
    </row>
    <row r="388" spans="3:8" ht="14.25" customHeight="1">
      <c r="C388" s="640"/>
      <c r="D388" s="358"/>
      <c r="E388" s="358"/>
      <c r="F388" s="637"/>
      <c r="G388" s="637"/>
      <c r="H388" s="358"/>
    </row>
    <row r="389" spans="3:8" ht="14.25" customHeight="1">
      <c r="C389" s="640"/>
      <c r="D389" s="358"/>
      <c r="E389" s="358"/>
      <c r="F389" s="637"/>
      <c r="G389" s="637"/>
      <c r="H389" s="358"/>
    </row>
    <row r="390" spans="3:8" ht="14.25" customHeight="1">
      <c r="C390" s="640"/>
      <c r="D390" s="358"/>
      <c r="E390" s="358"/>
      <c r="F390" s="637"/>
      <c r="G390" s="637"/>
      <c r="H390" s="358"/>
    </row>
    <row r="391" spans="3:8" ht="14.25" customHeight="1">
      <c r="C391" s="640"/>
      <c r="D391" s="358"/>
      <c r="E391" s="358"/>
      <c r="F391" s="637"/>
      <c r="G391" s="637"/>
      <c r="H391" s="358"/>
    </row>
    <row r="392" spans="3:8" ht="14.25" customHeight="1">
      <c r="C392" s="640"/>
      <c r="D392" s="358"/>
      <c r="E392" s="358"/>
      <c r="F392" s="637"/>
      <c r="G392" s="637"/>
      <c r="H392" s="358"/>
    </row>
    <row r="393" spans="3:8" ht="14.25" customHeight="1">
      <c r="C393" s="640"/>
      <c r="D393" s="358"/>
      <c r="E393" s="358"/>
      <c r="F393" s="637"/>
      <c r="G393" s="637"/>
      <c r="H393" s="358"/>
    </row>
    <row r="394" spans="3:8" ht="14.25" customHeight="1">
      <c r="C394" s="640"/>
      <c r="D394" s="358"/>
      <c r="E394" s="358"/>
      <c r="F394" s="637"/>
      <c r="G394" s="637"/>
      <c r="H394" s="358"/>
    </row>
    <row r="395" spans="3:8" ht="14.25" customHeight="1">
      <c r="C395" s="640"/>
      <c r="D395" s="358"/>
      <c r="E395" s="358"/>
      <c r="F395" s="637"/>
      <c r="G395" s="637"/>
      <c r="H395" s="358"/>
    </row>
    <row r="396" spans="3:8" ht="14.25" customHeight="1">
      <c r="C396" s="640"/>
      <c r="D396" s="358"/>
      <c r="E396" s="358"/>
      <c r="F396" s="637"/>
      <c r="G396" s="637"/>
      <c r="H396" s="358"/>
    </row>
    <row r="397" spans="3:8" ht="14.25" customHeight="1">
      <c r="C397" s="640"/>
      <c r="D397" s="358"/>
      <c r="E397" s="358"/>
      <c r="F397" s="637"/>
      <c r="G397" s="637"/>
      <c r="H397" s="358"/>
    </row>
    <row r="398" spans="3:8" ht="14.25" customHeight="1">
      <c r="C398" s="640"/>
      <c r="D398" s="358"/>
      <c r="E398" s="358"/>
      <c r="F398" s="637"/>
      <c r="G398" s="637"/>
      <c r="H398" s="358"/>
    </row>
    <row r="399" spans="3:8" ht="14.25" customHeight="1">
      <c r="C399" s="640"/>
      <c r="D399" s="358"/>
      <c r="E399" s="358"/>
      <c r="F399" s="637"/>
      <c r="G399" s="637"/>
      <c r="H399" s="358"/>
    </row>
    <row r="400" spans="3:8" ht="14.25" customHeight="1">
      <c r="C400" s="640"/>
      <c r="D400" s="358"/>
      <c r="E400" s="358"/>
      <c r="F400" s="637"/>
      <c r="G400" s="637"/>
      <c r="H400" s="358"/>
    </row>
    <row r="401" spans="3:8" ht="14.25" customHeight="1">
      <c r="C401" s="640"/>
      <c r="D401" s="358"/>
      <c r="E401" s="358"/>
      <c r="F401" s="637"/>
      <c r="G401" s="637"/>
      <c r="H401" s="358"/>
    </row>
    <row r="402" spans="3:8" ht="14.25" customHeight="1">
      <c r="C402" s="640"/>
      <c r="D402" s="358"/>
      <c r="E402" s="358"/>
      <c r="F402" s="637"/>
      <c r="G402" s="637"/>
      <c r="H402" s="358"/>
    </row>
    <row r="403" spans="3:8" ht="14.25" customHeight="1">
      <c r="C403" s="640"/>
      <c r="D403" s="358"/>
      <c r="E403" s="358"/>
      <c r="F403" s="637"/>
      <c r="G403" s="637"/>
      <c r="H403" s="358"/>
    </row>
    <row r="404" spans="3:8" ht="14.25" customHeight="1">
      <c r="C404" s="640"/>
      <c r="D404" s="358"/>
      <c r="E404" s="358"/>
      <c r="F404" s="637"/>
      <c r="G404" s="637"/>
      <c r="H404" s="358"/>
    </row>
    <row r="405" spans="3:8" ht="14.25" customHeight="1">
      <c r="C405" s="640"/>
      <c r="D405" s="358"/>
      <c r="E405" s="358"/>
      <c r="F405" s="637"/>
      <c r="G405" s="637"/>
      <c r="H405" s="358"/>
    </row>
    <row r="406" spans="3:8" ht="14.25" customHeight="1">
      <c r="C406" s="640"/>
      <c r="D406" s="358"/>
      <c r="E406" s="358"/>
      <c r="F406" s="637"/>
      <c r="G406" s="637"/>
      <c r="H406" s="358"/>
    </row>
    <row r="407" spans="3:8" ht="14.25" customHeight="1">
      <c r="C407" s="640"/>
      <c r="D407" s="358"/>
      <c r="E407" s="358"/>
      <c r="F407" s="637"/>
      <c r="G407" s="637"/>
      <c r="H407" s="358"/>
    </row>
    <row r="408" spans="3:8" ht="14.25" customHeight="1">
      <c r="C408" s="640"/>
      <c r="D408" s="358"/>
      <c r="E408" s="358"/>
      <c r="F408" s="637"/>
      <c r="G408" s="637"/>
      <c r="H408" s="358"/>
    </row>
    <row r="409" spans="3:8" ht="14.25" customHeight="1">
      <c r="C409" s="640"/>
      <c r="D409" s="358"/>
      <c r="E409" s="358"/>
      <c r="F409" s="637"/>
      <c r="G409" s="637"/>
      <c r="H409" s="358"/>
    </row>
    <row r="410" spans="3:8" ht="14.25" customHeight="1">
      <c r="C410" s="640"/>
      <c r="D410" s="358"/>
      <c r="E410" s="358"/>
      <c r="F410" s="637"/>
      <c r="G410" s="637"/>
      <c r="H410" s="358"/>
    </row>
    <row r="411" spans="3:8" ht="14.25" customHeight="1">
      <c r="C411" s="640"/>
      <c r="D411" s="358"/>
      <c r="E411" s="358"/>
      <c r="F411" s="637"/>
      <c r="G411" s="637"/>
      <c r="H411" s="358"/>
    </row>
    <row r="412" spans="3:8" ht="14.25" customHeight="1">
      <c r="C412" s="640"/>
      <c r="D412" s="358"/>
      <c r="E412" s="358"/>
      <c r="F412" s="637"/>
      <c r="G412" s="637"/>
      <c r="H412" s="358"/>
    </row>
    <row r="413" spans="3:8" ht="14.25" customHeight="1">
      <c r="C413" s="640"/>
      <c r="D413" s="358"/>
      <c r="E413" s="358"/>
      <c r="F413" s="637"/>
      <c r="G413" s="637"/>
      <c r="H413" s="358"/>
    </row>
    <row r="414" spans="3:8" ht="14.25" customHeight="1">
      <c r="C414" s="640"/>
      <c r="D414" s="358"/>
      <c r="E414" s="358"/>
      <c r="F414" s="637"/>
      <c r="G414" s="637"/>
      <c r="H414" s="358"/>
    </row>
    <row r="415" spans="3:8" ht="14.25" customHeight="1">
      <c r="C415" s="640"/>
      <c r="D415" s="358"/>
      <c r="E415" s="358"/>
      <c r="F415" s="637"/>
      <c r="G415" s="637"/>
      <c r="H415" s="358"/>
    </row>
    <row r="416" spans="3:8" ht="14.25" customHeight="1">
      <c r="C416" s="640"/>
      <c r="D416" s="358"/>
      <c r="E416" s="358"/>
      <c r="F416" s="637"/>
      <c r="G416" s="637"/>
      <c r="H416" s="358"/>
    </row>
    <row r="417" spans="3:8" ht="14.25" customHeight="1">
      <c r="C417" s="640"/>
      <c r="D417" s="358"/>
      <c r="E417" s="358"/>
      <c r="F417" s="637"/>
      <c r="G417" s="637"/>
      <c r="H417" s="358"/>
    </row>
    <row r="418" spans="3:8" ht="14.25" customHeight="1">
      <c r="C418" s="640"/>
      <c r="D418" s="358"/>
      <c r="E418" s="358"/>
      <c r="F418" s="637"/>
      <c r="G418" s="637"/>
      <c r="H418" s="358"/>
    </row>
    <row r="419" spans="3:8" ht="14.25" customHeight="1">
      <c r="C419" s="640"/>
      <c r="D419" s="358"/>
      <c r="E419" s="358"/>
      <c r="F419" s="637"/>
      <c r="G419" s="637"/>
      <c r="H419" s="358"/>
    </row>
    <row r="420" spans="3:8" ht="14.25" customHeight="1">
      <c r="C420" s="640"/>
      <c r="D420" s="358"/>
      <c r="E420" s="358"/>
      <c r="F420" s="637"/>
      <c r="G420" s="637"/>
      <c r="H420" s="358"/>
    </row>
    <row r="421" spans="3:8" ht="14.25" customHeight="1">
      <c r="C421" s="640"/>
      <c r="D421" s="358"/>
      <c r="E421" s="358"/>
      <c r="F421" s="637"/>
      <c r="G421" s="637"/>
      <c r="H421" s="358"/>
    </row>
    <row r="422" spans="3:8" ht="14.25" customHeight="1">
      <c r="C422" s="640"/>
      <c r="D422" s="358"/>
      <c r="E422" s="358"/>
      <c r="F422" s="637"/>
      <c r="G422" s="637"/>
      <c r="H422" s="358"/>
    </row>
    <row r="423" spans="3:8" ht="14.25" customHeight="1">
      <c r="C423" s="640"/>
      <c r="D423" s="358"/>
      <c r="E423" s="358"/>
      <c r="F423" s="637"/>
      <c r="G423" s="637"/>
      <c r="H423" s="358"/>
    </row>
    <row r="424" spans="3:8" ht="14.25" customHeight="1">
      <c r="C424" s="640"/>
      <c r="D424" s="358"/>
      <c r="E424" s="358"/>
      <c r="F424" s="637"/>
      <c r="G424" s="637"/>
      <c r="H424" s="358"/>
    </row>
    <row r="425" spans="3:8" ht="14.25" customHeight="1">
      <c r="C425" s="640"/>
      <c r="D425" s="358"/>
      <c r="E425" s="358"/>
      <c r="F425" s="637"/>
      <c r="G425" s="637"/>
      <c r="H425" s="358"/>
    </row>
    <row r="426" spans="3:8" ht="14.25" customHeight="1">
      <c r="C426" s="640"/>
      <c r="D426" s="358"/>
      <c r="E426" s="358"/>
      <c r="F426" s="637"/>
      <c r="G426" s="637"/>
      <c r="H426" s="358"/>
    </row>
    <row r="427" spans="3:8" ht="14.25" customHeight="1">
      <c r="C427" s="640"/>
      <c r="D427" s="358"/>
      <c r="E427" s="358"/>
      <c r="F427" s="637"/>
      <c r="G427" s="637"/>
      <c r="H427" s="358"/>
    </row>
    <row r="428" spans="3:8" ht="14.25" customHeight="1">
      <c r="C428" s="640"/>
      <c r="D428" s="358"/>
      <c r="E428" s="358"/>
      <c r="F428" s="637"/>
      <c r="G428" s="637"/>
      <c r="H428" s="358"/>
    </row>
    <row r="429" spans="3:8" ht="14.25" customHeight="1">
      <c r="C429" s="640"/>
      <c r="D429" s="358"/>
      <c r="E429" s="358"/>
      <c r="F429" s="637"/>
      <c r="G429" s="637"/>
      <c r="H429" s="358"/>
    </row>
    <row r="430" spans="3:8" ht="14.25" customHeight="1">
      <c r="C430" s="640"/>
      <c r="D430" s="358"/>
      <c r="E430" s="358"/>
      <c r="F430" s="637"/>
      <c r="G430" s="637"/>
      <c r="H430" s="358"/>
    </row>
    <row r="431" spans="3:8" ht="14.25" customHeight="1">
      <c r="C431" s="640"/>
      <c r="D431" s="358"/>
      <c r="E431" s="358"/>
      <c r="F431" s="637"/>
      <c r="G431" s="637"/>
      <c r="H431" s="358"/>
    </row>
    <row r="432" spans="3:8" ht="14.25" customHeight="1">
      <c r="C432" s="640"/>
      <c r="D432" s="358"/>
      <c r="E432" s="358"/>
      <c r="F432" s="637"/>
      <c r="G432" s="637"/>
      <c r="H432" s="358"/>
    </row>
    <row r="433" spans="3:8" ht="14.25" customHeight="1">
      <c r="C433" s="640"/>
      <c r="D433" s="358"/>
      <c r="E433" s="358"/>
      <c r="F433" s="637"/>
      <c r="G433" s="637"/>
      <c r="H433" s="358"/>
    </row>
    <row r="434" spans="3:8" ht="14.25" customHeight="1">
      <c r="C434" s="640"/>
      <c r="D434" s="358"/>
      <c r="E434" s="358"/>
      <c r="F434" s="637"/>
      <c r="G434" s="637"/>
      <c r="H434" s="358"/>
    </row>
    <row r="435" spans="3:8" ht="14.25" customHeight="1">
      <c r="C435" s="640"/>
      <c r="D435" s="358"/>
      <c r="E435" s="358"/>
      <c r="F435" s="637"/>
      <c r="G435" s="637"/>
      <c r="H435" s="358"/>
    </row>
    <row r="436" spans="3:8" ht="14.25" customHeight="1">
      <c r="C436" s="640"/>
      <c r="D436" s="358"/>
      <c r="E436" s="358"/>
      <c r="F436" s="637"/>
      <c r="G436" s="637"/>
      <c r="H436" s="358"/>
    </row>
    <row r="437" spans="3:8" ht="14.25" customHeight="1">
      <c r="C437" s="640"/>
      <c r="D437" s="358"/>
      <c r="E437" s="358"/>
      <c r="F437" s="637"/>
      <c r="G437" s="637"/>
      <c r="H437" s="358"/>
    </row>
    <row r="438" spans="3:8" ht="14.25" customHeight="1">
      <c r="C438" s="640"/>
      <c r="D438" s="358"/>
      <c r="E438" s="358"/>
      <c r="F438" s="637"/>
      <c r="G438" s="637"/>
      <c r="H438" s="358"/>
    </row>
    <row r="439" spans="3:8" ht="14.25" customHeight="1">
      <c r="C439" s="640"/>
      <c r="D439" s="358"/>
      <c r="E439" s="358"/>
      <c r="F439" s="637"/>
      <c r="G439" s="637"/>
      <c r="H439" s="358"/>
    </row>
    <row r="440" spans="3:8" ht="14.25" customHeight="1">
      <c r="C440" s="640"/>
      <c r="D440" s="358"/>
      <c r="E440" s="358"/>
      <c r="F440" s="637"/>
      <c r="G440" s="637"/>
      <c r="H440" s="358"/>
    </row>
    <row r="441" spans="3:8" ht="14.25" customHeight="1">
      <c r="C441" s="640"/>
      <c r="D441" s="358"/>
      <c r="E441" s="358"/>
      <c r="F441" s="637"/>
      <c r="G441" s="637"/>
      <c r="H441" s="358"/>
    </row>
    <row r="442" spans="3:8" ht="14.25" customHeight="1">
      <c r="C442" s="640"/>
      <c r="D442" s="358"/>
      <c r="E442" s="358"/>
      <c r="F442" s="637"/>
      <c r="G442" s="637"/>
      <c r="H442" s="358"/>
    </row>
    <row r="443" spans="3:8" ht="14.25" customHeight="1">
      <c r="C443" s="640"/>
      <c r="D443" s="358"/>
      <c r="E443" s="358"/>
      <c r="F443" s="637"/>
      <c r="G443" s="637"/>
      <c r="H443" s="358"/>
    </row>
    <row r="444" spans="3:8" ht="14.25" customHeight="1">
      <c r="C444" s="640"/>
      <c r="D444" s="358"/>
      <c r="E444" s="358"/>
      <c r="F444" s="637"/>
      <c r="G444" s="637"/>
      <c r="H444" s="358"/>
    </row>
    <row r="445" spans="3:8" ht="14.25" customHeight="1">
      <c r="C445" s="640"/>
      <c r="D445" s="358"/>
      <c r="E445" s="358"/>
      <c r="F445" s="637"/>
      <c r="G445" s="637"/>
      <c r="H445" s="358"/>
    </row>
    <row r="446" spans="3:8" ht="14.25" customHeight="1">
      <c r="C446" s="640"/>
      <c r="D446" s="358"/>
      <c r="E446" s="358"/>
      <c r="F446" s="637"/>
      <c r="G446" s="637"/>
      <c r="H446" s="358"/>
    </row>
    <row r="447" spans="3:8" ht="14.25" customHeight="1">
      <c r="C447" s="640"/>
      <c r="D447" s="358"/>
      <c r="E447" s="358"/>
      <c r="F447" s="637"/>
      <c r="G447" s="637"/>
      <c r="H447" s="358"/>
    </row>
    <row r="448" spans="3:8" ht="14.25" customHeight="1">
      <c r="C448" s="640"/>
      <c r="D448" s="358"/>
      <c r="E448" s="358"/>
      <c r="F448" s="637"/>
      <c r="G448" s="637"/>
      <c r="H448" s="358"/>
    </row>
    <row r="449" spans="3:8" ht="14.25" customHeight="1">
      <c r="C449" s="640"/>
      <c r="D449" s="358"/>
      <c r="E449" s="358"/>
      <c r="F449" s="637"/>
      <c r="G449" s="637"/>
      <c r="H449" s="358"/>
    </row>
    <row r="450" spans="3:8" ht="14.25" customHeight="1">
      <c r="C450" s="640"/>
      <c r="D450" s="358"/>
      <c r="E450" s="358"/>
      <c r="F450" s="637"/>
      <c r="G450" s="637"/>
      <c r="H450" s="358"/>
    </row>
    <row r="451" spans="3:8" ht="14.25" customHeight="1">
      <c r="C451" s="640"/>
      <c r="D451" s="358"/>
      <c r="E451" s="358"/>
      <c r="F451" s="637"/>
      <c r="G451" s="637"/>
      <c r="H451" s="358"/>
    </row>
    <row r="452" spans="3:8" ht="14.25" customHeight="1">
      <c r="C452" s="640"/>
      <c r="D452" s="358"/>
      <c r="E452" s="358"/>
      <c r="F452" s="637"/>
      <c r="G452" s="637"/>
      <c r="H452" s="358"/>
    </row>
    <row r="453" spans="3:8" ht="14.25" customHeight="1">
      <c r="C453" s="640"/>
      <c r="D453" s="358"/>
      <c r="E453" s="358"/>
      <c r="F453" s="637"/>
      <c r="G453" s="637"/>
      <c r="H453" s="358"/>
    </row>
    <row r="454" spans="3:8" ht="14.25" customHeight="1">
      <c r="C454" s="640"/>
      <c r="D454" s="358"/>
      <c r="E454" s="358"/>
      <c r="F454" s="637"/>
      <c r="G454" s="637"/>
      <c r="H454" s="358"/>
    </row>
    <row r="455" spans="3:8" ht="14.25" customHeight="1">
      <c r="C455" s="640"/>
      <c r="D455" s="358"/>
      <c r="E455" s="358"/>
      <c r="F455" s="637"/>
      <c r="G455" s="637"/>
      <c r="H455" s="358"/>
    </row>
    <row r="456" spans="3:8" ht="14.25" customHeight="1">
      <c r="C456" s="640"/>
      <c r="D456" s="358"/>
      <c r="E456" s="358"/>
      <c r="F456" s="637"/>
      <c r="G456" s="637"/>
      <c r="H456" s="358"/>
    </row>
    <row r="457" spans="3:8" ht="14.25" customHeight="1">
      <c r="C457" s="640"/>
      <c r="D457" s="358"/>
      <c r="E457" s="358"/>
      <c r="F457" s="637"/>
      <c r="G457" s="637"/>
      <c r="H457" s="358"/>
    </row>
    <row r="458" spans="3:8" ht="14.25" customHeight="1">
      <c r="C458" s="640"/>
      <c r="D458" s="358"/>
      <c r="E458" s="358"/>
      <c r="F458" s="637"/>
      <c r="G458" s="637"/>
      <c r="H458" s="358"/>
    </row>
    <row r="459" spans="3:8" ht="14.25" customHeight="1">
      <c r="C459" s="640"/>
      <c r="D459" s="358"/>
      <c r="E459" s="358"/>
      <c r="F459" s="637"/>
      <c r="G459" s="637"/>
      <c r="H459" s="358"/>
    </row>
    <row r="460" spans="3:8" ht="14.25" customHeight="1">
      <c r="C460" s="640"/>
      <c r="D460" s="358"/>
      <c r="E460" s="358"/>
      <c r="F460" s="637"/>
      <c r="G460" s="637"/>
      <c r="H460" s="358"/>
    </row>
    <row r="461" spans="3:8" ht="14.25" customHeight="1">
      <c r="C461" s="640"/>
      <c r="D461" s="358"/>
      <c r="E461" s="358"/>
      <c r="F461" s="637"/>
      <c r="G461" s="637"/>
      <c r="H461" s="358"/>
    </row>
    <row r="462" spans="3:8" ht="14.25" customHeight="1">
      <c r="C462" s="640"/>
      <c r="D462" s="358"/>
      <c r="E462" s="358"/>
      <c r="F462" s="637"/>
      <c r="G462" s="637"/>
      <c r="H462" s="358"/>
    </row>
    <row r="463" spans="3:8" ht="14.25" customHeight="1">
      <c r="C463" s="640"/>
      <c r="D463" s="358"/>
      <c r="E463" s="358"/>
      <c r="F463" s="637"/>
      <c r="G463" s="637"/>
      <c r="H463" s="358"/>
    </row>
    <row r="464" spans="3:8" ht="14.25" customHeight="1">
      <c r="C464" s="640"/>
      <c r="D464" s="358"/>
      <c r="E464" s="358"/>
      <c r="F464" s="637"/>
      <c r="G464" s="637"/>
      <c r="H464" s="358"/>
    </row>
    <row r="465" spans="3:8" ht="14.25" customHeight="1">
      <c r="C465" s="640"/>
      <c r="D465" s="358"/>
      <c r="E465" s="358"/>
      <c r="F465" s="637"/>
      <c r="G465" s="637"/>
      <c r="H465" s="358"/>
    </row>
    <row r="466" spans="3:8" ht="14.25" customHeight="1">
      <c r="C466" s="640"/>
      <c r="D466" s="358"/>
      <c r="E466" s="358"/>
      <c r="F466" s="637"/>
      <c r="G466" s="637"/>
      <c r="H466" s="358"/>
    </row>
    <row r="467" spans="3:8" ht="14.25" customHeight="1">
      <c r="C467" s="640"/>
      <c r="D467" s="358"/>
      <c r="E467" s="358"/>
      <c r="F467" s="637"/>
      <c r="G467" s="637"/>
      <c r="H467" s="358"/>
    </row>
    <row r="468" spans="3:8" ht="14.25" customHeight="1">
      <c r="C468" s="640"/>
      <c r="D468" s="358"/>
      <c r="E468" s="358"/>
      <c r="F468" s="637"/>
      <c r="G468" s="637"/>
      <c r="H468" s="358"/>
    </row>
    <row r="469" spans="3:8" ht="14.25" customHeight="1">
      <c r="C469" s="640"/>
      <c r="D469" s="358"/>
      <c r="E469" s="358"/>
      <c r="F469" s="637"/>
      <c r="G469" s="637"/>
      <c r="H469" s="358"/>
    </row>
    <row r="470" spans="3:8" ht="14.25" customHeight="1">
      <c r="C470" s="640"/>
      <c r="D470" s="358"/>
      <c r="E470" s="358"/>
      <c r="F470" s="637"/>
      <c r="G470" s="637"/>
      <c r="H470" s="358"/>
    </row>
    <row r="471" spans="3:8" ht="14.25" customHeight="1">
      <c r="C471" s="640"/>
      <c r="D471" s="358"/>
      <c r="E471" s="358"/>
      <c r="F471" s="637"/>
      <c r="G471" s="637"/>
      <c r="H471" s="358"/>
    </row>
    <row r="472" spans="3:8" ht="14.25" customHeight="1">
      <c r="C472" s="640"/>
      <c r="D472" s="358"/>
      <c r="E472" s="358"/>
      <c r="F472" s="637"/>
      <c r="G472" s="637"/>
      <c r="H472" s="358"/>
    </row>
    <row r="473" spans="3:8" ht="14.25" customHeight="1">
      <c r="C473" s="640"/>
      <c r="D473" s="358"/>
      <c r="E473" s="358"/>
      <c r="F473" s="637"/>
      <c r="G473" s="637"/>
      <c r="H473" s="358"/>
    </row>
    <row r="474" spans="3:8" ht="14.25" customHeight="1">
      <c r="C474" s="640"/>
      <c r="D474" s="358"/>
      <c r="E474" s="358"/>
      <c r="F474" s="637"/>
      <c r="G474" s="637"/>
      <c r="H474" s="358"/>
    </row>
    <row r="475" spans="3:8" ht="14.25" customHeight="1">
      <c r="C475" s="640"/>
      <c r="D475" s="358"/>
      <c r="E475" s="358"/>
      <c r="F475" s="637"/>
      <c r="G475" s="637"/>
      <c r="H475" s="358"/>
    </row>
    <row r="476" spans="3:8" ht="14.25" customHeight="1">
      <c r="C476" s="640"/>
      <c r="D476" s="358"/>
      <c r="E476" s="358"/>
      <c r="F476" s="637"/>
      <c r="G476" s="637"/>
      <c r="H476" s="358"/>
    </row>
    <row r="477" spans="3:8" ht="14.25" customHeight="1">
      <c r="C477" s="640"/>
      <c r="D477" s="358"/>
      <c r="E477" s="358"/>
      <c r="F477" s="637"/>
      <c r="G477" s="637"/>
      <c r="H477" s="358"/>
    </row>
    <row r="478" spans="3:8" ht="14.25" customHeight="1">
      <c r="C478" s="640"/>
      <c r="D478" s="358"/>
      <c r="E478" s="358"/>
      <c r="F478" s="637"/>
      <c r="G478" s="637"/>
      <c r="H478" s="358"/>
    </row>
    <row r="479" spans="3:8" ht="14.25" customHeight="1">
      <c r="C479" s="640"/>
      <c r="D479" s="358"/>
      <c r="E479" s="358"/>
      <c r="F479" s="637"/>
      <c r="G479" s="637"/>
      <c r="H479" s="358"/>
    </row>
    <row r="480" spans="3:8" ht="14.25" customHeight="1">
      <c r="C480" s="640"/>
      <c r="D480" s="358"/>
      <c r="E480" s="358"/>
      <c r="F480" s="637"/>
      <c r="G480" s="637"/>
      <c r="H480" s="358"/>
    </row>
    <row r="481" spans="3:8" ht="14.25" customHeight="1">
      <c r="C481" s="640"/>
      <c r="D481" s="358"/>
      <c r="E481" s="358"/>
      <c r="F481" s="637"/>
      <c r="G481" s="637"/>
      <c r="H481" s="358"/>
    </row>
    <row r="482" spans="3:8" ht="14.25" customHeight="1">
      <c r="C482" s="640"/>
      <c r="D482" s="358"/>
      <c r="E482" s="358"/>
      <c r="F482" s="637"/>
      <c r="G482" s="637"/>
      <c r="H482" s="358"/>
    </row>
    <row r="483" spans="3:8" ht="14.25" customHeight="1">
      <c r="C483" s="640"/>
      <c r="D483" s="358"/>
      <c r="E483" s="358"/>
      <c r="F483" s="637"/>
      <c r="G483" s="637"/>
      <c r="H483" s="358"/>
    </row>
    <row r="484" spans="3:8" ht="14.25" customHeight="1">
      <c r="C484" s="640"/>
      <c r="D484" s="358"/>
      <c r="E484" s="358"/>
      <c r="F484" s="637"/>
      <c r="G484" s="637"/>
      <c r="H484" s="358"/>
    </row>
    <row r="485" spans="3:8" ht="14.25" customHeight="1">
      <c r="C485" s="640"/>
      <c r="D485" s="358"/>
      <c r="E485" s="358"/>
      <c r="F485" s="637"/>
      <c r="G485" s="637"/>
      <c r="H485" s="358"/>
    </row>
    <row r="486" spans="3:8" ht="14.25" customHeight="1">
      <c r="C486" s="640"/>
      <c r="D486" s="358"/>
      <c r="E486" s="358"/>
      <c r="F486" s="637"/>
      <c r="G486" s="637"/>
      <c r="H486" s="358"/>
    </row>
    <row r="487" spans="3:8" ht="14.25" customHeight="1">
      <c r="C487" s="640"/>
      <c r="D487" s="358"/>
      <c r="E487" s="358"/>
      <c r="F487" s="637"/>
      <c r="G487" s="637"/>
      <c r="H487" s="358"/>
    </row>
    <row r="488" spans="3:8" ht="14.25" customHeight="1">
      <c r="C488" s="640"/>
      <c r="D488" s="358"/>
      <c r="E488" s="358"/>
      <c r="F488" s="637"/>
      <c r="G488" s="637"/>
      <c r="H488" s="358"/>
    </row>
    <row r="489" spans="3:8" ht="14.25" customHeight="1">
      <c r="C489" s="640"/>
      <c r="D489" s="358"/>
      <c r="E489" s="358"/>
      <c r="F489" s="637"/>
      <c r="G489" s="637"/>
      <c r="H489" s="358"/>
    </row>
    <row r="490" spans="3:8" ht="14.25" customHeight="1">
      <c r="C490" s="640"/>
      <c r="D490" s="358"/>
      <c r="E490" s="358"/>
      <c r="F490" s="637"/>
      <c r="G490" s="637"/>
      <c r="H490" s="358"/>
    </row>
    <row r="491" spans="3:8" ht="14.25" customHeight="1">
      <c r="C491" s="640"/>
      <c r="D491" s="358"/>
      <c r="E491" s="358"/>
      <c r="F491" s="637"/>
      <c r="G491" s="637"/>
      <c r="H491" s="358"/>
    </row>
    <row r="492" spans="3:8" ht="14.25" customHeight="1">
      <c r="C492" s="640"/>
      <c r="D492" s="358"/>
      <c r="E492" s="358"/>
      <c r="F492" s="637"/>
      <c r="G492" s="637"/>
      <c r="H492" s="358"/>
    </row>
    <row r="493" spans="3:8" ht="14.25" customHeight="1">
      <c r="C493" s="640"/>
      <c r="D493" s="358"/>
      <c r="E493" s="358"/>
      <c r="F493" s="637"/>
      <c r="G493" s="637"/>
      <c r="H493" s="358"/>
    </row>
    <row r="494" spans="3:8" ht="14.25" customHeight="1">
      <c r="C494" s="640"/>
      <c r="D494" s="358"/>
      <c r="E494" s="358"/>
      <c r="F494" s="637"/>
      <c r="G494" s="637"/>
      <c r="H494" s="358"/>
    </row>
    <row r="495" spans="3:8" ht="14.25" customHeight="1">
      <c r="C495" s="640"/>
      <c r="D495" s="358"/>
      <c r="E495" s="358"/>
      <c r="F495" s="637"/>
      <c r="G495" s="637"/>
      <c r="H495" s="358"/>
    </row>
    <row r="496" spans="3:8" ht="14.25" customHeight="1">
      <c r="C496" s="640"/>
      <c r="D496" s="358"/>
      <c r="E496" s="358"/>
      <c r="F496" s="637"/>
      <c r="G496" s="637"/>
      <c r="H496" s="358"/>
    </row>
    <row r="497" spans="3:8" ht="14.25" customHeight="1">
      <c r="C497" s="640"/>
      <c r="D497" s="358"/>
      <c r="E497" s="358"/>
      <c r="F497" s="637"/>
      <c r="G497" s="637"/>
      <c r="H497" s="358"/>
    </row>
    <row r="498" spans="3:8" ht="14.25" customHeight="1">
      <c r="C498" s="640"/>
      <c r="D498" s="358"/>
      <c r="E498" s="358"/>
      <c r="F498" s="637"/>
      <c r="G498" s="637"/>
      <c r="H498" s="358"/>
    </row>
    <row r="499" spans="3:8" ht="14.25" customHeight="1">
      <c r="C499" s="640"/>
      <c r="D499" s="358"/>
      <c r="E499" s="358"/>
      <c r="F499" s="637"/>
      <c r="G499" s="637"/>
      <c r="H499" s="358"/>
    </row>
    <row r="500" spans="3:8" ht="14.25" customHeight="1">
      <c r="C500" s="640"/>
      <c r="D500" s="358"/>
      <c r="E500" s="358"/>
      <c r="F500" s="637"/>
      <c r="G500" s="637"/>
      <c r="H500" s="358"/>
    </row>
    <row r="501" spans="3:8" ht="14.25" customHeight="1">
      <c r="C501" s="640"/>
      <c r="D501" s="358"/>
      <c r="E501" s="358"/>
      <c r="F501" s="637"/>
      <c r="G501" s="637"/>
      <c r="H501" s="358"/>
    </row>
    <row r="502" spans="3:8" ht="14.25" customHeight="1">
      <c r="C502" s="640"/>
      <c r="D502" s="358"/>
      <c r="E502" s="358"/>
      <c r="F502" s="637"/>
      <c r="G502" s="637"/>
      <c r="H502" s="358"/>
    </row>
    <row r="503" spans="3:8" ht="14.25" customHeight="1">
      <c r="C503" s="640"/>
      <c r="D503" s="358"/>
      <c r="E503" s="358"/>
      <c r="F503" s="637"/>
      <c r="G503" s="637"/>
      <c r="H503" s="358"/>
    </row>
    <row r="504" spans="3:8" ht="14.25" customHeight="1">
      <c r="C504" s="640"/>
      <c r="D504" s="358"/>
      <c r="E504" s="358"/>
      <c r="F504" s="637"/>
      <c r="G504" s="637"/>
      <c r="H504" s="358"/>
    </row>
    <row r="505" spans="3:8" ht="14.25" customHeight="1">
      <c r="C505" s="640"/>
      <c r="D505" s="358"/>
      <c r="E505" s="358"/>
      <c r="F505" s="637"/>
      <c r="G505" s="637"/>
      <c r="H505" s="358"/>
    </row>
    <row r="506" spans="3:8" ht="14.25" customHeight="1">
      <c r="C506" s="640"/>
      <c r="D506" s="358"/>
      <c r="E506" s="358"/>
      <c r="F506" s="637"/>
      <c r="G506" s="637"/>
      <c r="H506" s="358"/>
    </row>
    <row r="507" spans="3:8" ht="14.25" customHeight="1">
      <c r="C507" s="640"/>
      <c r="D507" s="358"/>
      <c r="E507" s="358"/>
      <c r="F507" s="637"/>
      <c r="G507" s="637"/>
      <c r="H507" s="358"/>
    </row>
    <row r="508" spans="3:8" ht="14.25" customHeight="1">
      <c r="C508" s="640"/>
      <c r="D508" s="358"/>
      <c r="E508" s="358"/>
      <c r="F508" s="637"/>
      <c r="G508" s="637"/>
      <c r="H508" s="358"/>
    </row>
    <row r="509" spans="3:8" ht="14.25" customHeight="1">
      <c r="C509" s="640"/>
      <c r="D509" s="358"/>
      <c r="E509" s="358"/>
      <c r="F509" s="637"/>
      <c r="G509" s="637"/>
      <c r="H509" s="358"/>
    </row>
    <row r="510" spans="3:8" ht="14.25" customHeight="1">
      <c r="C510" s="640"/>
      <c r="D510" s="358"/>
      <c r="E510" s="358"/>
      <c r="F510" s="637"/>
      <c r="G510" s="637"/>
      <c r="H510" s="358"/>
    </row>
    <row r="511" spans="3:8" ht="14.25" customHeight="1">
      <c r="C511" s="640"/>
      <c r="D511" s="358"/>
      <c r="E511" s="358"/>
      <c r="F511" s="637"/>
      <c r="G511" s="637"/>
      <c r="H511" s="358"/>
    </row>
    <row r="512" spans="3:8" ht="14.25" customHeight="1">
      <c r="C512" s="640"/>
      <c r="D512" s="358"/>
      <c r="E512" s="358"/>
      <c r="F512" s="637"/>
      <c r="G512" s="637"/>
      <c r="H512" s="358"/>
    </row>
    <row r="513" spans="3:8" ht="14.25" customHeight="1">
      <c r="C513" s="640"/>
      <c r="D513" s="358"/>
      <c r="E513" s="358"/>
      <c r="F513" s="637"/>
      <c r="G513" s="637"/>
      <c r="H513" s="358"/>
    </row>
    <row r="514" spans="3:8" ht="14.25" customHeight="1">
      <c r="C514" s="640"/>
      <c r="D514" s="358"/>
      <c r="E514" s="358"/>
      <c r="F514" s="637"/>
      <c r="G514" s="637"/>
      <c r="H514" s="358"/>
    </row>
    <row r="515" spans="3:8" ht="14.25" customHeight="1">
      <c r="C515" s="640"/>
      <c r="D515" s="358"/>
      <c r="E515" s="358"/>
      <c r="F515" s="637"/>
      <c r="G515" s="637"/>
      <c r="H515" s="358"/>
    </row>
    <row r="516" spans="3:8" ht="14.25" customHeight="1">
      <c r="C516" s="640"/>
      <c r="D516" s="358"/>
      <c r="E516" s="358"/>
      <c r="F516" s="637"/>
      <c r="G516" s="637"/>
      <c r="H516" s="358"/>
    </row>
    <row r="517" spans="3:8" ht="14.25" customHeight="1">
      <c r="C517" s="640"/>
      <c r="D517" s="358"/>
      <c r="E517" s="358"/>
      <c r="F517" s="637"/>
      <c r="G517" s="637"/>
      <c r="H517" s="358"/>
    </row>
    <row r="518" spans="3:8" ht="14.25" customHeight="1">
      <c r="C518" s="640"/>
      <c r="D518" s="358"/>
      <c r="E518" s="358"/>
      <c r="F518" s="637"/>
      <c r="G518" s="637"/>
      <c r="H518" s="358"/>
    </row>
    <row r="519" spans="3:8" ht="14.25" customHeight="1">
      <c r="C519" s="640"/>
      <c r="D519" s="358"/>
      <c r="E519" s="358"/>
      <c r="F519" s="637"/>
      <c r="G519" s="637"/>
      <c r="H519" s="358"/>
    </row>
    <row r="520" spans="3:8" ht="14.25" customHeight="1">
      <c r="C520" s="640"/>
      <c r="D520" s="358"/>
      <c r="E520" s="358"/>
      <c r="F520" s="637"/>
      <c r="G520" s="637"/>
      <c r="H520" s="358"/>
    </row>
    <row r="521" spans="3:8" ht="14.25" customHeight="1">
      <c r="C521" s="640"/>
      <c r="D521" s="358"/>
      <c r="E521" s="358"/>
      <c r="F521" s="637"/>
      <c r="G521" s="637"/>
      <c r="H521" s="358"/>
    </row>
    <row r="522" spans="3:8" ht="14.25" customHeight="1">
      <c r="C522" s="640"/>
      <c r="D522" s="358"/>
      <c r="E522" s="358"/>
      <c r="F522" s="637"/>
      <c r="G522" s="637"/>
      <c r="H522" s="358"/>
    </row>
    <row r="523" spans="3:8" ht="14.25" customHeight="1">
      <c r="C523" s="640"/>
      <c r="D523" s="358"/>
      <c r="E523" s="358"/>
      <c r="F523" s="637"/>
      <c r="G523" s="637"/>
      <c r="H523" s="358"/>
    </row>
    <row r="524" spans="3:8" ht="14.25" customHeight="1">
      <c r="C524" s="640"/>
      <c r="D524" s="358"/>
      <c r="E524" s="358"/>
      <c r="F524" s="637"/>
      <c r="G524" s="637"/>
      <c r="H524" s="358"/>
    </row>
    <row r="525" spans="3:8" ht="14.25" customHeight="1">
      <c r="C525" s="640"/>
      <c r="D525" s="358"/>
      <c r="E525" s="358"/>
      <c r="F525" s="637"/>
      <c r="G525" s="637"/>
      <c r="H525" s="358"/>
    </row>
    <row r="526" spans="3:8" ht="14.25" customHeight="1">
      <c r="C526" s="640"/>
      <c r="D526" s="358"/>
      <c r="E526" s="358"/>
      <c r="F526" s="637"/>
      <c r="G526" s="637"/>
      <c r="H526" s="358"/>
    </row>
    <row r="527" spans="3:8" ht="14.25" customHeight="1">
      <c r="C527" s="640"/>
      <c r="D527" s="358"/>
      <c r="E527" s="358"/>
      <c r="F527" s="637"/>
      <c r="G527" s="637"/>
      <c r="H527" s="358"/>
    </row>
    <row r="528" spans="3:8" ht="14.25" customHeight="1">
      <c r="C528" s="640"/>
      <c r="D528" s="358"/>
      <c r="E528" s="358"/>
      <c r="F528" s="637"/>
      <c r="G528" s="637"/>
      <c r="H528" s="358"/>
    </row>
    <row r="529" spans="3:8" ht="14.25" customHeight="1">
      <c r="C529" s="640"/>
      <c r="D529" s="358"/>
      <c r="E529" s="358"/>
      <c r="F529" s="637"/>
      <c r="G529" s="637"/>
      <c r="H529" s="358"/>
    </row>
    <row r="530" spans="3:8" ht="14.25" customHeight="1">
      <c r="C530" s="640"/>
      <c r="D530" s="358"/>
      <c r="E530" s="358"/>
      <c r="F530" s="637"/>
      <c r="G530" s="637"/>
      <c r="H530" s="358"/>
    </row>
    <row r="531" spans="3:8" ht="14.25" customHeight="1">
      <c r="C531" s="640"/>
      <c r="D531" s="358"/>
      <c r="E531" s="358"/>
      <c r="F531" s="637"/>
      <c r="G531" s="637"/>
      <c r="H531" s="358"/>
    </row>
    <row r="532" spans="3:8" ht="14.25" customHeight="1">
      <c r="C532" s="640"/>
      <c r="D532" s="358"/>
      <c r="E532" s="358"/>
      <c r="F532" s="637"/>
      <c r="G532" s="637"/>
      <c r="H532" s="358"/>
    </row>
    <row r="533" spans="3:8" ht="14.25" customHeight="1">
      <c r="C533" s="640"/>
      <c r="D533" s="358"/>
      <c r="E533" s="358"/>
      <c r="F533" s="637"/>
      <c r="G533" s="637"/>
      <c r="H533" s="358"/>
    </row>
    <row r="534" spans="3:8" ht="14.25" customHeight="1">
      <c r="C534" s="640"/>
      <c r="D534" s="358"/>
      <c r="E534" s="358"/>
      <c r="F534" s="637"/>
      <c r="G534" s="637"/>
      <c r="H534" s="358"/>
    </row>
    <row r="535" spans="3:8" ht="14.25" customHeight="1">
      <c r="C535" s="640"/>
      <c r="D535" s="358"/>
      <c r="E535" s="358"/>
      <c r="F535" s="637"/>
      <c r="G535" s="637"/>
      <c r="H535" s="358"/>
    </row>
    <row r="536" spans="3:8" ht="14.25" customHeight="1">
      <c r="C536" s="640"/>
      <c r="D536" s="358"/>
      <c r="E536" s="358"/>
      <c r="F536" s="637"/>
      <c r="G536" s="637"/>
      <c r="H536" s="358"/>
    </row>
    <row r="537" spans="3:8" ht="14.25" customHeight="1">
      <c r="C537" s="640"/>
      <c r="D537" s="358"/>
      <c r="E537" s="358"/>
      <c r="F537" s="637"/>
      <c r="G537" s="637"/>
      <c r="H537" s="358"/>
    </row>
    <row r="538" spans="3:8" ht="14.25" customHeight="1">
      <c r="C538" s="640"/>
      <c r="D538" s="358"/>
      <c r="E538" s="358"/>
      <c r="F538" s="637"/>
      <c r="G538" s="637"/>
      <c r="H538" s="358"/>
    </row>
    <row r="539" spans="3:8" ht="14.25" customHeight="1">
      <c r="C539" s="640"/>
      <c r="D539" s="358"/>
      <c r="E539" s="358"/>
      <c r="F539" s="637"/>
      <c r="G539" s="637"/>
      <c r="H539" s="358"/>
    </row>
    <row r="540" spans="3:8" ht="14.25" customHeight="1">
      <c r="C540" s="640"/>
      <c r="D540" s="358"/>
      <c r="E540" s="358"/>
      <c r="F540" s="637"/>
      <c r="G540" s="637"/>
      <c r="H540" s="358"/>
    </row>
    <row r="541" spans="3:8" ht="14.25" customHeight="1">
      <c r="C541" s="640"/>
      <c r="D541" s="358"/>
      <c r="E541" s="358"/>
      <c r="F541" s="637"/>
      <c r="G541" s="637"/>
      <c r="H541" s="358"/>
    </row>
    <row r="542" spans="3:8" ht="14.25" customHeight="1">
      <c r="C542" s="640"/>
      <c r="D542" s="358"/>
      <c r="E542" s="358"/>
      <c r="F542" s="637"/>
      <c r="G542" s="637"/>
      <c r="H542" s="358"/>
    </row>
    <row r="543" spans="3:8" ht="14.25" customHeight="1">
      <c r="C543" s="640"/>
      <c r="D543" s="358"/>
      <c r="E543" s="358"/>
      <c r="F543" s="637"/>
      <c r="G543" s="637"/>
      <c r="H543" s="358"/>
    </row>
    <row r="544" spans="3:8" ht="14.25" customHeight="1">
      <c r="C544" s="640"/>
      <c r="D544" s="358"/>
      <c r="E544" s="358"/>
      <c r="F544" s="637"/>
      <c r="G544" s="637"/>
      <c r="H544" s="358"/>
    </row>
    <row r="545" spans="3:8" ht="14.25" customHeight="1">
      <c r="C545" s="640"/>
      <c r="D545" s="358"/>
      <c r="E545" s="358"/>
      <c r="F545" s="637"/>
      <c r="G545" s="637"/>
      <c r="H545" s="358"/>
    </row>
    <row r="546" spans="3:8" ht="14.25" customHeight="1">
      <c r="C546" s="640"/>
      <c r="D546" s="358"/>
      <c r="E546" s="358"/>
      <c r="F546" s="637"/>
      <c r="G546" s="637"/>
      <c r="H546" s="358"/>
    </row>
    <row r="547" spans="3:8" ht="14.25" customHeight="1">
      <c r="C547" s="640"/>
      <c r="D547" s="358"/>
      <c r="E547" s="358"/>
      <c r="F547" s="637"/>
      <c r="G547" s="637"/>
      <c r="H547" s="358"/>
    </row>
    <row r="548" spans="3:8" ht="14.25" customHeight="1">
      <c r="C548" s="640"/>
      <c r="D548" s="358"/>
      <c r="E548" s="358"/>
      <c r="F548" s="637"/>
      <c r="G548" s="637"/>
      <c r="H548" s="358"/>
    </row>
    <row r="549" spans="3:8" ht="14.25" customHeight="1">
      <c r="C549" s="640"/>
      <c r="D549" s="358"/>
      <c r="E549" s="358"/>
      <c r="F549" s="637"/>
      <c r="G549" s="637"/>
      <c r="H549" s="358"/>
    </row>
    <row r="550" spans="3:8" ht="14.25" customHeight="1">
      <c r="C550" s="640"/>
      <c r="D550" s="358"/>
      <c r="E550" s="358"/>
      <c r="F550" s="637"/>
      <c r="G550" s="637"/>
      <c r="H550" s="358"/>
    </row>
    <row r="551" spans="3:8" ht="14.25" customHeight="1">
      <c r="C551" s="640"/>
      <c r="D551" s="358"/>
      <c r="E551" s="358"/>
      <c r="F551" s="637"/>
      <c r="G551" s="637"/>
      <c r="H551" s="358"/>
    </row>
    <row r="552" spans="3:8" ht="14.25" customHeight="1">
      <c r="C552" s="640"/>
      <c r="D552" s="358"/>
      <c r="E552" s="358"/>
      <c r="F552" s="637"/>
      <c r="G552" s="637"/>
      <c r="H552" s="358"/>
    </row>
    <row r="553" spans="3:8" ht="14.25" customHeight="1">
      <c r="C553" s="640"/>
      <c r="D553" s="358"/>
      <c r="E553" s="358"/>
      <c r="F553" s="637"/>
      <c r="G553" s="637"/>
      <c r="H553" s="358"/>
    </row>
    <row r="554" spans="3:8" ht="14.25" customHeight="1">
      <c r="C554" s="640"/>
      <c r="D554" s="358"/>
      <c r="E554" s="358"/>
      <c r="F554" s="637"/>
      <c r="G554" s="637"/>
      <c r="H554" s="358"/>
    </row>
    <row r="555" spans="3:8" ht="14.25" customHeight="1">
      <c r="C555" s="640"/>
      <c r="D555" s="358"/>
      <c r="E555" s="358"/>
      <c r="F555" s="637"/>
      <c r="G555" s="637"/>
      <c r="H555" s="358"/>
    </row>
    <row r="556" spans="3:8" ht="14.25" customHeight="1">
      <c r="C556" s="640"/>
      <c r="D556" s="358"/>
      <c r="E556" s="358"/>
      <c r="F556" s="637"/>
      <c r="G556" s="637"/>
      <c r="H556" s="358"/>
    </row>
    <row r="557" spans="3:8" ht="14.25" customHeight="1">
      <c r="C557" s="640"/>
      <c r="D557" s="358"/>
      <c r="E557" s="358"/>
      <c r="F557" s="637"/>
      <c r="G557" s="637"/>
      <c r="H557" s="358"/>
    </row>
    <row r="558" spans="3:8" ht="14.25" customHeight="1">
      <c r="C558" s="640"/>
      <c r="D558" s="358"/>
      <c r="E558" s="358"/>
      <c r="F558" s="637"/>
      <c r="G558" s="637"/>
      <c r="H558" s="358"/>
    </row>
    <row r="559" spans="3:8" ht="14.25" customHeight="1">
      <c r="C559" s="640"/>
      <c r="D559" s="358"/>
      <c r="E559" s="358"/>
      <c r="F559" s="637"/>
      <c r="G559" s="637"/>
      <c r="H559" s="358"/>
    </row>
    <row r="560" spans="3:8" ht="14.25" customHeight="1">
      <c r="C560" s="640"/>
      <c r="D560" s="358"/>
      <c r="E560" s="358"/>
      <c r="F560" s="637"/>
      <c r="G560" s="637"/>
      <c r="H560" s="358"/>
    </row>
    <row r="561" spans="3:8" ht="14.25" customHeight="1">
      <c r="C561" s="640"/>
      <c r="D561" s="358"/>
      <c r="E561" s="358"/>
      <c r="F561" s="637"/>
      <c r="G561" s="637"/>
      <c r="H561" s="358"/>
    </row>
    <row r="562" spans="3:8" ht="14.25" customHeight="1">
      <c r="C562" s="640"/>
      <c r="D562" s="358"/>
      <c r="E562" s="358"/>
      <c r="F562" s="637"/>
      <c r="G562" s="637"/>
      <c r="H562" s="358"/>
    </row>
    <row r="563" spans="3:8" ht="14.25" customHeight="1">
      <c r="C563" s="640"/>
      <c r="D563" s="358"/>
      <c r="E563" s="358"/>
      <c r="F563" s="637"/>
      <c r="G563" s="637"/>
      <c r="H563" s="358"/>
    </row>
    <row r="564" spans="3:8" ht="14.25" customHeight="1">
      <c r="C564" s="640"/>
      <c r="D564" s="358"/>
      <c r="E564" s="358"/>
      <c r="F564" s="637"/>
      <c r="G564" s="637"/>
      <c r="H564" s="358"/>
    </row>
    <row r="565" spans="3:8" ht="14.25" customHeight="1">
      <c r="C565" s="640"/>
      <c r="D565" s="358"/>
      <c r="E565" s="358"/>
      <c r="F565" s="637"/>
      <c r="G565" s="637"/>
      <c r="H565" s="358"/>
    </row>
    <row r="566" spans="3:8" ht="14.25" customHeight="1">
      <c r="C566" s="640"/>
      <c r="D566" s="358"/>
      <c r="E566" s="358"/>
      <c r="F566" s="637"/>
      <c r="G566" s="637"/>
      <c r="H566" s="358"/>
    </row>
    <row r="567" spans="3:8" ht="14.25" customHeight="1">
      <c r="C567" s="640"/>
      <c r="D567" s="358"/>
      <c r="E567" s="358"/>
      <c r="F567" s="637"/>
      <c r="G567" s="637"/>
      <c r="H567" s="358"/>
    </row>
    <row r="568" spans="3:8" ht="14.25" customHeight="1">
      <c r="C568" s="640"/>
      <c r="D568" s="358"/>
      <c r="E568" s="358"/>
      <c r="F568" s="637"/>
      <c r="G568" s="637"/>
      <c r="H568" s="358"/>
    </row>
    <row r="569" spans="3:8" ht="14.25" customHeight="1">
      <c r="C569" s="640"/>
      <c r="D569" s="358"/>
      <c r="E569" s="358"/>
      <c r="F569" s="637"/>
      <c r="G569" s="637"/>
      <c r="H569" s="358"/>
    </row>
    <row r="570" spans="3:8" ht="14.25" customHeight="1">
      <c r="C570" s="640"/>
      <c r="D570" s="358"/>
      <c r="E570" s="358"/>
      <c r="F570" s="637"/>
      <c r="G570" s="637"/>
      <c r="H570" s="358"/>
    </row>
    <row r="571" spans="3:8" ht="14.25" customHeight="1">
      <c r="C571" s="640"/>
      <c r="D571" s="358"/>
      <c r="E571" s="358"/>
      <c r="F571" s="637"/>
      <c r="G571" s="637"/>
      <c r="H571" s="358"/>
    </row>
    <row r="572" spans="3:8" ht="14.25" customHeight="1">
      <c r="C572" s="640"/>
      <c r="D572" s="358"/>
      <c r="E572" s="358"/>
      <c r="F572" s="637"/>
      <c r="G572" s="637"/>
      <c r="H572" s="358"/>
    </row>
    <row r="573" spans="3:8" ht="14.25" customHeight="1">
      <c r="C573" s="640"/>
      <c r="D573" s="358"/>
      <c r="E573" s="358"/>
      <c r="F573" s="637"/>
      <c r="G573" s="637"/>
      <c r="H573" s="358"/>
    </row>
    <row r="574" spans="3:8" ht="14.25" customHeight="1">
      <c r="C574" s="640"/>
      <c r="D574" s="358"/>
      <c r="E574" s="358"/>
      <c r="F574" s="637"/>
      <c r="G574" s="637"/>
      <c r="H574" s="358"/>
    </row>
    <row r="575" spans="3:8" ht="14.25" customHeight="1">
      <c r="C575" s="640"/>
      <c r="D575" s="358"/>
      <c r="E575" s="358"/>
      <c r="F575" s="637"/>
      <c r="G575" s="637"/>
      <c r="H575" s="358"/>
    </row>
    <row r="576" spans="3:8" ht="14.25" customHeight="1">
      <c r="C576" s="640"/>
      <c r="D576" s="358"/>
      <c r="E576" s="358"/>
      <c r="F576" s="637"/>
      <c r="G576" s="637"/>
      <c r="H576" s="358"/>
    </row>
    <row r="577" spans="3:8" ht="14.25" customHeight="1">
      <c r="C577" s="640"/>
      <c r="D577" s="358"/>
      <c r="E577" s="358"/>
      <c r="F577" s="637"/>
      <c r="G577" s="637"/>
      <c r="H577" s="358"/>
    </row>
    <row r="578" spans="3:8" ht="14.25" customHeight="1">
      <c r="C578" s="640"/>
      <c r="D578" s="358"/>
      <c r="E578" s="358"/>
      <c r="F578" s="637"/>
      <c r="G578" s="637"/>
      <c r="H578" s="358"/>
    </row>
    <row r="579" spans="3:8" ht="14.25" customHeight="1">
      <c r="C579" s="640"/>
      <c r="D579" s="358"/>
      <c r="E579" s="358"/>
      <c r="F579" s="637"/>
      <c r="G579" s="637"/>
      <c r="H579" s="358"/>
    </row>
    <row r="580" spans="3:8" ht="14.25" customHeight="1">
      <c r="C580" s="640"/>
      <c r="D580" s="358"/>
      <c r="E580" s="358"/>
      <c r="F580" s="637"/>
      <c r="G580" s="637"/>
      <c r="H580" s="358"/>
    </row>
    <row r="581" spans="3:8" ht="14.25" customHeight="1">
      <c r="C581" s="640"/>
      <c r="D581" s="358"/>
      <c r="E581" s="358"/>
      <c r="F581" s="637"/>
      <c r="G581" s="637"/>
      <c r="H581" s="358"/>
    </row>
    <row r="582" spans="3:8" ht="14.25" customHeight="1">
      <c r="C582" s="640"/>
      <c r="D582" s="358"/>
      <c r="E582" s="358"/>
      <c r="F582" s="637"/>
      <c r="G582" s="637"/>
      <c r="H582" s="358"/>
    </row>
    <row r="583" spans="3:8" ht="14.25" customHeight="1">
      <c r="C583" s="640"/>
      <c r="D583" s="358"/>
      <c r="E583" s="358"/>
      <c r="F583" s="637"/>
      <c r="G583" s="637"/>
      <c r="H583" s="358"/>
    </row>
    <row r="584" spans="3:8" ht="14.25" customHeight="1">
      <c r="C584" s="640"/>
      <c r="D584" s="358"/>
      <c r="E584" s="358"/>
      <c r="F584" s="637"/>
      <c r="G584" s="637"/>
      <c r="H584" s="358"/>
    </row>
    <row r="585" spans="3:8" ht="14.25" customHeight="1">
      <c r="C585" s="640"/>
      <c r="D585" s="358"/>
      <c r="E585" s="358"/>
      <c r="F585" s="637"/>
      <c r="G585" s="637"/>
      <c r="H585" s="358"/>
    </row>
    <row r="586" spans="3:8" ht="14.25" customHeight="1">
      <c r="C586" s="640"/>
      <c r="D586" s="358"/>
      <c r="E586" s="358"/>
      <c r="F586" s="637"/>
      <c r="G586" s="637"/>
      <c r="H586" s="358"/>
    </row>
    <row r="587" spans="3:8" ht="14.25" customHeight="1">
      <c r="C587" s="640"/>
      <c r="D587" s="358"/>
      <c r="E587" s="358"/>
      <c r="F587" s="637"/>
      <c r="G587" s="637"/>
      <c r="H587" s="358"/>
    </row>
    <row r="588" spans="3:8" ht="14.25" customHeight="1">
      <c r="C588" s="640"/>
      <c r="D588" s="358"/>
      <c r="E588" s="358"/>
      <c r="F588" s="637"/>
      <c r="G588" s="637"/>
      <c r="H588" s="358"/>
    </row>
    <row r="589" spans="3:8" ht="14.25" customHeight="1">
      <c r="C589" s="640"/>
      <c r="D589" s="358"/>
      <c r="E589" s="358"/>
      <c r="F589" s="637"/>
      <c r="G589" s="637"/>
      <c r="H589" s="358"/>
    </row>
    <row r="590" spans="3:8" ht="14.25" customHeight="1">
      <c r="C590" s="640"/>
      <c r="D590" s="358"/>
      <c r="E590" s="358"/>
      <c r="F590" s="637"/>
      <c r="G590" s="637"/>
      <c r="H590" s="358"/>
    </row>
    <row r="591" spans="3:8" ht="14.25" customHeight="1">
      <c r="C591" s="640"/>
      <c r="D591" s="358"/>
      <c r="E591" s="358"/>
      <c r="F591" s="637"/>
      <c r="G591" s="637"/>
      <c r="H591" s="358"/>
    </row>
    <row r="592" spans="3:8" ht="14.25" customHeight="1">
      <c r="C592" s="640"/>
      <c r="D592" s="358"/>
      <c r="E592" s="358"/>
      <c r="F592" s="637"/>
      <c r="G592" s="637"/>
      <c r="H592" s="358"/>
    </row>
    <row r="593" spans="3:8" ht="14.25" customHeight="1">
      <c r="C593" s="640"/>
      <c r="D593" s="358"/>
      <c r="E593" s="358"/>
      <c r="F593" s="637"/>
      <c r="G593" s="637"/>
      <c r="H593" s="358"/>
    </row>
    <row r="594" spans="3:8" ht="14.25" customHeight="1">
      <c r="C594" s="640"/>
      <c r="D594" s="358"/>
      <c r="E594" s="358"/>
      <c r="F594" s="637"/>
      <c r="G594" s="637"/>
      <c r="H594" s="358"/>
    </row>
    <row r="595" spans="3:8" ht="14.25" customHeight="1">
      <c r="C595" s="640"/>
      <c r="D595" s="358"/>
      <c r="E595" s="358"/>
      <c r="F595" s="637"/>
      <c r="G595" s="637"/>
      <c r="H595" s="358"/>
    </row>
    <row r="596" spans="3:8" ht="14.25" customHeight="1">
      <c r="C596" s="640"/>
      <c r="D596" s="358"/>
      <c r="E596" s="358"/>
      <c r="F596" s="637"/>
      <c r="G596" s="637"/>
      <c r="H596" s="358"/>
    </row>
    <row r="597" spans="3:8" ht="14.25" customHeight="1">
      <c r="C597" s="640"/>
      <c r="D597" s="358"/>
      <c r="E597" s="358"/>
      <c r="F597" s="637"/>
      <c r="G597" s="637"/>
      <c r="H597" s="358"/>
    </row>
    <row r="598" spans="3:8" ht="14.25" customHeight="1">
      <c r="C598" s="640"/>
      <c r="D598" s="358"/>
      <c r="E598" s="358"/>
      <c r="F598" s="637"/>
      <c r="G598" s="637"/>
      <c r="H598" s="358"/>
    </row>
    <row r="599" spans="3:8" ht="14.25" customHeight="1">
      <c r="C599" s="640"/>
      <c r="D599" s="358"/>
      <c r="E599" s="358"/>
      <c r="F599" s="637"/>
      <c r="G599" s="637"/>
      <c r="H599" s="358"/>
    </row>
    <row r="600" spans="3:8" ht="14.25" customHeight="1">
      <c r="C600" s="640"/>
      <c r="D600" s="358"/>
      <c r="E600" s="358"/>
      <c r="F600" s="637"/>
      <c r="G600" s="637"/>
      <c r="H600" s="358"/>
    </row>
    <row r="601" spans="3:8" ht="14.25" customHeight="1">
      <c r="C601" s="640"/>
      <c r="D601" s="358"/>
      <c r="E601" s="358"/>
      <c r="F601" s="637"/>
      <c r="G601" s="637"/>
      <c r="H601" s="358"/>
    </row>
    <row r="602" spans="3:8" ht="14.25" customHeight="1">
      <c r="C602" s="640"/>
      <c r="D602" s="358"/>
      <c r="E602" s="358"/>
      <c r="F602" s="637"/>
      <c r="G602" s="637"/>
      <c r="H602" s="358"/>
    </row>
    <row r="603" spans="3:8" ht="14.25" customHeight="1">
      <c r="C603" s="640"/>
      <c r="D603" s="358"/>
      <c r="E603" s="358"/>
      <c r="F603" s="637"/>
      <c r="G603" s="637"/>
      <c r="H603" s="358"/>
    </row>
    <row r="604" spans="3:8" ht="14.25" customHeight="1">
      <c r="C604" s="640"/>
      <c r="D604" s="358"/>
      <c r="E604" s="358"/>
      <c r="F604" s="637"/>
      <c r="G604" s="637"/>
      <c r="H604" s="358"/>
    </row>
    <row r="605" spans="3:8" ht="14.25" customHeight="1">
      <c r="C605" s="640"/>
      <c r="D605" s="358"/>
      <c r="E605" s="358"/>
      <c r="F605" s="637"/>
      <c r="G605" s="637"/>
      <c r="H605" s="358"/>
    </row>
    <row r="606" spans="3:8" ht="14.25" customHeight="1">
      <c r="C606" s="640"/>
      <c r="D606" s="358"/>
      <c r="E606" s="358"/>
      <c r="F606" s="637"/>
      <c r="G606" s="637"/>
      <c r="H606" s="358"/>
    </row>
    <row r="607" spans="3:8" ht="14.25" customHeight="1">
      <c r="C607" s="640"/>
      <c r="D607" s="358"/>
      <c r="E607" s="358"/>
      <c r="F607" s="637"/>
      <c r="G607" s="637"/>
      <c r="H607" s="358"/>
    </row>
    <row r="608" spans="3:8" ht="14.25" customHeight="1">
      <c r="C608" s="640"/>
      <c r="D608" s="358"/>
      <c r="E608" s="358"/>
      <c r="F608" s="637"/>
      <c r="G608" s="637"/>
      <c r="H608" s="358"/>
    </row>
    <row r="609" spans="3:8" ht="14.25" customHeight="1">
      <c r="C609" s="640"/>
      <c r="D609" s="358"/>
      <c r="E609" s="358"/>
      <c r="F609" s="637"/>
      <c r="G609" s="637"/>
      <c r="H609" s="358"/>
    </row>
    <row r="610" spans="3:8" ht="14.25" customHeight="1">
      <c r="C610" s="640"/>
      <c r="D610" s="358"/>
      <c r="E610" s="358"/>
      <c r="F610" s="637"/>
      <c r="G610" s="637"/>
      <c r="H610" s="358"/>
    </row>
    <row r="611" spans="3:8" ht="14.25" customHeight="1">
      <c r="C611" s="640"/>
      <c r="D611" s="358"/>
      <c r="E611" s="358"/>
      <c r="F611" s="637"/>
      <c r="G611" s="637"/>
      <c r="H611" s="358"/>
    </row>
    <row r="612" spans="3:8" ht="14.25" customHeight="1">
      <c r="C612" s="640"/>
      <c r="D612" s="358"/>
      <c r="E612" s="358"/>
      <c r="F612" s="637"/>
      <c r="G612" s="637"/>
      <c r="H612" s="358"/>
    </row>
    <row r="613" spans="3:8" ht="14.25" customHeight="1">
      <c r="C613" s="640"/>
      <c r="D613" s="358"/>
      <c r="E613" s="358"/>
      <c r="F613" s="637"/>
      <c r="G613" s="637"/>
      <c r="H613" s="358"/>
    </row>
    <row r="614" spans="3:8" ht="14.25" customHeight="1">
      <c r="C614" s="640"/>
      <c r="D614" s="358"/>
      <c r="E614" s="358"/>
      <c r="F614" s="637"/>
      <c r="G614" s="637"/>
      <c r="H614" s="358"/>
    </row>
    <row r="615" spans="3:8" ht="14.25" customHeight="1">
      <c r="C615" s="640"/>
      <c r="D615" s="358"/>
      <c r="E615" s="358"/>
      <c r="F615" s="637"/>
      <c r="G615" s="637"/>
      <c r="H615" s="358"/>
    </row>
    <row r="616" spans="3:8" ht="14.25" customHeight="1">
      <c r="C616" s="640"/>
      <c r="D616" s="358"/>
      <c r="E616" s="358"/>
      <c r="F616" s="637"/>
      <c r="G616" s="637"/>
      <c r="H616" s="358"/>
    </row>
    <row r="617" spans="3:8" ht="14.25" customHeight="1">
      <c r="C617" s="640"/>
      <c r="D617" s="358"/>
      <c r="E617" s="358"/>
      <c r="F617" s="637"/>
      <c r="G617" s="637"/>
      <c r="H617" s="358"/>
    </row>
    <row r="618" spans="3:8" ht="14.25" customHeight="1">
      <c r="C618" s="640"/>
      <c r="D618" s="358"/>
      <c r="E618" s="358"/>
      <c r="F618" s="637"/>
      <c r="G618" s="637"/>
      <c r="H618" s="358"/>
    </row>
    <row r="619" spans="3:8" ht="14.25" customHeight="1">
      <c r="C619" s="640"/>
      <c r="D619" s="358"/>
      <c r="E619" s="358"/>
      <c r="F619" s="637"/>
      <c r="G619" s="637"/>
      <c r="H619" s="358"/>
    </row>
    <row r="620" spans="3:8" ht="14.25" customHeight="1">
      <c r="C620" s="640"/>
      <c r="D620" s="358"/>
      <c r="E620" s="358"/>
      <c r="F620" s="637"/>
      <c r="G620" s="637"/>
      <c r="H620" s="358"/>
    </row>
    <row r="621" spans="3:8" ht="14.25" customHeight="1">
      <c r="C621" s="640"/>
      <c r="D621" s="358"/>
      <c r="E621" s="358"/>
      <c r="F621" s="637"/>
      <c r="G621" s="637"/>
      <c r="H621" s="358"/>
    </row>
    <row r="622" spans="3:8" ht="14.25" customHeight="1">
      <c r="C622" s="640"/>
      <c r="D622" s="358"/>
      <c r="E622" s="358"/>
      <c r="F622" s="637"/>
      <c r="G622" s="637"/>
      <c r="H622" s="358"/>
    </row>
    <row r="623" spans="3:8" ht="14.25" customHeight="1">
      <c r="C623" s="640"/>
      <c r="D623" s="358"/>
      <c r="E623" s="358"/>
      <c r="F623" s="637"/>
      <c r="G623" s="637"/>
      <c r="H623" s="358"/>
    </row>
  </sheetData>
  <mergeCells count="19">
    <mergeCell ref="F9:H10"/>
    <mergeCell ref="A150:G150"/>
    <mergeCell ref="E155:F155"/>
    <mergeCell ref="B9:B11"/>
    <mergeCell ref="C9:C11"/>
    <mergeCell ref="D9:D11"/>
    <mergeCell ref="E9:E11"/>
    <mergeCell ref="A9:A11"/>
    <mergeCell ref="A1:D1"/>
    <mergeCell ref="A2:C2"/>
    <mergeCell ref="A7:C7"/>
    <mergeCell ref="D2:H3"/>
    <mergeCell ref="A4:C4"/>
    <mergeCell ref="A5:C5"/>
    <mergeCell ref="A6:B6"/>
    <mergeCell ref="E5:F5"/>
    <mergeCell ref="E6:F6"/>
    <mergeCell ref="D6:D7"/>
    <mergeCell ref="E7:F7"/>
  </mergeCells>
  <phoneticPr fontId="14" type="noConversion"/>
  <printOptions horizontalCentered="1"/>
  <pageMargins left="0.31496062992125984" right="0.23622047244094491" top="0.55118110236220474" bottom="0.94488188976377963" header="0.31496062992125984" footer="0.31496062992125984"/>
  <pageSetup paperSize="9" scale="44" orientation="portrait" verticalDpi="300" r:id="rId1"/>
  <headerFooter alignWithMargins="0">
    <oddHeader>Página &amp;P de &amp;N</oddHeader>
    <oddFooter>&amp;C&amp;F</oddFooter>
  </headerFooter>
  <rowBreaks count="3" manualBreakCount="3">
    <brk id="47" max="19" man="1"/>
    <brk id="79" max="19" man="1"/>
    <brk id="151" max="28" man="1"/>
  </rowBreaks>
  <drawing r:id="rId2"/>
</worksheet>
</file>

<file path=xl/worksheets/sheet5.xml><?xml version="1.0" encoding="utf-8"?>
<worksheet xmlns="http://schemas.openxmlformats.org/spreadsheetml/2006/main" xmlns:r="http://schemas.openxmlformats.org/officeDocument/2006/relationships">
  <dimension ref="A1:FY123"/>
  <sheetViews>
    <sheetView view="pageBreakPreview" topLeftCell="A4" zoomScaleSheetLayoutView="100" workbookViewId="0">
      <selection activeCell="K18" sqref="K18"/>
    </sheetView>
  </sheetViews>
  <sheetFormatPr defaultRowHeight="12.75"/>
  <cols>
    <col min="1" max="1" width="11.42578125" style="766" customWidth="1"/>
    <col min="2" max="2" width="15.5703125" customWidth="1"/>
    <col min="4" max="4" width="38.42578125" customWidth="1"/>
    <col min="6" max="6" width="10.42578125" customWidth="1"/>
    <col min="8" max="8" width="9.140625" style="766"/>
    <col min="9" max="10" width="9.140625" style="771"/>
    <col min="11" max="11" width="10.85546875" style="771" customWidth="1"/>
    <col min="12" max="12" width="5.28515625" customWidth="1"/>
  </cols>
  <sheetData>
    <row r="1" spans="1:181" s="509" customFormat="1" ht="15">
      <c r="A1" s="779" t="s">
        <v>641</v>
      </c>
      <c r="B1" s="780"/>
      <c r="C1" s="780"/>
      <c r="D1" s="780"/>
      <c r="E1" s="780"/>
      <c r="F1" s="780"/>
      <c r="G1" s="780"/>
      <c r="H1" s="780"/>
      <c r="I1" s="781"/>
      <c r="J1" s="782"/>
      <c r="K1" s="783"/>
      <c r="L1" s="587"/>
      <c r="M1" s="588"/>
      <c r="N1" s="587"/>
      <c r="O1" s="587"/>
      <c r="P1" s="588"/>
      <c r="Q1" s="587"/>
      <c r="R1" s="587"/>
      <c r="S1" s="587"/>
      <c r="T1" s="587"/>
      <c r="U1" s="587"/>
      <c r="V1" s="587"/>
      <c r="W1" s="587"/>
      <c r="X1" s="587"/>
      <c r="Y1" s="587"/>
      <c r="Z1" s="587"/>
      <c r="AA1" s="587"/>
      <c r="AB1" s="587"/>
      <c r="AC1" s="587"/>
      <c r="AD1" s="358"/>
      <c r="AE1" s="358"/>
      <c r="AF1" s="358"/>
      <c r="AG1" s="358"/>
      <c r="AH1" s="358"/>
      <c r="AI1" s="358"/>
      <c r="AJ1" s="358"/>
      <c r="AK1" s="358"/>
      <c r="AL1" s="358"/>
      <c r="AM1" s="358"/>
      <c r="AN1" s="358"/>
      <c r="AO1" s="358"/>
      <c r="AP1" s="358"/>
      <c r="AQ1" s="358"/>
      <c r="AR1" s="358"/>
      <c r="AS1" s="358"/>
      <c r="AT1" s="358"/>
      <c r="AU1" s="358"/>
      <c r="AV1" s="358"/>
      <c r="AW1" s="358"/>
      <c r="AX1" s="358"/>
      <c r="AY1" s="358"/>
      <c r="AZ1" s="358"/>
      <c r="BA1" s="358"/>
      <c r="BB1" s="358"/>
      <c r="BC1" s="358"/>
      <c r="BD1" s="358"/>
      <c r="BE1" s="358"/>
      <c r="BF1" s="358"/>
      <c r="BG1" s="358"/>
      <c r="BH1" s="358"/>
      <c r="BI1" s="358"/>
      <c r="BJ1" s="358"/>
      <c r="BK1" s="358"/>
      <c r="BL1" s="358"/>
      <c r="BM1" s="358"/>
      <c r="BN1" s="358"/>
      <c r="BO1" s="358"/>
      <c r="BP1" s="358"/>
      <c r="BQ1" s="358"/>
      <c r="BR1" s="358"/>
      <c r="BS1" s="358"/>
      <c r="BT1" s="358"/>
      <c r="BU1" s="358"/>
      <c r="BV1" s="358"/>
      <c r="BW1" s="358"/>
      <c r="BX1" s="358"/>
      <c r="BY1" s="358"/>
      <c r="BZ1" s="358"/>
      <c r="CA1" s="358"/>
      <c r="CB1" s="358"/>
      <c r="CC1" s="358"/>
      <c r="CD1" s="358"/>
      <c r="CE1" s="358"/>
      <c r="CF1" s="358"/>
      <c r="CG1" s="358"/>
      <c r="CH1" s="358"/>
      <c r="CI1" s="358"/>
      <c r="CJ1" s="358"/>
      <c r="CK1" s="358"/>
      <c r="CL1" s="358"/>
      <c r="CM1" s="358"/>
      <c r="CN1" s="358"/>
      <c r="CO1" s="358"/>
      <c r="CP1" s="358"/>
      <c r="CQ1" s="358"/>
      <c r="CR1" s="358"/>
      <c r="CS1" s="358"/>
      <c r="CT1" s="358"/>
      <c r="CU1" s="358"/>
      <c r="CV1" s="358"/>
      <c r="CW1" s="358"/>
      <c r="CX1" s="358"/>
      <c r="CY1" s="358"/>
      <c r="CZ1" s="358"/>
      <c r="DA1" s="358"/>
      <c r="DB1" s="358"/>
      <c r="DC1" s="358"/>
      <c r="DD1" s="358"/>
      <c r="DE1" s="358"/>
      <c r="DF1" s="358"/>
      <c r="DG1" s="358"/>
      <c r="DH1" s="358"/>
      <c r="DI1" s="358"/>
      <c r="DJ1" s="358"/>
      <c r="DK1" s="358"/>
      <c r="DL1" s="358"/>
      <c r="DM1" s="358"/>
      <c r="DN1" s="358"/>
      <c r="DO1" s="358"/>
      <c r="DP1" s="358"/>
      <c r="DQ1" s="358"/>
      <c r="DR1" s="358"/>
      <c r="DS1" s="358"/>
      <c r="DT1" s="358"/>
      <c r="DU1" s="358"/>
      <c r="DV1" s="358"/>
      <c r="DW1" s="358"/>
      <c r="DX1" s="358"/>
      <c r="DY1" s="358"/>
      <c r="DZ1" s="358"/>
      <c r="EA1" s="358"/>
      <c r="EB1" s="358"/>
      <c r="EC1" s="358"/>
      <c r="ED1" s="358"/>
      <c r="EE1" s="358"/>
      <c r="EF1" s="358"/>
      <c r="EG1" s="358"/>
      <c r="EH1" s="358"/>
      <c r="EI1" s="358"/>
      <c r="EJ1" s="358"/>
      <c r="EK1" s="358"/>
      <c r="EL1" s="358"/>
      <c r="EM1" s="358"/>
      <c r="EN1" s="358"/>
      <c r="EO1" s="358"/>
      <c r="EP1" s="358"/>
      <c r="EQ1" s="358"/>
      <c r="ER1" s="358"/>
      <c r="ES1" s="358"/>
      <c r="ET1" s="358"/>
      <c r="EU1" s="358"/>
      <c r="EV1" s="358"/>
      <c r="EW1" s="358"/>
      <c r="EX1" s="358"/>
      <c r="EY1" s="358"/>
      <c r="EZ1" s="358"/>
      <c r="FA1" s="358"/>
      <c r="FB1" s="358"/>
      <c r="FC1" s="358"/>
      <c r="FD1" s="358"/>
      <c r="FE1" s="358"/>
      <c r="FF1" s="358"/>
      <c r="FG1" s="358"/>
      <c r="FH1" s="358"/>
      <c r="FI1" s="358"/>
      <c r="FJ1" s="358"/>
      <c r="FK1" s="358"/>
      <c r="FL1" s="358"/>
      <c r="FM1" s="358"/>
      <c r="FN1" s="358"/>
      <c r="FO1" s="358"/>
      <c r="FP1" s="358"/>
      <c r="FQ1" s="358"/>
      <c r="FR1" s="358"/>
      <c r="FS1" s="358"/>
      <c r="FT1" s="358"/>
      <c r="FU1" s="358"/>
      <c r="FV1" s="358"/>
      <c r="FW1" s="358"/>
      <c r="FX1" s="358"/>
      <c r="FY1" s="510"/>
    </row>
    <row r="2" spans="1:181" s="509" customFormat="1" ht="15">
      <c r="A2" s="784" t="s">
        <v>634</v>
      </c>
      <c r="B2" s="785"/>
      <c r="C2" s="785"/>
      <c r="D2" s="785"/>
      <c r="E2" s="785"/>
      <c r="F2" s="785"/>
      <c r="G2" s="785"/>
      <c r="H2" s="785"/>
      <c r="I2" s="769"/>
      <c r="J2" s="769"/>
      <c r="K2" s="786"/>
      <c r="L2" s="587"/>
      <c r="M2" s="588"/>
      <c r="N2" s="587"/>
      <c r="O2" s="587"/>
      <c r="P2" s="588"/>
      <c r="Q2" s="587"/>
      <c r="R2" s="587"/>
      <c r="S2" s="587"/>
      <c r="T2" s="587"/>
      <c r="U2" s="587"/>
      <c r="V2" s="587"/>
      <c r="W2" s="587"/>
      <c r="X2" s="587"/>
      <c r="Y2" s="587"/>
      <c r="Z2" s="587"/>
      <c r="AA2" s="587"/>
      <c r="AB2" s="587"/>
      <c r="AC2" s="587"/>
      <c r="AD2" s="358"/>
      <c r="AE2" s="358"/>
      <c r="AF2" s="358"/>
      <c r="AG2" s="358"/>
      <c r="AH2" s="358"/>
      <c r="AI2" s="358"/>
      <c r="AJ2" s="358"/>
      <c r="AK2" s="358"/>
      <c r="AL2" s="358"/>
      <c r="AM2" s="358"/>
      <c r="AN2" s="358"/>
      <c r="AO2" s="358"/>
      <c r="AP2" s="358"/>
      <c r="AQ2" s="358"/>
      <c r="AR2" s="358"/>
      <c r="AS2" s="358"/>
      <c r="AT2" s="358"/>
      <c r="AU2" s="358"/>
      <c r="AV2" s="358"/>
      <c r="AW2" s="358"/>
      <c r="AX2" s="358"/>
      <c r="AY2" s="358"/>
      <c r="AZ2" s="358"/>
      <c r="BA2" s="358"/>
      <c r="BB2" s="358"/>
      <c r="BC2" s="358"/>
      <c r="BD2" s="358"/>
      <c r="BE2" s="358"/>
      <c r="BF2" s="358"/>
      <c r="BG2" s="358"/>
      <c r="BH2" s="358"/>
      <c r="BI2" s="358"/>
      <c r="BJ2" s="358"/>
      <c r="BK2" s="358"/>
      <c r="BL2" s="358"/>
      <c r="BM2" s="358"/>
      <c r="BN2" s="358"/>
      <c r="BO2" s="358"/>
      <c r="BP2" s="358"/>
      <c r="BQ2" s="358"/>
      <c r="BR2" s="358"/>
      <c r="BS2" s="358"/>
      <c r="BT2" s="358"/>
      <c r="BU2" s="358"/>
      <c r="BV2" s="358"/>
      <c r="BW2" s="358"/>
      <c r="BX2" s="358"/>
      <c r="BY2" s="358"/>
      <c r="BZ2" s="358"/>
      <c r="CA2" s="358"/>
      <c r="CB2" s="358"/>
      <c r="CC2" s="358"/>
      <c r="CD2" s="358"/>
      <c r="CE2" s="358"/>
      <c r="CF2" s="358"/>
      <c r="CG2" s="358"/>
      <c r="CH2" s="358"/>
      <c r="CI2" s="358"/>
      <c r="CJ2" s="358"/>
      <c r="CK2" s="358"/>
      <c r="CL2" s="358"/>
      <c r="CM2" s="358"/>
      <c r="CN2" s="358"/>
      <c r="CO2" s="358"/>
      <c r="CP2" s="358"/>
      <c r="CQ2" s="358"/>
      <c r="CR2" s="358"/>
      <c r="CS2" s="358"/>
      <c r="CT2" s="358"/>
      <c r="CU2" s="358"/>
      <c r="CV2" s="358"/>
      <c r="CW2" s="358"/>
      <c r="CX2" s="358"/>
      <c r="CY2" s="358"/>
      <c r="CZ2" s="358"/>
      <c r="DA2" s="358"/>
      <c r="DB2" s="358"/>
      <c r="DC2" s="358"/>
      <c r="DD2" s="358"/>
      <c r="DE2" s="358"/>
      <c r="DF2" s="358"/>
      <c r="DG2" s="358"/>
      <c r="DH2" s="358"/>
      <c r="DI2" s="358"/>
      <c r="DJ2" s="358"/>
      <c r="DK2" s="358"/>
      <c r="DL2" s="358"/>
      <c r="DM2" s="358"/>
      <c r="DN2" s="358"/>
      <c r="DO2" s="358"/>
      <c r="DP2" s="358"/>
      <c r="DQ2" s="358"/>
      <c r="DR2" s="358"/>
      <c r="DS2" s="358"/>
      <c r="DT2" s="358"/>
      <c r="DU2" s="358"/>
      <c r="DV2" s="358"/>
      <c r="DW2" s="358"/>
      <c r="DX2" s="358"/>
      <c r="DY2" s="358"/>
      <c r="DZ2" s="358"/>
      <c r="EA2" s="358"/>
      <c r="EB2" s="358"/>
      <c r="EC2" s="358"/>
      <c r="ED2" s="358"/>
      <c r="EE2" s="358"/>
      <c r="EF2" s="358"/>
      <c r="EG2" s="358"/>
      <c r="EH2" s="358"/>
      <c r="EI2" s="358"/>
      <c r="EJ2" s="358"/>
      <c r="EK2" s="358"/>
      <c r="EL2" s="358"/>
      <c r="EM2" s="358"/>
      <c r="EN2" s="358"/>
      <c r="EO2" s="358"/>
      <c r="EP2" s="358"/>
      <c r="EQ2" s="358"/>
      <c r="ER2" s="358"/>
      <c r="ES2" s="358"/>
      <c r="ET2" s="358"/>
      <c r="EU2" s="358"/>
      <c r="EV2" s="358"/>
      <c r="EW2" s="358"/>
      <c r="EX2" s="358"/>
      <c r="EY2" s="358"/>
      <c r="EZ2" s="358"/>
      <c r="FA2" s="358"/>
      <c r="FB2" s="358"/>
      <c r="FC2" s="358"/>
      <c r="FD2" s="358"/>
      <c r="FE2" s="358"/>
      <c r="FF2" s="358"/>
      <c r="FG2" s="358"/>
      <c r="FH2" s="358"/>
      <c r="FI2" s="358"/>
      <c r="FJ2" s="358"/>
      <c r="FK2" s="358"/>
      <c r="FL2" s="358"/>
      <c r="FM2" s="358"/>
      <c r="FN2" s="358"/>
      <c r="FO2" s="358"/>
      <c r="FP2" s="358"/>
      <c r="FQ2" s="358"/>
      <c r="FR2" s="358"/>
      <c r="FS2" s="358"/>
      <c r="FT2" s="358"/>
      <c r="FU2" s="358"/>
      <c r="FV2" s="358"/>
      <c r="FW2" s="358"/>
      <c r="FX2" s="358"/>
      <c r="FY2" s="510"/>
    </row>
    <row r="3" spans="1:181" s="509" customFormat="1" ht="15">
      <c r="A3" s="1033" t="s">
        <v>1068</v>
      </c>
      <c r="B3" s="1034"/>
      <c r="C3" s="1034"/>
      <c r="D3" s="1034"/>
      <c r="E3" s="1034"/>
      <c r="F3" s="1034"/>
      <c r="G3" s="759"/>
      <c r="H3" s="765"/>
      <c r="I3" s="769"/>
      <c r="J3" s="769"/>
      <c r="K3" s="786"/>
      <c r="L3" s="587"/>
      <c r="M3" s="588"/>
      <c r="N3" s="587"/>
      <c r="O3" s="587"/>
      <c r="P3" s="588"/>
      <c r="Q3" s="587"/>
      <c r="R3" s="587"/>
      <c r="S3" s="587"/>
      <c r="T3" s="587"/>
      <c r="U3" s="588"/>
      <c r="V3" s="587"/>
      <c r="W3" s="587"/>
      <c r="X3" s="587"/>
      <c r="Y3" s="587"/>
      <c r="Z3" s="587"/>
      <c r="AA3" s="587"/>
      <c r="AB3" s="587"/>
      <c r="AC3" s="587"/>
      <c r="AD3" s="358"/>
      <c r="AE3" s="358"/>
      <c r="AF3" s="358"/>
      <c r="AG3" s="358"/>
      <c r="AH3" s="358"/>
      <c r="AI3" s="358"/>
      <c r="AJ3" s="358"/>
      <c r="AK3" s="358"/>
      <c r="AL3" s="358"/>
      <c r="AM3" s="358"/>
      <c r="AN3" s="358"/>
      <c r="AO3" s="358"/>
      <c r="AP3" s="358"/>
      <c r="AQ3" s="358"/>
      <c r="AR3" s="358"/>
      <c r="AS3" s="358"/>
      <c r="AT3" s="358"/>
      <c r="AU3" s="358"/>
      <c r="AV3" s="358"/>
      <c r="AW3" s="358"/>
      <c r="AX3" s="358"/>
      <c r="AY3" s="358"/>
      <c r="AZ3" s="358"/>
      <c r="BA3" s="358"/>
      <c r="BB3" s="358"/>
      <c r="BC3" s="358"/>
      <c r="BD3" s="358"/>
      <c r="BE3" s="358"/>
      <c r="BF3" s="358"/>
      <c r="BG3" s="358"/>
      <c r="BH3" s="358"/>
      <c r="BI3" s="358"/>
      <c r="BJ3" s="358"/>
      <c r="BK3" s="358"/>
      <c r="BL3" s="358"/>
      <c r="BM3" s="358"/>
      <c r="BN3" s="358"/>
      <c r="BO3" s="358"/>
      <c r="BP3" s="358"/>
      <c r="BQ3" s="358"/>
      <c r="BR3" s="358"/>
      <c r="BS3" s="358"/>
      <c r="BT3" s="358"/>
      <c r="BU3" s="358"/>
      <c r="BV3" s="358"/>
      <c r="BW3" s="358"/>
      <c r="BX3" s="358"/>
      <c r="BY3" s="358"/>
      <c r="BZ3" s="358"/>
      <c r="CA3" s="358"/>
      <c r="CB3" s="358"/>
      <c r="CC3" s="358"/>
      <c r="CD3" s="358"/>
      <c r="CE3" s="358"/>
      <c r="CF3" s="358"/>
      <c r="CG3" s="358"/>
      <c r="CH3" s="358"/>
      <c r="CI3" s="358"/>
      <c r="CJ3" s="358"/>
      <c r="CK3" s="358"/>
      <c r="CL3" s="358"/>
      <c r="CM3" s="358"/>
      <c r="CN3" s="358"/>
      <c r="CO3" s="358"/>
      <c r="CP3" s="358"/>
      <c r="CQ3" s="358"/>
      <c r="CR3" s="358"/>
      <c r="CS3" s="358"/>
      <c r="CT3" s="358"/>
      <c r="CU3" s="358"/>
      <c r="CV3" s="358"/>
      <c r="CW3" s="358"/>
      <c r="CX3" s="358"/>
      <c r="CY3" s="358"/>
      <c r="CZ3" s="358"/>
      <c r="DA3" s="358"/>
      <c r="DB3" s="358"/>
      <c r="DC3" s="358"/>
      <c r="DD3" s="358"/>
      <c r="DE3" s="358"/>
      <c r="DF3" s="358"/>
      <c r="DG3" s="358"/>
      <c r="DH3" s="358"/>
      <c r="DI3" s="358"/>
      <c r="DJ3" s="358"/>
      <c r="DK3" s="358"/>
      <c r="DL3" s="358"/>
      <c r="DM3" s="358"/>
      <c r="DN3" s="358"/>
      <c r="DO3" s="358"/>
      <c r="DP3" s="358"/>
      <c r="DQ3" s="358"/>
      <c r="DR3" s="358"/>
      <c r="DS3" s="358"/>
      <c r="DT3" s="358"/>
      <c r="DU3" s="358"/>
      <c r="DV3" s="358"/>
      <c r="DW3" s="358"/>
      <c r="DX3" s="358"/>
      <c r="DY3" s="358"/>
      <c r="DZ3" s="358"/>
      <c r="EA3" s="358"/>
      <c r="EB3" s="358"/>
      <c r="EC3" s="358"/>
      <c r="ED3" s="358"/>
      <c r="EE3" s="358"/>
      <c r="EF3" s="358"/>
      <c r="EG3" s="358"/>
      <c r="EH3" s="358"/>
      <c r="EI3" s="358"/>
      <c r="EJ3" s="358"/>
      <c r="EK3" s="358"/>
      <c r="EL3" s="358"/>
      <c r="EM3" s="358"/>
      <c r="EN3" s="358"/>
      <c r="EO3" s="358"/>
      <c r="EP3" s="358"/>
      <c r="EQ3" s="358"/>
      <c r="ER3" s="358"/>
      <c r="ES3" s="358"/>
      <c r="ET3" s="358"/>
      <c r="EU3" s="358"/>
      <c r="EV3" s="358"/>
      <c r="EW3" s="358"/>
      <c r="EX3" s="358"/>
      <c r="EY3" s="358"/>
      <c r="EZ3" s="358"/>
      <c r="FA3" s="358"/>
      <c r="FB3" s="358"/>
      <c r="FC3" s="358"/>
      <c r="FD3" s="358"/>
      <c r="FE3" s="358"/>
      <c r="FF3" s="358"/>
      <c r="FG3" s="358"/>
      <c r="FH3" s="358"/>
      <c r="FI3" s="358"/>
      <c r="FJ3" s="358"/>
      <c r="FK3" s="358"/>
      <c r="FL3" s="358"/>
      <c r="FM3" s="358"/>
      <c r="FN3" s="358"/>
      <c r="FO3" s="358"/>
      <c r="FP3" s="358"/>
      <c r="FQ3" s="358"/>
      <c r="FR3" s="358"/>
      <c r="FS3" s="358"/>
      <c r="FT3" s="358"/>
      <c r="FU3" s="358"/>
      <c r="FV3" s="358"/>
      <c r="FW3" s="358"/>
      <c r="FX3" s="358"/>
      <c r="FY3" s="510"/>
    </row>
    <row r="4" spans="1:181" s="509" customFormat="1" ht="15">
      <c r="A4" s="784" t="s">
        <v>1226</v>
      </c>
      <c r="B4" s="785"/>
      <c r="C4" s="785"/>
      <c r="D4" s="785"/>
      <c r="E4" s="785"/>
      <c r="F4" s="785"/>
      <c r="G4" s="785"/>
      <c r="H4" s="785"/>
      <c r="I4" s="769"/>
      <c r="J4" s="769"/>
      <c r="K4" s="786"/>
      <c r="L4" s="587"/>
      <c r="M4" s="588"/>
      <c r="N4" s="587"/>
      <c r="O4" s="587"/>
      <c r="P4" s="588"/>
      <c r="Q4" s="587"/>
      <c r="R4" s="588"/>
      <c r="S4" s="588"/>
      <c r="T4" s="588"/>
      <c r="U4" s="587"/>
      <c r="V4" s="587"/>
      <c r="W4" s="587"/>
      <c r="X4" s="588"/>
      <c r="Y4" s="588"/>
      <c r="Z4" s="588"/>
      <c r="AA4" s="587"/>
      <c r="AB4" s="587"/>
      <c r="AC4" s="587"/>
      <c r="AD4" s="358"/>
      <c r="AE4" s="358"/>
      <c r="AF4" s="358"/>
      <c r="AG4" s="358"/>
      <c r="AH4" s="358"/>
      <c r="AI4" s="358"/>
      <c r="AJ4" s="358"/>
      <c r="AK4" s="358"/>
      <c r="AL4" s="358"/>
      <c r="AM4" s="358"/>
      <c r="AN4" s="358"/>
      <c r="AO4" s="358"/>
      <c r="AP4" s="358"/>
      <c r="AQ4" s="358"/>
      <c r="AR4" s="358"/>
      <c r="AS4" s="358"/>
      <c r="AT4" s="358"/>
      <c r="AU4" s="358"/>
      <c r="AV4" s="358"/>
      <c r="AW4" s="358"/>
      <c r="AX4" s="358"/>
      <c r="AY4" s="358"/>
      <c r="AZ4" s="358"/>
      <c r="BA4" s="358"/>
      <c r="BB4" s="358"/>
      <c r="BC4" s="358"/>
      <c r="BD4" s="358"/>
      <c r="BE4" s="358"/>
      <c r="BF4" s="358"/>
      <c r="BG4" s="358"/>
      <c r="BH4" s="358"/>
      <c r="BI4" s="358"/>
      <c r="BJ4" s="358"/>
      <c r="BK4" s="358"/>
      <c r="BL4" s="358"/>
      <c r="BM4" s="358"/>
      <c r="BN4" s="358"/>
      <c r="BO4" s="358"/>
      <c r="BP4" s="358"/>
      <c r="BQ4" s="358"/>
      <c r="BR4" s="358"/>
      <c r="BS4" s="358"/>
      <c r="BT4" s="358"/>
      <c r="BU4" s="358"/>
      <c r="BV4" s="358"/>
      <c r="BW4" s="358"/>
      <c r="BX4" s="358"/>
      <c r="BY4" s="358"/>
      <c r="BZ4" s="358"/>
      <c r="CA4" s="358"/>
      <c r="CB4" s="358"/>
      <c r="CC4" s="358"/>
      <c r="CD4" s="358"/>
      <c r="CE4" s="358"/>
      <c r="CF4" s="358"/>
      <c r="CG4" s="358"/>
      <c r="CH4" s="358"/>
      <c r="CI4" s="358"/>
      <c r="CJ4" s="358"/>
      <c r="CK4" s="358"/>
      <c r="CL4" s="358"/>
      <c r="CM4" s="358"/>
      <c r="CN4" s="358"/>
      <c r="CO4" s="358"/>
      <c r="CP4" s="358"/>
      <c r="CQ4" s="358"/>
      <c r="CR4" s="358"/>
      <c r="CS4" s="358"/>
      <c r="CT4" s="358"/>
      <c r="CU4" s="358"/>
      <c r="CV4" s="358"/>
      <c r="CW4" s="358"/>
      <c r="CX4" s="358"/>
      <c r="CY4" s="358"/>
      <c r="CZ4" s="358"/>
      <c r="DA4" s="358"/>
      <c r="DB4" s="358"/>
      <c r="DC4" s="358"/>
      <c r="DD4" s="358"/>
      <c r="DE4" s="358"/>
      <c r="DF4" s="358"/>
      <c r="DG4" s="358"/>
      <c r="DH4" s="358"/>
      <c r="DI4" s="358"/>
      <c r="DJ4" s="358"/>
      <c r="DK4" s="358"/>
      <c r="DL4" s="358"/>
      <c r="DM4" s="358"/>
      <c r="DN4" s="358"/>
      <c r="DO4" s="358"/>
      <c r="DP4" s="358"/>
      <c r="DQ4" s="358"/>
      <c r="DR4" s="358"/>
      <c r="DS4" s="358"/>
      <c r="DT4" s="358"/>
      <c r="DU4" s="358"/>
      <c r="DV4" s="358"/>
      <c r="DW4" s="358"/>
      <c r="DX4" s="358"/>
      <c r="DY4" s="358"/>
      <c r="DZ4" s="358"/>
      <c r="EA4" s="358"/>
      <c r="EB4" s="358"/>
      <c r="EC4" s="358"/>
      <c r="ED4" s="358"/>
      <c r="EE4" s="358"/>
      <c r="EF4" s="358"/>
      <c r="EG4" s="358"/>
      <c r="EH4" s="358"/>
      <c r="EI4" s="358"/>
      <c r="EJ4" s="358"/>
      <c r="EK4" s="358"/>
      <c r="EL4" s="358"/>
      <c r="EM4" s="358"/>
      <c r="EN4" s="358"/>
      <c r="EO4" s="358"/>
      <c r="EP4" s="358"/>
      <c r="EQ4" s="358"/>
      <c r="ER4" s="358"/>
      <c r="ES4" s="358"/>
      <c r="ET4" s="358"/>
      <c r="EU4" s="358"/>
      <c r="EV4" s="358"/>
      <c r="EW4" s="358"/>
      <c r="EX4" s="358"/>
      <c r="EY4" s="358"/>
      <c r="EZ4" s="358"/>
      <c r="FA4" s="358"/>
      <c r="FB4" s="358"/>
      <c r="FC4" s="358"/>
      <c r="FD4" s="358"/>
      <c r="FE4" s="358"/>
      <c r="FF4" s="358"/>
      <c r="FG4" s="358"/>
      <c r="FH4" s="358"/>
      <c r="FI4" s="358"/>
      <c r="FJ4" s="358"/>
      <c r="FK4" s="358"/>
      <c r="FL4" s="358"/>
      <c r="FM4" s="358"/>
      <c r="FN4" s="358"/>
      <c r="FO4" s="358"/>
      <c r="FP4" s="358"/>
      <c r="FQ4" s="358"/>
      <c r="FR4" s="358"/>
      <c r="FS4" s="358"/>
      <c r="FT4" s="358"/>
      <c r="FU4" s="358"/>
      <c r="FV4" s="358"/>
      <c r="FW4" s="358"/>
      <c r="FX4" s="358"/>
      <c r="FY4" s="510"/>
    </row>
    <row r="5" spans="1:181" s="509" customFormat="1" ht="33.75" customHeight="1">
      <c r="A5" s="1035" t="s">
        <v>1229</v>
      </c>
      <c r="B5" s="1036"/>
      <c r="C5" s="1036"/>
      <c r="D5" s="1036"/>
      <c r="E5" s="1036"/>
      <c r="F5" s="1036"/>
      <c r="G5" s="1036"/>
      <c r="H5" s="760"/>
      <c r="I5" s="770" t="s">
        <v>1078</v>
      </c>
      <c r="J5" s="1046">
        <v>0.28239999999999998</v>
      </c>
      <c r="K5" s="1047"/>
      <c r="L5" s="587"/>
      <c r="M5" s="588"/>
      <c r="N5" s="587"/>
      <c r="O5" s="587"/>
      <c r="P5" s="588"/>
      <c r="Q5" s="587"/>
      <c r="R5" s="588"/>
      <c r="S5" s="588"/>
      <c r="T5" s="588"/>
      <c r="U5" s="587"/>
      <c r="V5" s="587"/>
      <c r="W5" s="587"/>
      <c r="X5" s="588"/>
      <c r="Y5" s="588"/>
      <c r="Z5" s="588"/>
      <c r="AA5" s="587"/>
      <c r="AB5" s="587"/>
      <c r="AC5" s="587"/>
      <c r="AD5" s="358"/>
      <c r="AE5" s="358"/>
      <c r="AF5" s="358"/>
      <c r="AG5" s="358"/>
      <c r="AH5" s="358"/>
      <c r="AI5" s="358"/>
      <c r="AJ5" s="358"/>
      <c r="AK5" s="358"/>
      <c r="AL5" s="358"/>
      <c r="AM5" s="358"/>
      <c r="AN5" s="358"/>
      <c r="AO5" s="358"/>
      <c r="AP5" s="358"/>
      <c r="AQ5" s="358"/>
      <c r="AR5" s="358"/>
      <c r="AS5" s="358"/>
      <c r="AT5" s="358"/>
      <c r="AU5" s="358"/>
      <c r="AV5" s="358"/>
      <c r="AW5" s="358"/>
      <c r="AX5" s="358"/>
      <c r="AY5" s="358"/>
      <c r="AZ5" s="358"/>
      <c r="BA5" s="358"/>
      <c r="BB5" s="358"/>
      <c r="BC5" s="358"/>
      <c r="BD5" s="358"/>
      <c r="BE5" s="358"/>
      <c r="BF5" s="358"/>
      <c r="BG5" s="358"/>
      <c r="BH5" s="358"/>
      <c r="BI5" s="358"/>
      <c r="BJ5" s="358"/>
      <c r="BK5" s="358"/>
      <c r="BL5" s="358"/>
      <c r="BM5" s="358"/>
      <c r="BN5" s="358"/>
      <c r="BO5" s="358"/>
      <c r="BP5" s="358"/>
      <c r="BQ5" s="358"/>
      <c r="BR5" s="358"/>
      <c r="BS5" s="358"/>
      <c r="BT5" s="358"/>
      <c r="BU5" s="358"/>
      <c r="BV5" s="358"/>
      <c r="BW5" s="358"/>
      <c r="BX5" s="358"/>
      <c r="BY5" s="358"/>
      <c r="BZ5" s="358"/>
      <c r="CA5" s="358"/>
      <c r="CB5" s="358"/>
      <c r="CC5" s="358"/>
      <c r="CD5" s="358"/>
      <c r="CE5" s="358"/>
      <c r="CF5" s="358"/>
      <c r="CG5" s="358"/>
      <c r="CH5" s="358"/>
      <c r="CI5" s="358"/>
      <c r="CJ5" s="358"/>
      <c r="CK5" s="358"/>
      <c r="CL5" s="358"/>
      <c r="CM5" s="358"/>
      <c r="CN5" s="358"/>
      <c r="CO5" s="358"/>
      <c r="CP5" s="358"/>
      <c r="CQ5" s="358"/>
      <c r="CR5" s="358"/>
      <c r="CS5" s="358"/>
      <c r="CT5" s="358"/>
      <c r="CU5" s="358"/>
      <c r="CV5" s="358"/>
      <c r="CW5" s="358"/>
      <c r="CX5" s="358"/>
      <c r="CY5" s="358"/>
      <c r="CZ5" s="358"/>
      <c r="DA5" s="358"/>
      <c r="DB5" s="358"/>
      <c r="DC5" s="358"/>
      <c r="DD5" s="358"/>
      <c r="DE5" s="358"/>
      <c r="DF5" s="358"/>
      <c r="DG5" s="358"/>
      <c r="DH5" s="358"/>
      <c r="DI5" s="358"/>
      <c r="DJ5" s="358"/>
      <c r="DK5" s="358"/>
      <c r="DL5" s="358"/>
      <c r="DM5" s="358"/>
      <c r="DN5" s="358"/>
      <c r="DO5" s="358"/>
      <c r="DP5" s="358"/>
      <c r="DQ5" s="358"/>
      <c r="DR5" s="358"/>
      <c r="DS5" s="358"/>
      <c r="DT5" s="358"/>
      <c r="DU5" s="358"/>
      <c r="DV5" s="358"/>
      <c r="DW5" s="358"/>
      <c r="DX5" s="358"/>
      <c r="DY5" s="358"/>
      <c r="DZ5" s="358"/>
      <c r="EA5" s="358"/>
      <c r="EB5" s="358"/>
      <c r="EC5" s="358"/>
      <c r="ED5" s="358"/>
      <c r="EE5" s="358"/>
      <c r="EF5" s="358"/>
      <c r="EG5" s="358"/>
      <c r="EH5" s="358"/>
      <c r="EI5" s="358"/>
      <c r="EJ5" s="358"/>
      <c r="EK5" s="358"/>
      <c r="EL5" s="358"/>
      <c r="EM5" s="358"/>
      <c r="EN5" s="358"/>
      <c r="EO5" s="358"/>
      <c r="EP5" s="358"/>
      <c r="EQ5" s="358"/>
      <c r="ER5" s="358"/>
      <c r="ES5" s="358"/>
      <c r="ET5" s="358"/>
      <c r="EU5" s="358"/>
      <c r="EV5" s="358"/>
      <c r="EW5" s="358"/>
      <c r="EX5" s="358"/>
      <c r="EY5" s="358"/>
      <c r="EZ5" s="358"/>
      <c r="FA5" s="358"/>
      <c r="FB5" s="358"/>
      <c r="FC5" s="358"/>
      <c r="FD5" s="358"/>
      <c r="FE5" s="358"/>
      <c r="FF5" s="358"/>
      <c r="FG5" s="358"/>
      <c r="FH5" s="358"/>
      <c r="FI5" s="358"/>
      <c r="FJ5" s="358"/>
      <c r="FK5" s="358"/>
      <c r="FL5" s="358"/>
      <c r="FM5" s="358"/>
      <c r="FN5" s="358"/>
      <c r="FO5" s="358"/>
      <c r="FP5" s="358"/>
      <c r="FQ5" s="358"/>
      <c r="FR5" s="358"/>
      <c r="FS5" s="358"/>
      <c r="FT5" s="358"/>
      <c r="FU5" s="358"/>
      <c r="FV5" s="358"/>
      <c r="FW5" s="358"/>
      <c r="FX5" s="358"/>
      <c r="FY5" s="510"/>
    </row>
    <row r="6" spans="1:181" s="509" customFormat="1" ht="15">
      <c r="A6" s="1043" t="s">
        <v>1435</v>
      </c>
      <c r="B6" s="1044"/>
      <c r="C6" s="787"/>
      <c r="G6" s="661"/>
      <c r="H6" s="767"/>
      <c r="I6" s="1037" t="s">
        <v>1077</v>
      </c>
      <c r="J6" s="1039" t="s">
        <v>1282</v>
      </c>
      <c r="K6" s="1040"/>
      <c r="L6" s="587"/>
      <c r="M6" s="587"/>
      <c r="N6" s="588"/>
      <c r="O6" s="588"/>
      <c r="P6" s="588"/>
      <c r="Q6" s="587"/>
      <c r="R6" s="587"/>
      <c r="S6" s="587"/>
      <c r="T6" s="358"/>
      <c r="U6" s="358"/>
      <c r="V6" s="358"/>
      <c r="W6" s="358"/>
      <c r="X6" s="358"/>
      <c r="Y6" s="358"/>
      <c r="Z6" s="358"/>
      <c r="AA6" s="358"/>
      <c r="AB6" s="358"/>
      <c r="AC6" s="358"/>
      <c r="AD6" s="358"/>
      <c r="AE6" s="358"/>
      <c r="AF6" s="358"/>
      <c r="AG6" s="358"/>
      <c r="AH6" s="358"/>
      <c r="AI6" s="358"/>
      <c r="AJ6" s="358"/>
      <c r="AK6" s="358"/>
      <c r="AL6" s="358"/>
      <c r="AM6" s="358"/>
      <c r="AN6" s="358"/>
      <c r="AO6" s="358"/>
      <c r="AP6" s="358"/>
      <c r="AQ6" s="358"/>
      <c r="AR6" s="358"/>
      <c r="AS6" s="358"/>
      <c r="AT6" s="358"/>
      <c r="AU6" s="358"/>
      <c r="AV6" s="358"/>
      <c r="AW6" s="358"/>
      <c r="AX6" s="358"/>
      <c r="AY6" s="358"/>
      <c r="AZ6" s="358"/>
      <c r="BA6" s="358"/>
      <c r="BB6" s="358"/>
      <c r="BC6" s="358"/>
      <c r="BD6" s="358"/>
      <c r="BE6" s="358"/>
      <c r="BF6" s="358"/>
      <c r="BG6" s="358"/>
      <c r="BH6" s="358"/>
      <c r="BI6" s="358"/>
      <c r="BJ6" s="358"/>
      <c r="BK6" s="358"/>
      <c r="BL6" s="358"/>
      <c r="BM6" s="358"/>
      <c r="BN6" s="358"/>
      <c r="BO6" s="358"/>
      <c r="BP6" s="358"/>
      <c r="BQ6" s="358"/>
      <c r="BR6" s="358"/>
      <c r="BS6" s="358"/>
      <c r="BT6" s="358"/>
      <c r="BU6" s="358"/>
      <c r="BV6" s="358"/>
      <c r="BW6" s="358"/>
      <c r="BX6" s="358"/>
      <c r="BY6" s="358"/>
      <c r="BZ6" s="358"/>
      <c r="CA6" s="358"/>
      <c r="CB6" s="358"/>
      <c r="CC6" s="358"/>
      <c r="CD6" s="358"/>
      <c r="CE6" s="358"/>
      <c r="CF6" s="358"/>
      <c r="CG6" s="358"/>
      <c r="CH6" s="358"/>
      <c r="CI6" s="358"/>
      <c r="CJ6" s="358"/>
      <c r="CK6" s="358"/>
      <c r="CL6" s="358"/>
      <c r="CM6" s="358"/>
      <c r="CN6" s="358"/>
      <c r="CO6" s="358"/>
      <c r="CP6" s="358"/>
      <c r="CQ6" s="358"/>
      <c r="CR6" s="358"/>
      <c r="CS6" s="358"/>
      <c r="CT6" s="358"/>
      <c r="CU6" s="358"/>
      <c r="CV6" s="358"/>
      <c r="CW6" s="358"/>
      <c r="CX6" s="358"/>
      <c r="CY6" s="358"/>
      <c r="CZ6" s="358"/>
      <c r="DA6" s="358"/>
      <c r="DB6" s="358"/>
      <c r="DC6" s="358"/>
      <c r="DD6" s="358"/>
      <c r="DE6" s="358"/>
      <c r="DF6" s="358"/>
      <c r="DG6" s="358"/>
      <c r="DH6" s="358"/>
      <c r="DI6" s="358"/>
      <c r="DJ6" s="358"/>
      <c r="DK6" s="358"/>
      <c r="DL6" s="358"/>
      <c r="DM6" s="358"/>
      <c r="DN6" s="358"/>
      <c r="DO6" s="358"/>
      <c r="DP6" s="358"/>
      <c r="DQ6" s="358"/>
      <c r="DR6" s="358"/>
      <c r="DS6" s="358"/>
      <c r="DT6" s="358"/>
      <c r="DU6" s="358"/>
      <c r="DV6" s="358"/>
      <c r="DW6" s="358"/>
      <c r="DX6" s="358"/>
      <c r="DY6" s="358"/>
      <c r="DZ6" s="358"/>
      <c r="EA6" s="358"/>
      <c r="EB6" s="358"/>
      <c r="EC6" s="358"/>
      <c r="ED6" s="358"/>
      <c r="EE6" s="358"/>
      <c r="EF6" s="358"/>
      <c r="EG6" s="358"/>
      <c r="EH6" s="358"/>
      <c r="EI6" s="358"/>
      <c r="EJ6" s="358"/>
      <c r="EK6" s="358"/>
      <c r="EL6" s="358"/>
      <c r="EM6" s="358"/>
      <c r="EN6" s="358"/>
      <c r="EO6" s="358"/>
      <c r="EP6" s="358"/>
      <c r="EQ6" s="358"/>
      <c r="ER6" s="358"/>
      <c r="ES6" s="358"/>
      <c r="ET6" s="358"/>
      <c r="EU6" s="358"/>
      <c r="EV6" s="358"/>
      <c r="EW6" s="358"/>
      <c r="EX6" s="358"/>
      <c r="EY6" s="358"/>
      <c r="EZ6" s="358"/>
      <c r="FA6" s="358"/>
      <c r="FB6" s="358"/>
      <c r="FC6" s="358"/>
      <c r="FD6" s="358"/>
      <c r="FE6" s="358"/>
      <c r="FF6" s="358"/>
      <c r="FG6" s="358"/>
      <c r="FH6" s="358"/>
      <c r="FI6" s="358"/>
      <c r="FJ6" s="358"/>
      <c r="FK6" s="358"/>
      <c r="FL6" s="358"/>
      <c r="FM6" s="358"/>
      <c r="FN6" s="358"/>
      <c r="FO6" s="510"/>
    </row>
    <row r="7" spans="1:181" s="509" customFormat="1" ht="15" customHeight="1">
      <c r="A7" s="1045"/>
      <c r="B7" s="987"/>
      <c r="C7" s="987"/>
      <c r="G7" s="636"/>
      <c r="H7" s="768"/>
      <c r="I7" s="1038"/>
      <c r="J7" s="1041" t="s">
        <v>1248</v>
      </c>
      <c r="K7" s="1042"/>
      <c r="L7" s="587"/>
      <c r="M7" s="587"/>
      <c r="N7" s="587"/>
      <c r="O7" s="587"/>
      <c r="P7" s="587"/>
      <c r="Q7" s="587"/>
      <c r="R7" s="587"/>
      <c r="S7" s="587"/>
      <c r="T7" s="358"/>
      <c r="U7" s="358"/>
      <c r="V7" s="358"/>
      <c r="W7" s="358"/>
      <c r="X7" s="358"/>
      <c r="Y7" s="358"/>
      <c r="Z7" s="358"/>
      <c r="AA7" s="358"/>
      <c r="AB7" s="358"/>
      <c r="AC7" s="358"/>
      <c r="AD7" s="358"/>
      <c r="AE7" s="358"/>
      <c r="AF7" s="358"/>
      <c r="AG7" s="358"/>
      <c r="AH7" s="358"/>
      <c r="AI7" s="358"/>
      <c r="AJ7" s="358"/>
      <c r="AK7" s="358"/>
      <c r="AL7" s="358"/>
      <c r="AM7" s="358"/>
      <c r="AN7" s="358"/>
      <c r="AO7" s="358"/>
      <c r="AP7" s="358"/>
      <c r="AQ7" s="358"/>
      <c r="AR7" s="358"/>
      <c r="AS7" s="358"/>
      <c r="AT7" s="358"/>
      <c r="AU7" s="358"/>
      <c r="AV7" s="358"/>
      <c r="AW7" s="358"/>
      <c r="AX7" s="358"/>
      <c r="AY7" s="358"/>
      <c r="AZ7" s="358"/>
      <c r="BA7" s="358"/>
      <c r="BB7" s="358"/>
      <c r="BC7" s="358"/>
      <c r="BD7" s="358"/>
      <c r="BE7" s="358"/>
      <c r="BF7" s="358"/>
      <c r="BG7" s="358"/>
      <c r="BH7" s="358"/>
      <c r="BI7" s="358"/>
      <c r="BJ7" s="358"/>
      <c r="BK7" s="358"/>
      <c r="BL7" s="358"/>
      <c r="BM7" s="358"/>
      <c r="BN7" s="358"/>
      <c r="BO7" s="358"/>
      <c r="BP7" s="358"/>
      <c r="BQ7" s="358"/>
      <c r="BR7" s="358"/>
      <c r="BS7" s="358"/>
      <c r="BT7" s="358"/>
      <c r="BU7" s="358"/>
      <c r="BV7" s="358"/>
      <c r="BW7" s="358"/>
      <c r="BX7" s="358"/>
      <c r="BY7" s="358"/>
      <c r="BZ7" s="358"/>
      <c r="CA7" s="358"/>
      <c r="CB7" s="358"/>
      <c r="CC7" s="358"/>
      <c r="CD7" s="358"/>
      <c r="CE7" s="358"/>
      <c r="CF7" s="358"/>
      <c r="CG7" s="358"/>
      <c r="CH7" s="358"/>
      <c r="CI7" s="358"/>
      <c r="CJ7" s="358"/>
      <c r="CK7" s="358"/>
      <c r="CL7" s="358"/>
      <c r="CM7" s="358"/>
      <c r="CN7" s="358"/>
      <c r="CO7" s="358"/>
      <c r="CP7" s="358"/>
      <c r="CQ7" s="358"/>
      <c r="CR7" s="358"/>
      <c r="CS7" s="358"/>
      <c r="CT7" s="358"/>
      <c r="CU7" s="358"/>
      <c r="CV7" s="358"/>
      <c r="CW7" s="358"/>
      <c r="CX7" s="358"/>
      <c r="CY7" s="358"/>
      <c r="CZ7" s="358"/>
      <c r="DA7" s="358"/>
      <c r="DB7" s="358"/>
      <c r="DC7" s="358"/>
      <c r="DD7" s="358"/>
      <c r="DE7" s="358"/>
      <c r="DF7" s="358"/>
      <c r="DG7" s="358"/>
      <c r="DH7" s="358"/>
      <c r="DI7" s="358"/>
      <c r="DJ7" s="358"/>
      <c r="DK7" s="358"/>
      <c r="DL7" s="358"/>
      <c r="DM7" s="358"/>
      <c r="DN7" s="358"/>
      <c r="DO7" s="358"/>
      <c r="DP7" s="358"/>
      <c r="DQ7" s="358"/>
      <c r="DR7" s="358"/>
      <c r="DS7" s="358"/>
      <c r="DT7" s="358"/>
      <c r="DU7" s="358"/>
      <c r="DV7" s="358"/>
      <c r="DW7" s="358"/>
      <c r="DX7" s="358"/>
      <c r="DY7" s="358"/>
      <c r="DZ7" s="358"/>
      <c r="EA7" s="358"/>
      <c r="EB7" s="358"/>
      <c r="EC7" s="358"/>
      <c r="ED7" s="358"/>
      <c r="EE7" s="358"/>
      <c r="EF7" s="358"/>
      <c r="EG7" s="358"/>
      <c r="EH7" s="358"/>
      <c r="EI7" s="358"/>
      <c r="EJ7" s="358"/>
      <c r="EK7" s="358"/>
      <c r="EL7" s="358"/>
      <c r="EM7" s="358"/>
      <c r="EN7" s="358"/>
      <c r="EO7" s="358"/>
      <c r="EP7" s="358"/>
      <c r="EQ7" s="358"/>
      <c r="ER7" s="358"/>
      <c r="ES7" s="358"/>
      <c r="ET7" s="358"/>
      <c r="EU7" s="358"/>
      <c r="EV7" s="358"/>
      <c r="EW7" s="358"/>
      <c r="EX7" s="358"/>
      <c r="EY7" s="358"/>
      <c r="EZ7" s="358"/>
      <c r="FA7" s="358"/>
      <c r="FB7" s="358"/>
      <c r="FC7" s="358"/>
      <c r="FD7" s="358"/>
      <c r="FE7" s="358"/>
      <c r="FF7" s="358"/>
      <c r="FG7" s="358"/>
      <c r="FH7" s="358"/>
      <c r="FI7" s="358"/>
      <c r="FJ7" s="358"/>
      <c r="FK7" s="358"/>
      <c r="FL7" s="358"/>
      <c r="FM7" s="358"/>
      <c r="FN7" s="358"/>
      <c r="FO7" s="510"/>
    </row>
    <row r="8" spans="1:181" ht="13.5" thickBot="1">
      <c r="A8" s="788"/>
      <c r="B8" s="5"/>
      <c r="C8" s="5"/>
      <c r="D8" s="5"/>
      <c r="E8" s="5"/>
      <c r="F8" s="5"/>
      <c r="G8" s="5"/>
      <c r="H8" s="761"/>
      <c r="I8" s="789"/>
      <c r="J8" s="789"/>
      <c r="K8" s="790"/>
    </row>
    <row r="9" spans="1:181" ht="33" customHeight="1" thickBot="1">
      <c r="A9" s="791" t="s">
        <v>1230</v>
      </c>
      <c r="B9" s="1061" t="s">
        <v>1242</v>
      </c>
      <c r="C9" s="1049"/>
      <c r="D9" s="1049"/>
      <c r="E9" s="1049"/>
      <c r="F9" s="1049"/>
      <c r="G9" s="1049"/>
      <c r="H9" s="1049"/>
      <c r="I9" s="1049"/>
      <c r="J9" s="1049"/>
      <c r="K9" s="1050"/>
    </row>
    <row r="10" spans="1:181">
      <c r="A10" s="1051" t="s">
        <v>1231</v>
      </c>
      <c r="B10" s="1052"/>
      <c r="C10" s="1052"/>
      <c r="D10" s="1052"/>
      <c r="E10" s="1052"/>
      <c r="F10" s="1052"/>
      <c r="G10" s="1052"/>
      <c r="H10" s="1052"/>
      <c r="I10" s="1052"/>
      <c r="J10" s="1052"/>
      <c r="K10" s="1053"/>
    </row>
    <row r="11" spans="1:181">
      <c r="A11" s="775">
        <v>88247</v>
      </c>
      <c r="B11" s="1054" t="s">
        <v>1243</v>
      </c>
      <c r="C11" s="1054"/>
      <c r="D11" s="1054"/>
      <c r="E11" s="1054"/>
      <c r="F11" s="1054"/>
      <c r="G11" s="1054"/>
      <c r="H11" s="772" t="s">
        <v>1234</v>
      </c>
      <c r="I11" s="773">
        <v>0.27700000000000002</v>
      </c>
      <c r="J11" s="826">
        <v>14.12</v>
      </c>
      <c r="K11" s="777">
        <f>ROUND(J11*I11,2)</f>
        <v>3.91</v>
      </c>
    </row>
    <row r="12" spans="1:181">
      <c r="A12" s="775">
        <v>88264</v>
      </c>
      <c r="B12" s="1054" t="s">
        <v>1244</v>
      </c>
      <c r="C12" s="1054"/>
      <c r="D12" s="1054"/>
      <c r="E12" s="1054"/>
      <c r="F12" s="1054"/>
      <c r="G12" s="1054"/>
      <c r="H12" s="772" t="s">
        <v>1234</v>
      </c>
      <c r="I12" s="773">
        <v>0.45600000000000002</v>
      </c>
      <c r="J12" s="826">
        <v>18.149999999999999</v>
      </c>
      <c r="K12" s="777">
        <f>ROUND(J12*I12,2)</f>
        <v>8.2799999999999994</v>
      </c>
    </row>
    <row r="13" spans="1:181">
      <c r="A13" s="1055" t="s">
        <v>1235</v>
      </c>
      <c r="B13" s="1056"/>
      <c r="C13" s="1056"/>
      <c r="D13" s="1056"/>
      <c r="E13" s="1056"/>
      <c r="F13" s="1056"/>
      <c r="G13" s="1056"/>
      <c r="H13" s="1056"/>
      <c r="I13" s="1056"/>
      <c r="J13" s="1057"/>
      <c r="K13" s="776">
        <f>K12+K11</f>
        <v>12.19</v>
      </c>
    </row>
    <row r="14" spans="1:181">
      <c r="A14" s="1062" t="s">
        <v>1236</v>
      </c>
      <c r="B14" s="1063"/>
      <c r="C14" s="1063"/>
      <c r="D14" s="1063"/>
      <c r="E14" s="1063"/>
      <c r="F14" s="1063"/>
      <c r="G14" s="1063"/>
      <c r="H14" s="1063"/>
      <c r="I14" s="1063"/>
      <c r="J14" s="1063"/>
      <c r="K14" s="1064"/>
    </row>
    <row r="15" spans="1:181">
      <c r="A15" s="775"/>
      <c r="B15" s="1065" t="s">
        <v>1245</v>
      </c>
      <c r="C15" s="1065"/>
      <c r="D15" s="1065"/>
      <c r="E15" s="1065"/>
      <c r="F15" s="1065"/>
      <c r="G15" s="1065"/>
      <c r="H15" s="772" t="s">
        <v>1246</v>
      </c>
      <c r="I15" s="774">
        <v>0.16</v>
      </c>
      <c r="J15" s="827">
        <v>2.91</v>
      </c>
      <c r="K15" s="777">
        <f>ROUND(J15*I15,2)</f>
        <v>0.47</v>
      </c>
    </row>
    <row r="16" spans="1:181">
      <c r="A16" s="775"/>
      <c r="B16" s="1065" t="s">
        <v>1247</v>
      </c>
      <c r="C16" s="1065"/>
      <c r="D16" s="1065"/>
      <c r="E16" s="1065"/>
      <c r="F16" s="1065"/>
      <c r="G16" s="1065"/>
      <c r="H16" s="772" t="s">
        <v>1246</v>
      </c>
      <c r="I16" s="774">
        <v>0.26</v>
      </c>
      <c r="J16" s="827">
        <v>18.600000000000001</v>
      </c>
      <c r="K16" s="777">
        <f>ROUND(J16*I16,2)</f>
        <v>4.84</v>
      </c>
    </row>
    <row r="17" spans="1:11">
      <c r="A17" s="1055" t="s">
        <v>1235</v>
      </c>
      <c r="B17" s="1056"/>
      <c r="C17" s="1056"/>
      <c r="D17" s="1056"/>
      <c r="E17" s="1056"/>
      <c r="F17" s="1056"/>
      <c r="G17" s="1056"/>
      <c r="H17" s="1056"/>
      <c r="I17" s="1056"/>
      <c r="J17" s="1057"/>
      <c r="K17" s="776">
        <f>K16+K15</f>
        <v>5.31</v>
      </c>
    </row>
    <row r="18" spans="1:11" ht="13.5" thickBot="1">
      <c r="A18" s="1058" t="s">
        <v>757</v>
      </c>
      <c r="B18" s="1059"/>
      <c r="C18" s="1059"/>
      <c r="D18" s="1059"/>
      <c r="E18" s="1059"/>
      <c r="F18" s="1059"/>
      <c r="G18" s="1059"/>
      <c r="H18" s="1059"/>
      <c r="I18" s="1059"/>
      <c r="J18" s="1060"/>
      <c r="K18" s="778">
        <f>K17+K13</f>
        <v>17.5</v>
      </c>
    </row>
    <row r="19" spans="1:11" ht="13.5" thickBot="1">
      <c r="A19" s="788"/>
      <c r="B19" s="5"/>
      <c r="C19" s="5"/>
      <c r="D19" s="5"/>
      <c r="E19" s="5"/>
      <c r="F19" s="5"/>
      <c r="G19" s="5"/>
      <c r="H19" s="761"/>
      <c r="I19" s="789"/>
      <c r="J19" s="789"/>
      <c r="K19" s="790"/>
    </row>
    <row r="20" spans="1:11" ht="31.5" customHeight="1" thickBot="1">
      <c r="A20" s="791" t="s">
        <v>1241</v>
      </c>
      <c r="B20" s="1048" t="s">
        <v>1237</v>
      </c>
      <c r="C20" s="1049"/>
      <c r="D20" s="1049"/>
      <c r="E20" s="1049"/>
      <c r="F20" s="1049"/>
      <c r="G20" s="1049"/>
      <c r="H20" s="1049"/>
      <c r="I20" s="1049"/>
      <c r="J20" s="1049"/>
      <c r="K20" s="1050"/>
    </row>
    <row r="21" spans="1:11">
      <c r="A21" s="1051" t="s">
        <v>1231</v>
      </c>
      <c r="B21" s="1052"/>
      <c r="C21" s="1052"/>
      <c r="D21" s="1052"/>
      <c r="E21" s="1052"/>
      <c r="F21" s="1052"/>
      <c r="G21" s="1052"/>
      <c r="H21" s="1052"/>
      <c r="I21" s="1052"/>
      <c r="J21" s="1052"/>
      <c r="K21" s="1053"/>
    </row>
    <row r="22" spans="1:11">
      <c r="A22" s="775">
        <v>88247</v>
      </c>
      <c r="B22" s="1054" t="s">
        <v>1232</v>
      </c>
      <c r="C22" s="1054"/>
      <c r="D22" s="1054"/>
      <c r="E22" s="1054"/>
      <c r="F22" s="1054"/>
      <c r="G22" s="1054"/>
      <c r="H22" s="772" t="s">
        <v>1234</v>
      </c>
      <c r="I22" s="773">
        <v>9.0999999999999998E-2</v>
      </c>
      <c r="J22" s="826">
        <v>14.12</v>
      </c>
      <c r="K22" s="777">
        <f>ROUND(J22*I22,2)</f>
        <v>1.28</v>
      </c>
    </row>
    <row r="23" spans="1:11">
      <c r="A23" s="775">
        <v>88264</v>
      </c>
      <c r="B23" s="1054" t="s">
        <v>1233</v>
      </c>
      <c r="C23" s="1054"/>
      <c r="D23" s="1054"/>
      <c r="E23" s="1054"/>
      <c r="F23" s="1054"/>
      <c r="G23" s="1054"/>
      <c r="H23" s="772" t="s">
        <v>1234</v>
      </c>
      <c r="I23" s="773">
        <v>9.0999999999999998E-2</v>
      </c>
      <c r="J23" s="826">
        <v>18.149999999999999</v>
      </c>
      <c r="K23" s="777">
        <f>ROUND(J23*I23,2)</f>
        <v>1.65</v>
      </c>
    </row>
    <row r="24" spans="1:11">
      <c r="A24" s="1055" t="s">
        <v>1235</v>
      </c>
      <c r="B24" s="1056"/>
      <c r="C24" s="1056"/>
      <c r="D24" s="1056"/>
      <c r="E24" s="1056"/>
      <c r="F24" s="1056"/>
      <c r="G24" s="1056"/>
      <c r="H24" s="1056"/>
      <c r="I24" s="1056"/>
      <c r="J24" s="1057"/>
      <c r="K24" s="776">
        <f>K23+K22</f>
        <v>2.9299999999999997</v>
      </c>
    </row>
    <row r="25" spans="1:11">
      <c r="A25" s="1062" t="s">
        <v>1236</v>
      </c>
      <c r="B25" s="1063"/>
      <c r="C25" s="1063"/>
      <c r="D25" s="1063"/>
      <c r="E25" s="1063"/>
      <c r="F25" s="1063"/>
      <c r="G25" s="1063"/>
      <c r="H25" s="1063"/>
      <c r="I25" s="1063"/>
      <c r="J25" s="1063"/>
      <c r="K25" s="1064"/>
    </row>
    <row r="26" spans="1:11">
      <c r="A26" s="775"/>
      <c r="B26" s="1065" t="s">
        <v>1238</v>
      </c>
      <c r="C26" s="1065"/>
      <c r="D26" s="1065"/>
      <c r="E26" s="1065"/>
      <c r="F26" s="1065"/>
      <c r="G26" s="1065"/>
      <c r="H26" s="772" t="s">
        <v>658</v>
      </c>
      <c r="I26" s="774">
        <v>0.98</v>
      </c>
      <c r="J26" s="827">
        <v>34</v>
      </c>
      <c r="K26" s="777">
        <f>ROUND(J26*I26,2)</f>
        <v>33.32</v>
      </c>
    </row>
    <row r="27" spans="1:11">
      <c r="A27" s="775"/>
      <c r="B27" s="1065" t="s">
        <v>1239</v>
      </c>
      <c r="C27" s="1065"/>
      <c r="D27" s="1065"/>
      <c r="E27" s="1065"/>
      <c r="F27" s="1065"/>
      <c r="G27" s="1065"/>
      <c r="H27" s="772" t="s">
        <v>658</v>
      </c>
      <c r="I27" s="774">
        <v>0.33</v>
      </c>
      <c r="J27" s="827">
        <v>2.88</v>
      </c>
      <c r="K27" s="777">
        <f t="shared" ref="K27:K28" si="0">ROUND(J27*I27,2)</f>
        <v>0.95</v>
      </c>
    </row>
    <row r="28" spans="1:11">
      <c r="A28" s="775">
        <v>91170</v>
      </c>
      <c r="B28" s="1065" t="s">
        <v>1240</v>
      </c>
      <c r="C28" s="1065"/>
      <c r="D28" s="1065"/>
      <c r="E28" s="1065"/>
      <c r="F28" s="1065"/>
      <c r="G28" s="1065"/>
      <c r="H28" s="772" t="s">
        <v>669</v>
      </c>
      <c r="I28" s="774">
        <v>1</v>
      </c>
      <c r="J28" s="827">
        <v>2.0499999999999998</v>
      </c>
      <c r="K28" s="777">
        <f t="shared" si="0"/>
        <v>2.0499999999999998</v>
      </c>
    </row>
    <row r="29" spans="1:11">
      <c r="A29" s="1055" t="s">
        <v>1235</v>
      </c>
      <c r="B29" s="1056"/>
      <c r="C29" s="1056"/>
      <c r="D29" s="1056"/>
      <c r="E29" s="1056"/>
      <c r="F29" s="1056"/>
      <c r="G29" s="1056"/>
      <c r="H29" s="1056"/>
      <c r="I29" s="1056"/>
      <c r="J29" s="1057"/>
      <c r="K29" s="776">
        <f>K28+K27+K26</f>
        <v>36.32</v>
      </c>
    </row>
    <row r="30" spans="1:11" ht="13.5" thickBot="1">
      <c r="A30" s="1058" t="s">
        <v>757</v>
      </c>
      <c r="B30" s="1059"/>
      <c r="C30" s="1059"/>
      <c r="D30" s="1059"/>
      <c r="E30" s="1059"/>
      <c r="F30" s="1059"/>
      <c r="G30" s="1059"/>
      <c r="H30" s="1059"/>
      <c r="I30" s="1059"/>
      <c r="J30" s="1060"/>
      <c r="K30" s="778">
        <f>K29+K24</f>
        <v>39.25</v>
      </c>
    </row>
    <row r="31" spans="1:11">
      <c r="A31" s="788"/>
      <c r="B31" s="5"/>
      <c r="C31" s="5"/>
      <c r="D31" s="5"/>
      <c r="E31" s="5"/>
      <c r="F31" s="5"/>
      <c r="G31" s="5"/>
      <c r="H31" s="761"/>
      <c r="I31" s="789"/>
      <c r="J31" s="789"/>
      <c r="K31" s="790"/>
    </row>
    <row r="33" spans="1:8">
      <c r="A33" s="1028" t="s">
        <v>1339</v>
      </c>
      <c r="B33" s="1029"/>
      <c r="C33" s="1030" t="s">
        <v>1436</v>
      </c>
      <c r="D33" s="1066"/>
      <c r="E33" s="830"/>
      <c r="F33" s="831"/>
      <c r="G33" s="831"/>
      <c r="H33" s="831"/>
    </row>
    <row r="34" spans="1:8" ht="38.25">
      <c r="A34" s="831" t="s">
        <v>1303</v>
      </c>
      <c r="B34" s="832" t="s">
        <v>1304</v>
      </c>
      <c r="C34" s="1067" t="s">
        <v>1305</v>
      </c>
      <c r="D34" s="1068"/>
      <c r="E34" s="831" t="s">
        <v>658</v>
      </c>
      <c r="F34" s="831" t="s">
        <v>1306</v>
      </c>
      <c r="G34" s="831" t="s">
        <v>1307</v>
      </c>
      <c r="H34" s="833" t="s">
        <v>1308</v>
      </c>
    </row>
    <row r="35" spans="1:8">
      <c r="A35" s="834">
        <v>88248</v>
      </c>
      <c r="B35" s="835" t="s">
        <v>1309</v>
      </c>
      <c r="C35" s="1069" t="s">
        <v>1310</v>
      </c>
      <c r="D35" s="1070"/>
      <c r="E35" s="836" t="s">
        <v>1234</v>
      </c>
      <c r="F35" s="837">
        <v>3</v>
      </c>
      <c r="G35" s="870">
        <v>14.05</v>
      </c>
      <c r="H35" s="838">
        <f t="shared" ref="H35:H40" si="1">ROUND(F35*G35,2)</f>
        <v>42.15</v>
      </c>
    </row>
    <row r="36" spans="1:8">
      <c r="A36" s="839">
        <v>88267</v>
      </c>
      <c r="B36" s="840" t="s">
        <v>1311</v>
      </c>
      <c r="C36" s="1069" t="s">
        <v>1312</v>
      </c>
      <c r="D36" s="1070"/>
      <c r="E36" s="836" t="s">
        <v>1234</v>
      </c>
      <c r="F36" s="837">
        <v>3</v>
      </c>
      <c r="G36" s="870">
        <v>17.95</v>
      </c>
      <c r="H36" s="838">
        <f t="shared" si="1"/>
        <v>53.85</v>
      </c>
    </row>
    <row r="37" spans="1:8">
      <c r="A37" s="839">
        <v>3505</v>
      </c>
      <c r="B37" s="840" t="s">
        <v>1313</v>
      </c>
      <c r="C37" s="1071" t="s">
        <v>1314</v>
      </c>
      <c r="D37" s="1072"/>
      <c r="E37" s="841" t="s">
        <v>1315</v>
      </c>
      <c r="F37" s="837">
        <v>1</v>
      </c>
      <c r="G37" s="870">
        <v>2.1</v>
      </c>
      <c r="H37" s="842">
        <f t="shared" si="1"/>
        <v>2.1</v>
      </c>
    </row>
    <row r="38" spans="1:8">
      <c r="A38" s="839">
        <v>3522</v>
      </c>
      <c r="B38" s="843" t="s">
        <v>1316</v>
      </c>
      <c r="C38" s="1069" t="s">
        <v>1317</v>
      </c>
      <c r="D38" s="1070"/>
      <c r="E38" s="836" t="s">
        <v>1315</v>
      </c>
      <c r="F38" s="837">
        <v>3</v>
      </c>
      <c r="G38" s="870">
        <v>2.2799999999999998</v>
      </c>
      <c r="H38" s="838">
        <f t="shared" si="1"/>
        <v>6.84</v>
      </c>
    </row>
    <row r="39" spans="1:8">
      <c r="A39" s="839">
        <v>7139</v>
      </c>
      <c r="B39" s="840" t="s">
        <v>1318</v>
      </c>
      <c r="C39" s="1069" t="s">
        <v>1319</v>
      </c>
      <c r="D39" s="1070"/>
      <c r="E39" s="836" t="s">
        <v>1315</v>
      </c>
      <c r="F39" s="837">
        <v>1</v>
      </c>
      <c r="G39" s="870">
        <v>0.98</v>
      </c>
      <c r="H39" s="838">
        <f t="shared" si="1"/>
        <v>0.98</v>
      </c>
    </row>
    <row r="40" spans="1:8">
      <c r="A40" s="839">
        <v>9868</v>
      </c>
      <c r="B40" s="840" t="s">
        <v>1320</v>
      </c>
      <c r="C40" s="1069" t="s">
        <v>1321</v>
      </c>
      <c r="D40" s="1070"/>
      <c r="E40" s="836" t="s">
        <v>1322</v>
      </c>
      <c r="F40" s="837">
        <v>8</v>
      </c>
      <c r="G40" s="870">
        <v>2.64</v>
      </c>
      <c r="H40" s="838">
        <f t="shared" si="1"/>
        <v>21.12</v>
      </c>
    </row>
    <row r="41" spans="1:8">
      <c r="A41" s="844"/>
      <c r="B41" s="845"/>
      <c r="C41" s="845"/>
      <c r="D41" s="846"/>
      <c r="E41" s="844"/>
      <c r="F41" s="1073" t="s">
        <v>1323</v>
      </c>
      <c r="G41" s="1074"/>
      <c r="H41" s="847">
        <f>SUM(H35:H40)</f>
        <v>127.04</v>
      </c>
    </row>
    <row r="42" spans="1:8">
      <c r="A42" s="848"/>
      <c r="B42" s="848"/>
      <c r="C42" s="848"/>
      <c r="D42" s="849"/>
      <c r="E42" s="848"/>
      <c r="F42" s="850"/>
      <c r="G42" s="850"/>
      <c r="H42" s="851"/>
    </row>
    <row r="43" spans="1:8">
      <c r="A43" s="1028" t="s">
        <v>1340</v>
      </c>
      <c r="B43" s="1029"/>
      <c r="C43" s="1030" t="s">
        <v>1437</v>
      </c>
      <c r="D43" s="1066"/>
      <c r="E43" s="830"/>
      <c r="F43" s="831"/>
      <c r="G43" s="831"/>
      <c r="H43" s="831"/>
    </row>
    <row r="44" spans="1:8" ht="38.25">
      <c r="A44" s="831" t="s">
        <v>1303</v>
      </c>
      <c r="B44" s="832" t="s">
        <v>1304</v>
      </c>
      <c r="C44" s="1067" t="s">
        <v>1305</v>
      </c>
      <c r="D44" s="1068"/>
      <c r="E44" s="831" t="s">
        <v>658</v>
      </c>
      <c r="F44" s="831" t="s">
        <v>1306</v>
      </c>
      <c r="G44" s="831" t="s">
        <v>1307</v>
      </c>
      <c r="H44" s="833" t="s">
        <v>1308</v>
      </c>
    </row>
    <row r="45" spans="1:8">
      <c r="A45" s="834">
        <v>88248</v>
      </c>
      <c r="B45" s="835" t="s">
        <v>1309</v>
      </c>
      <c r="C45" s="1069" t="s">
        <v>1310</v>
      </c>
      <c r="D45" s="1070"/>
      <c r="E45" s="836" t="s">
        <v>1234</v>
      </c>
      <c r="F45" s="837">
        <v>3</v>
      </c>
      <c r="G45" s="870">
        <v>14.05</v>
      </c>
      <c r="H45" s="838">
        <f t="shared" ref="H45:H50" si="2">ROUND(F45*G45,2)</f>
        <v>42.15</v>
      </c>
    </row>
    <row r="46" spans="1:8">
      <c r="A46" s="839">
        <v>88267</v>
      </c>
      <c r="B46" s="840" t="s">
        <v>1311</v>
      </c>
      <c r="C46" s="1069" t="s">
        <v>1312</v>
      </c>
      <c r="D46" s="1070"/>
      <c r="E46" s="836" t="s">
        <v>1234</v>
      </c>
      <c r="F46" s="837">
        <v>3</v>
      </c>
      <c r="G46" s="870">
        <v>17.95</v>
      </c>
      <c r="H46" s="838">
        <f t="shared" si="2"/>
        <v>53.85</v>
      </c>
    </row>
    <row r="47" spans="1:8">
      <c r="A47" s="839">
        <v>20147</v>
      </c>
      <c r="B47" s="840" t="s">
        <v>1313</v>
      </c>
      <c r="C47" s="1069" t="s">
        <v>1324</v>
      </c>
      <c r="D47" s="1070"/>
      <c r="E47" s="836" t="s">
        <v>1315</v>
      </c>
      <c r="F47" s="837">
        <v>1</v>
      </c>
      <c r="G47" s="870">
        <v>4.51</v>
      </c>
      <c r="H47" s="838">
        <f t="shared" si="2"/>
        <v>4.51</v>
      </c>
    </row>
    <row r="48" spans="1:8">
      <c r="A48" s="839">
        <v>3481</v>
      </c>
      <c r="B48" s="843" t="s">
        <v>1316</v>
      </c>
      <c r="C48" s="1069" t="s">
        <v>1325</v>
      </c>
      <c r="D48" s="1070"/>
      <c r="E48" s="836" t="s">
        <v>1315</v>
      </c>
      <c r="F48" s="837">
        <v>3</v>
      </c>
      <c r="G48" s="870">
        <v>9.44</v>
      </c>
      <c r="H48" s="838">
        <f t="shared" si="2"/>
        <v>28.32</v>
      </c>
    </row>
    <row r="49" spans="1:8">
      <c r="A49" s="839">
        <v>7135</v>
      </c>
      <c r="B49" s="840" t="s">
        <v>1318</v>
      </c>
      <c r="C49" s="1069" t="s">
        <v>1326</v>
      </c>
      <c r="D49" s="1070"/>
      <c r="E49" s="836" t="s">
        <v>1315</v>
      </c>
      <c r="F49" s="837">
        <v>1</v>
      </c>
      <c r="G49" s="870">
        <v>2.88</v>
      </c>
      <c r="H49" s="838">
        <f t="shared" si="2"/>
        <v>2.88</v>
      </c>
    </row>
    <row r="50" spans="1:8">
      <c r="A50" s="852">
        <v>9868</v>
      </c>
      <c r="B50" s="853" t="s">
        <v>1320</v>
      </c>
      <c r="C50" s="1069" t="s">
        <v>1321</v>
      </c>
      <c r="D50" s="1070"/>
      <c r="E50" s="836" t="s">
        <v>1322</v>
      </c>
      <c r="F50" s="854">
        <v>8</v>
      </c>
      <c r="G50" s="870">
        <v>2.64</v>
      </c>
      <c r="H50" s="838">
        <f t="shared" si="2"/>
        <v>21.12</v>
      </c>
    </row>
    <row r="51" spans="1:8">
      <c r="A51" s="855"/>
      <c r="B51" s="856"/>
      <c r="C51" s="856"/>
      <c r="D51" s="857"/>
      <c r="E51" s="855"/>
      <c r="F51" s="1075" t="s">
        <v>1323</v>
      </c>
      <c r="G51" s="1076"/>
      <c r="H51" s="858">
        <f>SUM(H45:H50)</f>
        <v>152.83000000000001</v>
      </c>
    </row>
    <row r="52" spans="1:8">
      <c r="A52" s="859"/>
      <c r="B52" s="859"/>
      <c r="C52" s="859"/>
      <c r="D52" s="860"/>
      <c r="E52" s="859"/>
      <c r="F52" s="861"/>
      <c r="G52" s="861"/>
      <c r="H52" s="862"/>
    </row>
    <row r="53" spans="1:8">
      <c r="A53" s="1028" t="s">
        <v>1341</v>
      </c>
      <c r="B53" s="1029"/>
      <c r="C53" s="1077" t="s">
        <v>1438</v>
      </c>
      <c r="D53" s="1078"/>
      <c r="E53" s="1078"/>
      <c r="F53" s="1079"/>
      <c r="G53" s="863"/>
      <c r="H53" s="864"/>
    </row>
    <row r="54" spans="1:8" ht="38.25">
      <c r="A54" s="831" t="s">
        <v>1303</v>
      </c>
      <c r="B54" s="832" t="s">
        <v>1304</v>
      </c>
      <c r="C54" s="1067" t="s">
        <v>1305</v>
      </c>
      <c r="D54" s="1068"/>
      <c r="E54" s="831" t="s">
        <v>658</v>
      </c>
      <c r="F54" s="831" t="s">
        <v>1306</v>
      </c>
      <c r="G54" s="831" t="s">
        <v>1307</v>
      </c>
      <c r="H54" s="833" t="s">
        <v>1308</v>
      </c>
    </row>
    <row r="55" spans="1:8">
      <c r="A55" s="834">
        <v>88248</v>
      </c>
      <c r="B55" s="835" t="s">
        <v>1309</v>
      </c>
      <c r="C55" s="1069" t="s">
        <v>1310</v>
      </c>
      <c r="D55" s="1070"/>
      <c r="E55" s="836" t="s">
        <v>1234</v>
      </c>
      <c r="F55" s="837">
        <v>3.5</v>
      </c>
      <c r="G55" s="870">
        <v>14.05</v>
      </c>
      <c r="H55" s="838">
        <f t="shared" ref="H55:H60" si="3">ROUND(F55*G55,2)</f>
        <v>49.18</v>
      </c>
    </row>
    <row r="56" spans="1:8">
      <c r="A56" s="839">
        <v>88267</v>
      </c>
      <c r="B56" s="840" t="s">
        <v>1311</v>
      </c>
      <c r="C56" s="1069" t="s">
        <v>1312</v>
      </c>
      <c r="D56" s="1070"/>
      <c r="E56" s="836" t="s">
        <v>1234</v>
      </c>
      <c r="F56" s="837">
        <v>3.5</v>
      </c>
      <c r="G56" s="870">
        <v>17.95</v>
      </c>
      <c r="H56" s="838">
        <f t="shared" si="3"/>
        <v>62.83</v>
      </c>
    </row>
    <row r="57" spans="1:8">
      <c r="A57" s="839">
        <v>3526</v>
      </c>
      <c r="B57" s="843">
        <v>151523133</v>
      </c>
      <c r="C57" s="1069" t="s">
        <v>1327</v>
      </c>
      <c r="D57" s="1070"/>
      <c r="E57" s="836" t="s">
        <v>1315</v>
      </c>
      <c r="F57" s="837">
        <v>1</v>
      </c>
      <c r="G57" s="870">
        <v>1.81</v>
      </c>
      <c r="H57" s="838">
        <f t="shared" si="3"/>
        <v>1.81</v>
      </c>
    </row>
    <row r="58" spans="1:8">
      <c r="A58" s="839">
        <v>3661</v>
      </c>
      <c r="B58" s="843" t="s">
        <v>1328</v>
      </c>
      <c r="C58" s="1069" t="s">
        <v>1329</v>
      </c>
      <c r="D58" s="1070"/>
      <c r="E58" s="836" t="s">
        <v>1315</v>
      </c>
      <c r="F58" s="837">
        <v>2</v>
      </c>
      <c r="G58" s="870">
        <v>8.85</v>
      </c>
      <c r="H58" s="838">
        <f t="shared" si="3"/>
        <v>17.7</v>
      </c>
    </row>
    <row r="59" spans="1:8">
      <c r="A59" s="839">
        <v>7097</v>
      </c>
      <c r="B59" s="843">
        <v>151573773</v>
      </c>
      <c r="C59" s="1069" t="s">
        <v>1330</v>
      </c>
      <c r="D59" s="1070"/>
      <c r="E59" s="836" t="s">
        <v>1315</v>
      </c>
      <c r="F59" s="837">
        <v>1</v>
      </c>
      <c r="G59" s="870">
        <v>5.1100000000000003</v>
      </c>
      <c r="H59" s="838">
        <f t="shared" si="3"/>
        <v>5.1100000000000003</v>
      </c>
    </row>
    <row r="60" spans="1:8">
      <c r="A60" s="839">
        <v>9838</v>
      </c>
      <c r="B60" s="840" t="s">
        <v>1331</v>
      </c>
      <c r="C60" s="1069" t="s">
        <v>1332</v>
      </c>
      <c r="D60" s="1070"/>
      <c r="E60" s="836" t="s">
        <v>1322</v>
      </c>
      <c r="F60" s="837">
        <v>6</v>
      </c>
      <c r="G60" s="870">
        <v>5.09</v>
      </c>
      <c r="H60" s="838">
        <f t="shared" si="3"/>
        <v>30.54</v>
      </c>
    </row>
    <row r="61" spans="1:8">
      <c r="A61" s="855"/>
      <c r="B61" s="856"/>
      <c r="C61" s="856"/>
      <c r="D61" s="857"/>
      <c r="E61" s="855"/>
      <c r="F61" s="1075" t="s">
        <v>1323</v>
      </c>
      <c r="G61" s="1076"/>
      <c r="H61" s="858">
        <f>SUM(H55:H60)</f>
        <v>167.17</v>
      </c>
    </row>
    <row r="62" spans="1:8">
      <c r="A62" s="865"/>
      <c r="B62" s="865"/>
      <c r="C62" s="866"/>
      <c r="D62" s="866"/>
      <c r="E62" s="859"/>
      <c r="F62" s="859"/>
      <c r="G62" s="867"/>
      <c r="H62" s="868"/>
    </row>
    <row r="63" spans="1:8">
      <c r="A63" s="1028" t="s">
        <v>1342</v>
      </c>
      <c r="B63" s="1029"/>
      <c r="C63" s="1030" t="s">
        <v>1439</v>
      </c>
      <c r="D63" s="1031"/>
      <c r="E63" s="1031"/>
      <c r="F63" s="1066"/>
      <c r="G63" s="863"/>
      <c r="H63" s="864"/>
    </row>
    <row r="64" spans="1:8" ht="38.25">
      <c r="A64" s="831" t="s">
        <v>1303</v>
      </c>
      <c r="B64" s="832" t="s">
        <v>1304</v>
      </c>
      <c r="C64" s="1067" t="s">
        <v>1305</v>
      </c>
      <c r="D64" s="1068"/>
      <c r="E64" s="831" t="s">
        <v>658</v>
      </c>
      <c r="F64" s="831" t="s">
        <v>1306</v>
      </c>
      <c r="G64" s="831" t="s">
        <v>1307</v>
      </c>
      <c r="H64" s="833" t="s">
        <v>1308</v>
      </c>
    </row>
    <row r="65" spans="1:8">
      <c r="A65" s="834">
        <v>88248</v>
      </c>
      <c r="B65" s="869" t="s">
        <v>1309</v>
      </c>
      <c r="C65" s="1069" t="s">
        <v>1310</v>
      </c>
      <c r="D65" s="1070"/>
      <c r="E65" s="836" t="s">
        <v>1234</v>
      </c>
      <c r="F65" s="837">
        <v>3.5</v>
      </c>
      <c r="G65" s="870">
        <v>14.05</v>
      </c>
      <c r="H65" s="838">
        <f t="shared" ref="H65:H70" si="4">ROUND(F65*G65,2)</f>
        <v>49.18</v>
      </c>
    </row>
    <row r="66" spans="1:8">
      <c r="A66" s="839">
        <v>88267</v>
      </c>
      <c r="B66" s="840" t="s">
        <v>1311</v>
      </c>
      <c r="C66" s="1069" t="s">
        <v>1312</v>
      </c>
      <c r="D66" s="1070"/>
      <c r="E66" s="836" t="s">
        <v>1234</v>
      </c>
      <c r="F66" s="837">
        <v>3.5</v>
      </c>
      <c r="G66" s="870">
        <v>17.95</v>
      </c>
      <c r="H66" s="838">
        <f t="shared" si="4"/>
        <v>62.83</v>
      </c>
    </row>
    <row r="67" spans="1:8">
      <c r="A67" s="839">
        <v>37415</v>
      </c>
      <c r="B67" s="843">
        <v>151523133</v>
      </c>
      <c r="C67" s="1069" t="s">
        <v>1333</v>
      </c>
      <c r="D67" s="1070"/>
      <c r="E67" s="836" t="s">
        <v>1315</v>
      </c>
      <c r="F67" s="837">
        <v>1</v>
      </c>
      <c r="G67" s="870">
        <v>5.64</v>
      </c>
      <c r="H67" s="838">
        <f t="shared" si="4"/>
        <v>5.64</v>
      </c>
    </row>
    <row r="68" spans="1:8">
      <c r="A68" s="839">
        <v>10909</v>
      </c>
      <c r="B68" s="843" t="s">
        <v>1328</v>
      </c>
      <c r="C68" s="1069" t="s">
        <v>1334</v>
      </c>
      <c r="D68" s="1070"/>
      <c r="E68" s="836" t="s">
        <v>1315</v>
      </c>
      <c r="F68" s="837">
        <v>2</v>
      </c>
      <c r="G68" s="870">
        <v>13.71</v>
      </c>
      <c r="H68" s="838">
        <f t="shared" si="4"/>
        <v>27.42</v>
      </c>
    </row>
    <row r="69" spans="1:8">
      <c r="A69" s="839">
        <v>20172</v>
      </c>
      <c r="B69" s="843">
        <v>151573773</v>
      </c>
      <c r="C69" s="1069" t="s">
        <v>1335</v>
      </c>
      <c r="D69" s="1070"/>
      <c r="E69" s="836" t="s">
        <v>1315</v>
      </c>
      <c r="F69" s="837">
        <v>1</v>
      </c>
      <c r="G69" s="870">
        <v>25.3</v>
      </c>
      <c r="H69" s="838">
        <f t="shared" si="4"/>
        <v>25.3</v>
      </c>
    </row>
    <row r="70" spans="1:8">
      <c r="A70" s="839">
        <v>9836</v>
      </c>
      <c r="B70" s="840" t="s">
        <v>1331</v>
      </c>
      <c r="C70" s="1069" t="s">
        <v>1336</v>
      </c>
      <c r="D70" s="1070"/>
      <c r="E70" s="836" t="s">
        <v>1322</v>
      </c>
      <c r="F70" s="837">
        <v>6</v>
      </c>
      <c r="G70" s="870">
        <v>7.82</v>
      </c>
      <c r="H70" s="838">
        <f t="shared" si="4"/>
        <v>46.92</v>
      </c>
    </row>
    <row r="71" spans="1:8">
      <c r="A71" s="855"/>
      <c r="B71" s="856"/>
      <c r="C71" s="856"/>
      <c r="D71" s="857"/>
      <c r="E71" s="855"/>
      <c r="F71" s="1075" t="s">
        <v>1323</v>
      </c>
      <c r="G71" s="1076"/>
      <c r="H71" s="858">
        <f>SUM(H65:H70)</f>
        <v>217.29000000000002</v>
      </c>
    </row>
    <row r="73" spans="1:8">
      <c r="A73" s="1028" t="s">
        <v>1344</v>
      </c>
      <c r="B73" s="1029"/>
      <c r="C73" s="1030" t="s">
        <v>1098</v>
      </c>
      <c r="D73" s="1031"/>
      <c r="E73" s="1031"/>
      <c r="F73" s="1066"/>
      <c r="G73" s="863"/>
      <c r="H73" s="864"/>
    </row>
    <row r="74" spans="1:8" ht="38.25">
      <c r="A74" s="831" t="s">
        <v>1303</v>
      </c>
      <c r="B74" s="832" t="s">
        <v>1304</v>
      </c>
      <c r="C74" s="1067" t="s">
        <v>1305</v>
      </c>
      <c r="D74" s="1068"/>
      <c r="E74" s="831" t="s">
        <v>658</v>
      </c>
      <c r="F74" s="831" t="s">
        <v>1306</v>
      </c>
      <c r="G74" s="831" t="s">
        <v>1307</v>
      </c>
      <c r="H74" s="833" t="s">
        <v>1308</v>
      </c>
    </row>
    <row r="75" spans="1:8">
      <c r="A75" s="834">
        <v>88316</v>
      </c>
      <c r="B75" s="869" t="s">
        <v>1345</v>
      </c>
      <c r="C75" s="1069" t="s">
        <v>1346</v>
      </c>
      <c r="D75" s="1070"/>
      <c r="E75" s="836" t="s">
        <v>1234</v>
      </c>
      <c r="F75" s="837">
        <v>0.4</v>
      </c>
      <c r="G75" s="870">
        <v>14.24</v>
      </c>
      <c r="H75" s="838">
        <f t="shared" ref="H75" si="5">ROUND(F75*G75,2)</f>
        <v>5.7</v>
      </c>
    </row>
    <row r="76" spans="1:8">
      <c r="A76" s="855"/>
      <c r="B76" s="856"/>
      <c r="C76" s="856"/>
      <c r="D76" s="857"/>
      <c r="E76" s="855"/>
      <c r="F76" s="1075" t="s">
        <v>1323</v>
      </c>
      <c r="G76" s="1076"/>
      <c r="H76" s="858">
        <f>SUM(H75:H75)</f>
        <v>5.7</v>
      </c>
    </row>
    <row r="78" spans="1:8">
      <c r="A78" s="1028" t="s">
        <v>1360</v>
      </c>
      <c r="B78" s="1029"/>
      <c r="C78" s="1030" t="s">
        <v>1361</v>
      </c>
      <c r="D78" s="1031"/>
      <c r="E78" s="1031"/>
      <c r="F78" s="1031"/>
      <c r="G78" s="1031"/>
      <c r="H78" s="1032"/>
    </row>
    <row r="79" spans="1:8" ht="38.25">
      <c r="A79" s="831" t="s">
        <v>1303</v>
      </c>
      <c r="B79" s="832" t="s">
        <v>1304</v>
      </c>
      <c r="C79" s="1067" t="s">
        <v>1305</v>
      </c>
      <c r="D79" s="1068"/>
      <c r="E79" s="831" t="s">
        <v>658</v>
      </c>
      <c r="F79" s="831" t="s">
        <v>1306</v>
      </c>
      <c r="G79" s="831" t="s">
        <v>1307</v>
      </c>
      <c r="H79" s="833" t="s">
        <v>1308</v>
      </c>
    </row>
    <row r="80" spans="1:8">
      <c r="A80" s="839">
        <v>88316</v>
      </c>
      <c r="B80" s="840"/>
      <c r="C80" s="1069" t="s">
        <v>1346</v>
      </c>
      <c r="D80" s="1070"/>
      <c r="E80" s="836" t="s">
        <v>1234</v>
      </c>
      <c r="F80" s="874">
        <v>0.3</v>
      </c>
      <c r="G80" s="870">
        <v>14.24</v>
      </c>
      <c r="H80" s="838">
        <f>ROUND(F80*G80,2)</f>
        <v>4.2699999999999996</v>
      </c>
    </row>
    <row r="81" spans="1:8">
      <c r="A81" s="834">
        <v>37401</v>
      </c>
      <c r="B81" s="875"/>
      <c r="C81" s="1069" t="s">
        <v>1362</v>
      </c>
      <c r="D81" s="1070"/>
      <c r="E81" s="836" t="s">
        <v>1315</v>
      </c>
      <c r="F81" s="837">
        <v>1</v>
      </c>
      <c r="G81" s="870">
        <v>35.81</v>
      </c>
      <c r="H81" s="838">
        <f>ROUND(F81*G81,2)</f>
        <v>35.81</v>
      </c>
    </row>
    <row r="82" spans="1:8">
      <c r="A82" s="855"/>
      <c r="B82" s="856"/>
      <c r="C82" s="1080"/>
      <c r="D82" s="1081"/>
      <c r="E82" s="855"/>
      <c r="F82" s="1075" t="s">
        <v>1323</v>
      </c>
      <c r="G82" s="1076"/>
      <c r="H82" s="858">
        <f>SUM(H80:H81)</f>
        <v>40.08</v>
      </c>
    </row>
    <row r="84" spans="1:8" ht="12.75" customHeight="1">
      <c r="A84" s="1028" t="s">
        <v>1364</v>
      </c>
      <c r="B84" s="1029"/>
      <c r="C84" s="1030" t="s">
        <v>1363</v>
      </c>
      <c r="D84" s="1031"/>
      <c r="E84" s="1031"/>
      <c r="F84" s="1031"/>
      <c r="G84" s="1031"/>
      <c r="H84" s="1032"/>
    </row>
    <row r="85" spans="1:8" ht="38.25">
      <c r="A85" s="876" t="s">
        <v>1303</v>
      </c>
      <c r="B85" s="877" t="s">
        <v>1365</v>
      </c>
      <c r="C85" s="1026" t="s">
        <v>1305</v>
      </c>
      <c r="D85" s="1027"/>
      <c r="E85" s="876" t="s">
        <v>658</v>
      </c>
      <c r="F85" s="876" t="s">
        <v>1306</v>
      </c>
      <c r="G85" s="876" t="s">
        <v>1307</v>
      </c>
      <c r="H85" s="879" t="s">
        <v>1308</v>
      </c>
    </row>
    <row r="86" spans="1:8">
      <c r="A86" s="880">
        <v>88248</v>
      </c>
      <c r="B86" s="836"/>
      <c r="C86" s="1025" t="s">
        <v>1310</v>
      </c>
      <c r="D86" s="1025"/>
      <c r="E86" s="836" t="s">
        <v>1234</v>
      </c>
      <c r="F86" s="881">
        <v>0.3</v>
      </c>
      <c r="G86" s="870">
        <v>14.05</v>
      </c>
      <c r="H86" s="838">
        <f>ROUND(F86*G86,2)</f>
        <v>4.22</v>
      </c>
    </row>
    <row r="87" spans="1:8">
      <c r="A87" s="880">
        <v>88267</v>
      </c>
      <c r="B87" s="836"/>
      <c r="C87" s="1025" t="s">
        <v>1312</v>
      </c>
      <c r="D87" s="1025"/>
      <c r="E87" s="836" t="s">
        <v>1234</v>
      </c>
      <c r="F87" s="881">
        <v>0.3</v>
      </c>
      <c r="G87" s="870">
        <v>17.95</v>
      </c>
      <c r="H87" s="838">
        <f>ROUND(F87*G87,2)</f>
        <v>5.39</v>
      </c>
    </row>
    <row r="88" spans="1:8">
      <c r="A88" s="880">
        <v>377</v>
      </c>
      <c r="B88" s="836"/>
      <c r="C88" s="1025" t="s">
        <v>1366</v>
      </c>
      <c r="D88" s="1025"/>
      <c r="E88" s="836" t="s">
        <v>1315</v>
      </c>
      <c r="F88" s="881">
        <v>1</v>
      </c>
      <c r="G88" s="870">
        <v>23.49</v>
      </c>
      <c r="H88" s="838">
        <f>ROUND(F88*G88,2)</f>
        <v>23.49</v>
      </c>
    </row>
    <row r="89" spans="1:8">
      <c r="A89" s="882"/>
      <c r="B89" s="882"/>
      <c r="C89" s="1023"/>
      <c r="D89" s="1023"/>
      <c r="E89" s="882"/>
      <c r="F89" s="1024" t="s">
        <v>1323</v>
      </c>
      <c r="G89" s="1024"/>
      <c r="H89" s="883">
        <f>SUM(H86:H88)</f>
        <v>33.099999999999994</v>
      </c>
    </row>
    <row r="92" spans="1:8">
      <c r="A92" s="1028" t="s">
        <v>1380</v>
      </c>
      <c r="B92" s="1029"/>
      <c r="C92" s="1030" t="s">
        <v>1383</v>
      </c>
      <c r="D92" s="1031"/>
      <c r="E92" s="1031"/>
      <c r="F92" s="1031"/>
      <c r="G92" s="1031"/>
      <c r="H92" s="1032"/>
    </row>
    <row r="93" spans="1:8" ht="38.25">
      <c r="A93" s="876" t="s">
        <v>1303</v>
      </c>
      <c r="B93" s="878" t="s">
        <v>1365</v>
      </c>
      <c r="C93" s="1026" t="s">
        <v>1305</v>
      </c>
      <c r="D93" s="1027"/>
      <c r="E93" s="876" t="s">
        <v>658</v>
      </c>
      <c r="F93" s="876" t="s">
        <v>1306</v>
      </c>
      <c r="G93" s="876" t="s">
        <v>1307</v>
      </c>
      <c r="H93" s="879" t="s">
        <v>1308</v>
      </c>
    </row>
    <row r="94" spans="1:8">
      <c r="A94" s="880" t="s">
        <v>1386</v>
      </c>
      <c r="B94" s="836"/>
      <c r="C94" s="1025" t="s">
        <v>1385</v>
      </c>
      <c r="D94" s="1025"/>
      <c r="E94" s="836" t="s">
        <v>669</v>
      </c>
      <c r="F94" s="881">
        <v>10.5</v>
      </c>
      <c r="G94" s="870">
        <v>36.75</v>
      </c>
      <c r="H94" s="838">
        <f>ROUND(F94*G94,2)</f>
        <v>385.88</v>
      </c>
    </row>
    <row r="95" spans="1:8">
      <c r="A95" s="880" t="s">
        <v>1387</v>
      </c>
      <c r="B95" s="836"/>
      <c r="C95" s="1025" t="s">
        <v>1383</v>
      </c>
      <c r="D95" s="1025"/>
      <c r="E95" s="836" t="s">
        <v>658</v>
      </c>
      <c r="F95" s="881">
        <v>1</v>
      </c>
      <c r="G95" s="870">
        <v>2262</v>
      </c>
      <c r="H95" s="838">
        <f>ROUND(F95*G95,2)</f>
        <v>2262</v>
      </c>
    </row>
    <row r="96" spans="1:8">
      <c r="A96" s="775">
        <v>88247</v>
      </c>
      <c r="B96" s="836"/>
      <c r="C96" s="1025" t="s">
        <v>1232</v>
      </c>
      <c r="D96" s="1025"/>
      <c r="E96" s="836" t="s">
        <v>1234</v>
      </c>
      <c r="F96" s="881">
        <v>3.5</v>
      </c>
      <c r="G96" s="870">
        <v>14.12</v>
      </c>
      <c r="H96" s="838">
        <f>ROUND(F96*G96,2)</f>
        <v>49.42</v>
      </c>
    </row>
    <row r="97" spans="1:8">
      <c r="A97" s="775">
        <v>88264</v>
      </c>
      <c r="B97" s="836"/>
      <c r="C97" s="1025" t="s">
        <v>1384</v>
      </c>
      <c r="D97" s="1025"/>
      <c r="E97" s="836" t="s">
        <v>1234</v>
      </c>
      <c r="F97" s="881">
        <v>3.5</v>
      </c>
      <c r="G97" s="870">
        <v>18.149999999999999</v>
      </c>
      <c r="H97" s="838">
        <f>ROUND(F97*G97,2)</f>
        <v>63.53</v>
      </c>
    </row>
    <row r="98" spans="1:8">
      <c r="A98" s="882"/>
      <c r="B98" s="882"/>
      <c r="C98" s="1023"/>
      <c r="D98" s="1023"/>
      <c r="E98" s="882"/>
      <c r="F98" s="1024" t="s">
        <v>1323</v>
      </c>
      <c r="G98" s="1024"/>
      <c r="H98" s="883">
        <f>SUM(H94:H97)</f>
        <v>2760.8300000000004</v>
      </c>
    </row>
    <row r="100" spans="1:8" ht="12.75" customHeight="1">
      <c r="A100" s="1028" t="s">
        <v>1382</v>
      </c>
      <c r="B100" s="1029"/>
      <c r="C100" s="1030" t="s">
        <v>1381</v>
      </c>
      <c r="D100" s="1031"/>
      <c r="E100" s="1031"/>
      <c r="F100" s="1031"/>
      <c r="G100" s="1031"/>
      <c r="H100" s="1032"/>
    </row>
    <row r="101" spans="1:8" ht="38.25">
      <c r="A101" s="876" t="s">
        <v>1303</v>
      </c>
      <c r="B101" s="878" t="s">
        <v>1365</v>
      </c>
      <c r="C101" s="1026" t="s">
        <v>1305</v>
      </c>
      <c r="D101" s="1027"/>
      <c r="E101" s="876" t="s">
        <v>658</v>
      </c>
      <c r="F101" s="876" t="s">
        <v>1306</v>
      </c>
      <c r="G101" s="876" t="s">
        <v>1307</v>
      </c>
      <c r="H101" s="879" t="s">
        <v>1308</v>
      </c>
    </row>
    <row r="102" spans="1:8">
      <c r="A102" s="880">
        <v>88247</v>
      </c>
      <c r="B102" s="836"/>
      <c r="C102" s="1025" t="s">
        <v>1388</v>
      </c>
      <c r="D102" s="1025"/>
      <c r="E102" s="836" t="s">
        <v>1234</v>
      </c>
      <c r="F102" s="881">
        <v>1</v>
      </c>
      <c r="G102" s="870">
        <v>14.12</v>
      </c>
      <c r="H102" s="838">
        <f>ROUND(F102*G102,2)</f>
        <v>14.12</v>
      </c>
    </row>
    <row r="103" spans="1:8">
      <c r="A103" s="880">
        <v>88264</v>
      </c>
      <c r="B103" s="836"/>
      <c r="C103" s="1025" t="s">
        <v>1389</v>
      </c>
      <c r="D103" s="1025"/>
      <c r="E103" s="836" t="s">
        <v>1234</v>
      </c>
      <c r="F103" s="881">
        <v>1</v>
      </c>
      <c r="G103" s="870">
        <v>18.149999999999999</v>
      </c>
      <c r="H103" s="838">
        <f>ROUND(F103*G103,2)</f>
        <v>18.149999999999999</v>
      </c>
    </row>
    <row r="104" spans="1:8">
      <c r="A104" s="880" t="s">
        <v>1390</v>
      </c>
      <c r="B104" s="836"/>
      <c r="C104" s="1025" t="s">
        <v>1391</v>
      </c>
      <c r="D104" s="1025"/>
      <c r="E104" s="836" t="s">
        <v>1392</v>
      </c>
      <c r="F104" s="881">
        <v>1</v>
      </c>
      <c r="G104" s="870">
        <v>43.22</v>
      </c>
      <c r="H104" s="838">
        <f>ROUND(F104*G104,2)</f>
        <v>43.22</v>
      </c>
    </row>
    <row r="105" spans="1:8">
      <c r="A105" s="882"/>
      <c r="B105" s="882"/>
      <c r="C105" s="1023"/>
      <c r="D105" s="1023"/>
      <c r="E105" s="882"/>
      <c r="F105" s="1024" t="s">
        <v>1323</v>
      </c>
      <c r="G105" s="1024"/>
      <c r="H105" s="883">
        <f>SUM(H102:H104)</f>
        <v>75.489999999999995</v>
      </c>
    </row>
    <row r="107" spans="1:8" ht="12.75" customHeight="1">
      <c r="A107" s="1028" t="s">
        <v>1403</v>
      </c>
      <c r="B107" s="1029"/>
      <c r="C107" s="1030" t="s">
        <v>1404</v>
      </c>
      <c r="D107" s="1031"/>
      <c r="E107" s="1031"/>
      <c r="F107" s="1031"/>
      <c r="G107" s="1031"/>
      <c r="H107" s="1032"/>
    </row>
    <row r="108" spans="1:8" ht="38.25">
      <c r="A108" s="876" t="s">
        <v>1303</v>
      </c>
      <c r="B108" s="878" t="s">
        <v>1365</v>
      </c>
      <c r="C108" s="1026" t="s">
        <v>1305</v>
      </c>
      <c r="D108" s="1027"/>
      <c r="E108" s="876" t="s">
        <v>658</v>
      </c>
      <c r="F108" s="876" t="s">
        <v>1306</v>
      </c>
      <c r="G108" s="876" t="s">
        <v>1307</v>
      </c>
      <c r="H108" s="879" t="s">
        <v>1308</v>
      </c>
    </row>
    <row r="109" spans="1:8">
      <c r="A109" s="897">
        <v>88247</v>
      </c>
      <c r="B109" s="836"/>
      <c r="C109" s="1025" t="s">
        <v>1388</v>
      </c>
      <c r="D109" s="1025"/>
      <c r="E109" s="836" t="s">
        <v>1234</v>
      </c>
      <c r="F109" s="881">
        <v>2</v>
      </c>
      <c r="G109" s="870">
        <v>14.12</v>
      </c>
      <c r="H109" s="838">
        <f>ROUND(F109*G109,2)</f>
        <v>28.24</v>
      </c>
    </row>
    <row r="110" spans="1:8">
      <c r="A110" s="897">
        <v>88264</v>
      </c>
      <c r="B110" s="836"/>
      <c r="C110" s="1025" t="s">
        <v>1389</v>
      </c>
      <c r="D110" s="1025"/>
      <c r="E110" s="836" t="s">
        <v>1234</v>
      </c>
      <c r="F110" s="881">
        <v>2</v>
      </c>
      <c r="G110" s="870">
        <v>18.149999999999999</v>
      </c>
      <c r="H110" s="838">
        <f>ROUND(F110*G110,2)</f>
        <v>36.299999999999997</v>
      </c>
    </row>
    <row r="111" spans="1:8">
      <c r="A111" s="898" t="s">
        <v>1405</v>
      </c>
      <c r="B111" s="836"/>
      <c r="C111" s="1025" t="s">
        <v>1404</v>
      </c>
      <c r="D111" s="1025"/>
      <c r="E111" s="836" t="s">
        <v>1392</v>
      </c>
      <c r="F111" s="881">
        <v>1</v>
      </c>
      <c r="G111" s="899">
        <v>572</v>
      </c>
      <c r="H111" s="838">
        <f>ROUND(F111*G111,2)</f>
        <v>572</v>
      </c>
    </row>
    <row r="112" spans="1:8">
      <c r="A112" s="882"/>
      <c r="B112" s="882"/>
      <c r="C112" s="1023"/>
      <c r="D112" s="1023"/>
      <c r="E112" s="882"/>
      <c r="F112" s="1024" t="s">
        <v>1323</v>
      </c>
      <c r="G112" s="1024"/>
      <c r="H112" s="883">
        <f>SUM(H109:H111)</f>
        <v>636.54</v>
      </c>
    </row>
    <row r="114" spans="1:8">
      <c r="A114" s="1028" t="s">
        <v>1411</v>
      </c>
      <c r="B114" s="1029"/>
      <c r="C114" s="1030" t="s">
        <v>1412</v>
      </c>
      <c r="D114" s="1031"/>
      <c r="E114" s="1031"/>
      <c r="F114" s="1031"/>
      <c r="G114" s="1031"/>
      <c r="H114" s="1032"/>
    </row>
    <row r="115" spans="1:8" ht="38.25">
      <c r="A115" s="876" t="s">
        <v>1303</v>
      </c>
      <c r="B115" s="878"/>
      <c r="C115" s="1026" t="s">
        <v>1305</v>
      </c>
      <c r="D115" s="1027"/>
      <c r="E115" s="876" t="s">
        <v>658</v>
      </c>
      <c r="F115" s="876" t="s">
        <v>1306</v>
      </c>
      <c r="G115" s="876" t="s">
        <v>1307</v>
      </c>
      <c r="H115" s="879" t="s">
        <v>1308</v>
      </c>
    </row>
    <row r="116" spans="1:8" ht="51" customHeight="1">
      <c r="A116" s="880" t="s">
        <v>1418</v>
      </c>
      <c r="B116" s="836" t="s">
        <v>1419</v>
      </c>
      <c r="C116" s="1025" t="s">
        <v>1412</v>
      </c>
      <c r="D116" s="1025"/>
      <c r="E116" s="836" t="s">
        <v>658</v>
      </c>
      <c r="F116" s="881">
        <v>1</v>
      </c>
      <c r="G116" s="870">
        <v>1010.59</v>
      </c>
      <c r="H116" s="838">
        <f t="shared" ref="H116:H122" si="6">ROUND(F116*G116,2)</f>
        <v>1010.59</v>
      </c>
    </row>
    <row r="117" spans="1:8">
      <c r="A117" s="775">
        <v>88264</v>
      </c>
      <c r="B117" s="836"/>
      <c r="C117" s="1025" t="s">
        <v>1384</v>
      </c>
      <c r="D117" s="1025"/>
      <c r="E117" s="836" t="s">
        <v>1234</v>
      </c>
      <c r="F117" s="881">
        <v>4</v>
      </c>
      <c r="G117" s="870">
        <v>18.149999999999999</v>
      </c>
      <c r="H117" s="838">
        <f t="shared" si="6"/>
        <v>72.599999999999994</v>
      </c>
    </row>
    <row r="118" spans="1:8" ht="12.75" customHeight="1">
      <c r="A118" s="775">
        <v>88247</v>
      </c>
      <c r="B118" s="836"/>
      <c r="C118" s="1025" t="s">
        <v>1232</v>
      </c>
      <c r="D118" s="1025"/>
      <c r="E118" s="836" t="s">
        <v>1234</v>
      </c>
      <c r="F118" s="881">
        <v>4</v>
      </c>
      <c r="G118" s="870">
        <v>14.12</v>
      </c>
      <c r="H118" s="838">
        <f t="shared" si="6"/>
        <v>56.48</v>
      </c>
    </row>
    <row r="119" spans="1:8">
      <c r="A119" s="775" t="s">
        <v>1420</v>
      </c>
      <c r="B119" s="836"/>
      <c r="C119" s="1025" t="s">
        <v>1413</v>
      </c>
      <c r="D119" s="1025"/>
      <c r="E119" s="836" t="s">
        <v>658</v>
      </c>
      <c r="F119" s="881">
        <v>1</v>
      </c>
      <c r="G119" s="870">
        <v>36.33</v>
      </c>
      <c r="H119" s="838">
        <f t="shared" si="6"/>
        <v>36.33</v>
      </c>
    </row>
    <row r="120" spans="1:8">
      <c r="A120" s="775" t="s">
        <v>1420</v>
      </c>
      <c r="B120" s="836"/>
      <c r="C120" s="1025" t="s">
        <v>1414</v>
      </c>
      <c r="D120" s="1025"/>
      <c r="E120" s="836" t="s">
        <v>658</v>
      </c>
      <c r="F120" s="881">
        <v>1</v>
      </c>
      <c r="G120" s="870">
        <v>36.4</v>
      </c>
      <c r="H120" s="838">
        <f t="shared" si="6"/>
        <v>36.4</v>
      </c>
    </row>
    <row r="121" spans="1:8" ht="24.75" customHeight="1">
      <c r="A121" s="775" t="s">
        <v>1420</v>
      </c>
      <c r="B121" s="836"/>
      <c r="C121" s="1025" t="s">
        <v>1415</v>
      </c>
      <c r="D121" s="1025"/>
      <c r="E121" s="836" t="s">
        <v>658</v>
      </c>
      <c r="F121" s="881">
        <v>1</v>
      </c>
      <c r="G121" s="870">
        <v>662.67</v>
      </c>
      <c r="H121" s="838">
        <f t="shared" si="6"/>
        <v>662.67</v>
      </c>
    </row>
    <row r="122" spans="1:8">
      <c r="A122" s="775" t="s">
        <v>1420</v>
      </c>
      <c r="B122" s="836"/>
      <c r="C122" s="1025" t="s">
        <v>1416</v>
      </c>
      <c r="D122" s="1025"/>
      <c r="E122" s="836" t="s">
        <v>669</v>
      </c>
      <c r="F122" s="881">
        <v>2</v>
      </c>
      <c r="G122" s="870">
        <v>72.48</v>
      </c>
      <c r="H122" s="838">
        <f t="shared" si="6"/>
        <v>144.96</v>
      </c>
    </row>
    <row r="123" spans="1:8">
      <c r="A123" s="882"/>
      <c r="B123" s="882"/>
      <c r="C123" s="1023"/>
      <c r="D123" s="1023"/>
      <c r="E123" s="882"/>
      <c r="F123" s="1024" t="s">
        <v>1323</v>
      </c>
      <c r="G123" s="1024"/>
      <c r="H123" s="883">
        <f>SUM(H116:H122)</f>
        <v>2020.0300000000002</v>
      </c>
    </row>
  </sheetData>
  <mergeCells count="126">
    <mergeCell ref="A78:B78"/>
    <mergeCell ref="C78:H78"/>
    <mergeCell ref="C81:D81"/>
    <mergeCell ref="C82:D82"/>
    <mergeCell ref="F82:G82"/>
    <mergeCell ref="C79:D79"/>
    <mergeCell ref="C80:D80"/>
    <mergeCell ref="C88:D88"/>
    <mergeCell ref="C89:D89"/>
    <mergeCell ref="F89:G89"/>
    <mergeCell ref="A84:B84"/>
    <mergeCell ref="C84:H84"/>
    <mergeCell ref="C85:D85"/>
    <mergeCell ref="C86:D86"/>
    <mergeCell ref="C87:D87"/>
    <mergeCell ref="C66:D66"/>
    <mergeCell ref="C67:D67"/>
    <mergeCell ref="C68:D68"/>
    <mergeCell ref="C69:D69"/>
    <mergeCell ref="C70:D70"/>
    <mergeCell ref="F71:G71"/>
    <mergeCell ref="F76:G76"/>
    <mergeCell ref="A73:B73"/>
    <mergeCell ref="C73:F73"/>
    <mergeCell ref="C74:D74"/>
    <mergeCell ref="C75:D75"/>
    <mergeCell ref="C57:D57"/>
    <mergeCell ref="C58:D58"/>
    <mergeCell ref="C59:D59"/>
    <mergeCell ref="C60:D60"/>
    <mergeCell ref="F61:G61"/>
    <mergeCell ref="A63:B63"/>
    <mergeCell ref="C63:F63"/>
    <mergeCell ref="C64:D64"/>
    <mergeCell ref="C65:D65"/>
    <mergeCell ref="C48:D48"/>
    <mergeCell ref="C49:D49"/>
    <mergeCell ref="C50:D50"/>
    <mergeCell ref="F51:G51"/>
    <mergeCell ref="A53:B53"/>
    <mergeCell ref="C53:F53"/>
    <mergeCell ref="C54:D54"/>
    <mergeCell ref="C55:D55"/>
    <mergeCell ref="C56:D56"/>
    <mergeCell ref="C39:D39"/>
    <mergeCell ref="C40:D40"/>
    <mergeCell ref="F41:G41"/>
    <mergeCell ref="A43:B43"/>
    <mergeCell ref="C43:D43"/>
    <mergeCell ref="C44:D44"/>
    <mergeCell ref="C45:D45"/>
    <mergeCell ref="C46:D46"/>
    <mergeCell ref="C47:D47"/>
    <mergeCell ref="I6:I7"/>
    <mergeCell ref="J6:K6"/>
    <mergeCell ref="J7:K7"/>
    <mergeCell ref="A6:B6"/>
    <mergeCell ref="A7:C7"/>
    <mergeCell ref="J5:K5"/>
    <mergeCell ref="B20:K20"/>
    <mergeCell ref="A21:K21"/>
    <mergeCell ref="B22:G22"/>
    <mergeCell ref="B9:K9"/>
    <mergeCell ref="A10:K10"/>
    <mergeCell ref="B11:G11"/>
    <mergeCell ref="B12:G12"/>
    <mergeCell ref="A13:J13"/>
    <mergeCell ref="A14:K14"/>
    <mergeCell ref="B15:G15"/>
    <mergeCell ref="B16:G16"/>
    <mergeCell ref="A17:J17"/>
    <mergeCell ref="A18:J18"/>
    <mergeCell ref="A100:B100"/>
    <mergeCell ref="C100:H100"/>
    <mergeCell ref="A92:B92"/>
    <mergeCell ref="C92:H92"/>
    <mergeCell ref="C93:D93"/>
    <mergeCell ref="C95:D95"/>
    <mergeCell ref="C96:D96"/>
    <mergeCell ref="A3:F3"/>
    <mergeCell ref="A5:G5"/>
    <mergeCell ref="A29:J29"/>
    <mergeCell ref="A30:J30"/>
    <mergeCell ref="B23:G23"/>
    <mergeCell ref="A24:J24"/>
    <mergeCell ref="A25:K25"/>
    <mergeCell ref="B26:G26"/>
    <mergeCell ref="B27:G27"/>
    <mergeCell ref="B28:G28"/>
    <mergeCell ref="A33:B33"/>
    <mergeCell ref="C33:D33"/>
    <mergeCell ref="C34:D34"/>
    <mergeCell ref="C35:D35"/>
    <mergeCell ref="C36:D36"/>
    <mergeCell ref="C37:D37"/>
    <mergeCell ref="C38:D38"/>
    <mergeCell ref="C101:D101"/>
    <mergeCell ref="C102:D102"/>
    <mergeCell ref="C103:D103"/>
    <mergeCell ref="C104:D104"/>
    <mergeCell ref="C105:D105"/>
    <mergeCell ref="C97:D97"/>
    <mergeCell ref="C98:D98"/>
    <mergeCell ref="F98:G98"/>
    <mergeCell ref="C94:D94"/>
    <mergeCell ref="C110:D110"/>
    <mergeCell ref="C111:D111"/>
    <mergeCell ref="C112:D112"/>
    <mergeCell ref="F112:G112"/>
    <mergeCell ref="A114:B114"/>
    <mergeCell ref="C114:H114"/>
    <mergeCell ref="F105:G105"/>
    <mergeCell ref="A107:B107"/>
    <mergeCell ref="C107:H107"/>
    <mergeCell ref="C108:D108"/>
    <mergeCell ref="C109:D109"/>
    <mergeCell ref="C123:D123"/>
    <mergeCell ref="F123:G123"/>
    <mergeCell ref="C117:D117"/>
    <mergeCell ref="C120:D120"/>
    <mergeCell ref="C122:D122"/>
    <mergeCell ref="C115:D115"/>
    <mergeCell ref="C116:D116"/>
    <mergeCell ref="C118:D118"/>
    <mergeCell ref="C119:D119"/>
    <mergeCell ref="C121:D121"/>
  </mergeCells>
  <pageMargins left="0.511811024" right="0.511811024" top="0.78740157499999996" bottom="0.78740157499999996" header="0.31496062000000002" footer="0.31496062000000002"/>
  <pageSetup paperSize="9" scale="64" orientation="portrait" r:id="rId1"/>
  <drawing r:id="rId2"/>
</worksheet>
</file>

<file path=xl/worksheets/sheet6.xml><?xml version="1.0" encoding="utf-8"?>
<worksheet xmlns="http://schemas.openxmlformats.org/spreadsheetml/2006/main" xmlns:r="http://schemas.openxmlformats.org/officeDocument/2006/relationships">
  <sheetPr codeName="Plan27">
    <tabColor rgb="FFFF9900"/>
  </sheetPr>
  <dimension ref="A1:L36"/>
  <sheetViews>
    <sheetView view="pageBreakPreview" topLeftCell="A13" zoomScale="80" zoomScaleSheetLayoutView="80" workbookViewId="0">
      <selection activeCell="N9" sqref="N9"/>
    </sheetView>
  </sheetViews>
  <sheetFormatPr defaultRowHeight="12.75"/>
  <cols>
    <col min="1" max="1" width="10" customWidth="1"/>
    <col min="2" max="2" width="33.7109375" customWidth="1"/>
    <col min="3" max="3" width="15.42578125" customWidth="1"/>
    <col min="4" max="4" width="11.140625" customWidth="1"/>
    <col min="5" max="5" width="14" customWidth="1"/>
    <col min="6" max="6" width="12.140625" customWidth="1"/>
    <col min="7" max="7" width="15.7109375" customWidth="1"/>
    <col min="8" max="8" width="11.42578125" customWidth="1"/>
    <col min="9" max="9" width="14.85546875" customWidth="1"/>
    <col min="10" max="10" width="21.42578125" customWidth="1"/>
    <col min="12" max="12" width="9.85546875" bestFit="1" customWidth="1"/>
    <col min="13" max="13" width="13.28515625" bestFit="1" customWidth="1"/>
  </cols>
  <sheetData>
    <row r="1" spans="1:12" ht="30" customHeight="1">
      <c r="A1" s="1082" t="s">
        <v>680</v>
      </c>
      <c r="B1" s="1082"/>
      <c r="C1" s="1082"/>
      <c r="D1" s="1082"/>
      <c r="E1" s="1082"/>
      <c r="F1" s="1082"/>
      <c r="G1" s="110"/>
    </row>
    <row r="2" spans="1:12" ht="18">
      <c r="A2" s="26"/>
      <c r="B2" s="113"/>
      <c r="C2" s="113"/>
      <c r="D2" s="113"/>
      <c r="E2" s="109"/>
      <c r="F2" s="109"/>
      <c r="G2" s="189"/>
      <c r="H2" s="632"/>
    </row>
    <row r="3" spans="1:12" ht="15.75" customHeight="1">
      <c r="A3" s="1094" t="s">
        <v>1066</v>
      </c>
      <c r="B3" s="1094"/>
      <c r="C3" s="1094"/>
      <c r="D3" s="1094"/>
      <c r="E3" s="1094"/>
      <c r="F3" s="1094"/>
      <c r="G3" s="1094"/>
      <c r="H3" s="1094"/>
    </row>
    <row r="4" spans="1:12" ht="15" customHeight="1">
      <c r="A4" s="1094" t="s">
        <v>1067</v>
      </c>
      <c r="B4" s="1094"/>
      <c r="C4" s="1094"/>
      <c r="D4" s="629"/>
      <c r="E4" s="629"/>
      <c r="F4" s="629"/>
      <c r="G4" s="629"/>
      <c r="H4" s="629"/>
    </row>
    <row r="5" spans="1:12" ht="16.5" customHeight="1">
      <c r="A5" s="13" t="s">
        <v>1062</v>
      </c>
      <c r="B5" s="13"/>
      <c r="C5" s="112"/>
      <c r="D5" s="630"/>
      <c r="E5" s="631"/>
      <c r="F5" s="631"/>
      <c r="G5" s="631"/>
      <c r="H5" s="631"/>
    </row>
    <row r="6" spans="1:12" ht="16.5" customHeight="1">
      <c r="A6" s="13" t="s">
        <v>1069</v>
      </c>
      <c r="B6" s="623" t="str">
        <f>'1ª Med_Contr'!A8</f>
        <v>POLICLINICA JARDIM GLÓRIA II</v>
      </c>
      <c r="C6" s="112"/>
      <c r="D6" s="630"/>
      <c r="E6" s="631"/>
      <c r="F6" s="631"/>
      <c r="G6" s="631"/>
      <c r="H6" s="631"/>
    </row>
    <row r="7" spans="1:12" ht="12.75" customHeight="1">
      <c r="A7" s="13"/>
      <c r="B7" s="13"/>
      <c r="C7" s="112"/>
      <c r="D7" s="630"/>
      <c r="E7" s="631"/>
      <c r="F7" s="631"/>
      <c r="G7" s="631"/>
      <c r="H7" s="631"/>
    </row>
    <row r="8" spans="1:12" ht="16.5" thickBot="1">
      <c r="A8" s="633"/>
      <c r="B8" s="634"/>
      <c r="C8" s="634"/>
      <c r="D8" s="634"/>
      <c r="E8" s="127"/>
      <c r="F8" s="127"/>
      <c r="G8" s="127"/>
      <c r="H8" s="127"/>
    </row>
    <row r="9" spans="1:12" s="117" customFormat="1" ht="16.5" thickBot="1">
      <c r="A9" s="1085" t="s">
        <v>659</v>
      </c>
      <c r="B9" s="1088" t="s">
        <v>681</v>
      </c>
      <c r="C9" s="1091" t="s">
        <v>682</v>
      </c>
      <c r="D9" s="1091"/>
      <c r="E9" s="1096" t="s">
        <v>683</v>
      </c>
      <c r="F9" s="1097"/>
      <c r="G9" s="1097"/>
      <c r="H9" s="1097"/>
      <c r="I9" s="1097"/>
      <c r="J9" s="1098"/>
    </row>
    <row r="10" spans="1:12" s="117" customFormat="1" ht="16.5" thickBot="1">
      <c r="A10" s="1086"/>
      <c r="B10" s="1089"/>
      <c r="C10" s="1091"/>
      <c r="D10" s="1091"/>
      <c r="E10" s="1095" t="s">
        <v>684</v>
      </c>
      <c r="F10" s="1095"/>
      <c r="G10" s="1095" t="s">
        <v>685</v>
      </c>
      <c r="H10" s="1095"/>
      <c r="I10" s="1095" t="s">
        <v>686</v>
      </c>
      <c r="J10" s="1095"/>
    </row>
    <row r="11" spans="1:12" s="117" customFormat="1" ht="15.75" thickBot="1">
      <c r="A11" s="1087"/>
      <c r="B11" s="1090"/>
      <c r="C11" s="733" t="s">
        <v>687</v>
      </c>
      <c r="D11" s="734" t="s">
        <v>688</v>
      </c>
      <c r="E11" s="733" t="s">
        <v>687</v>
      </c>
      <c r="F11" s="734" t="s">
        <v>688</v>
      </c>
      <c r="G11" s="735" t="s">
        <v>689</v>
      </c>
      <c r="H11" s="736" t="s">
        <v>688</v>
      </c>
      <c r="I11" s="735" t="s">
        <v>689</v>
      </c>
      <c r="J11" s="736" t="s">
        <v>688</v>
      </c>
    </row>
    <row r="12" spans="1:12" s="117" customFormat="1" ht="15">
      <c r="A12" s="746" t="s">
        <v>719</v>
      </c>
      <c r="B12" s="747" t="str">
        <f>CONSOLIDADA!B12</f>
        <v>SERVIÇOS PLENIMINARES</v>
      </c>
      <c r="C12" s="748">
        <f>PLANILHA!H16</f>
        <v>23130.51</v>
      </c>
      <c r="D12" s="749">
        <f t="shared" ref="D12:D17" si="0">(C12/$C$28)</f>
        <v>6.1252483179970271E-2</v>
      </c>
      <c r="E12" s="750">
        <f>F12*C12</f>
        <v>9020.8989000000001</v>
      </c>
      <c r="F12" s="751">
        <v>0.39</v>
      </c>
      <c r="G12" s="752">
        <f>H12*C12</f>
        <v>9020.8989000000001</v>
      </c>
      <c r="H12" s="751">
        <v>0.39</v>
      </c>
      <c r="I12" s="752">
        <f>J12*C12</f>
        <v>5088.7121999999999</v>
      </c>
      <c r="J12" s="753">
        <v>0.22</v>
      </c>
      <c r="K12" s="810"/>
      <c r="L12" s="811"/>
    </row>
    <row r="13" spans="1:12" s="117" customFormat="1" ht="15">
      <c r="A13" s="754" t="s">
        <v>821</v>
      </c>
      <c r="B13" s="739" t="str">
        <f>CONSOLIDADA!B13</f>
        <v xml:space="preserve">MOVIMENTOS DE SOLOS </v>
      </c>
      <c r="C13" s="740">
        <f>PLANILHA!H20</f>
        <v>4964.03</v>
      </c>
      <c r="D13" s="741">
        <f t="shared" si="0"/>
        <v>1.3145372241246208E-2</v>
      </c>
      <c r="E13" s="742">
        <f>F13*C13</f>
        <v>2482.0149999999999</v>
      </c>
      <c r="F13" s="743">
        <v>0.5</v>
      </c>
      <c r="G13" s="744">
        <f>H13*C13</f>
        <v>0</v>
      </c>
      <c r="H13" s="743">
        <v>0</v>
      </c>
      <c r="I13" s="744">
        <f>J13*C13</f>
        <v>2482.0149999999999</v>
      </c>
      <c r="J13" s="755">
        <v>0.5</v>
      </c>
      <c r="K13" s="810"/>
      <c r="L13" s="811"/>
    </row>
    <row r="14" spans="1:12" s="117" customFormat="1" ht="15">
      <c r="A14" s="754" t="s">
        <v>764</v>
      </c>
      <c r="B14" s="739" t="str">
        <f>CONSOLIDADA!B14</f>
        <v>CONCRETO</v>
      </c>
      <c r="C14" s="740">
        <f>PLANILHA!H25</f>
        <v>9603.2999999999993</v>
      </c>
      <c r="D14" s="741">
        <f t="shared" si="0"/>
        <v>2.5430739388029425E-2</v>
      </c>
      <c r="E14" s="742">
        <f t="shared" ref="E14:E26" si="1">F14*C14</f>
        <v>4225.4519999999993</v>
      </c>
      <c r="F14" s="743">
        <v>0.44</v>
      </c>
      <c r="G14" s="744">
        <f t="shared" ref="G14:G26" si="2">H14*C14</f>
        <v>1824.627</v>
      </c>
      <c r="H14" s="743">
        <v>0.19</v>
      </c>
      <c r="I14" s="744">
        <f t="shared" ref="I14:I26" si="3">J14*C14</f>
        <v>3553.2209999999995</v>
      </c>
      <c r="J14" s="755">
        <v>0.37</v>
      </c>
      <c r="K14" s="810"/>
      <c r="L14" s="811"/>
    </row>
    <row r="15" spans="1:12" s="117" customFormat="1" ht="15">
      <c r="A15" s="754" t="s">
        <v>672</v>
      </c>
      <c r="B15" s="739" t="str">
        <f>CONSOLIDADA!B15</f>
        <v>ALVENARIA E FECHAMENTO</v>
      </c>
      <c r="C15" s="740">
        <f>PLANILHA!H28</f>
        <v>3291.66</v>
      </c>
      <c r="D15" s="741">
        <f t="shared" si="0"/>
        <v>8.7167273347704376E-3</v>
      </c>
      <c r="E15" s="742">
        <f t="shared" si="1"/>
        <v>1909.1627999999998</v>
      </c>
      <c r="F15" s="743">
        <v>0.57999999999999996</v>
      </c>
      <c r="G15" s="744">
        <f t="shared" si="2"/>
        <v>855.83159999999998</v>
      </c>
      <c r="H15" s="743">
        <v>0.26</v>
      </c>
      <c r="I15" s="744">
        <f t="shared" si="3"/>
        <v>526.66560000000004</v>
      </c>
      <c r="J15" s="755">
        <v>0.16</v>
      </c>
      <c r="K15" s="810"/>
      <c r="L15" s="811"/>
    </row>
    <row r="16" spans="1:12" s="117" customFormat="1" ht="15">
      <c r="A16" s="754" t="s">
        <v>787</v>
      </c>
      <c r="B16" s="739" t="str">
        <f>CONSOLIDADA!B16</f>
        <v>DEMOLIÇÃO E RETIRADAS</v>
      </c>
      <c r="C16" s="740">
        <f>PLANILHA!H36</f>
        <v>7805.36</v>
      </c>
      <c r="D16" s="741">
        <f t="shared" si="0"/>
        <v>2.0669569417778196E-2</v>
      </c>
      <c r="E16" s="742">
        <f t="shared" si="1"/>
        <v>3200.1975999999995</v>
      </c>
      <c r="F16" s="743">
        <v>0.41</v>
      </c>
      <c r="G16" s="744">
        <f t="shared" si="2"/>
        <v>4605.1623999999993</v>
      </c>
      <c r="H16" s="743">
        <v>0.59</v>
      </c>
      <c r="I16" s="744">
        <f t="shared" si="3"/>
        <v>0</v>
      </c>
      <c r="J16" s="755">
        <v>0</v>
      </c>
      <c r="K16" s="810"/>
      <c r="L16" s="811"/>
    </row>
    <row r="17" spans="1:12" s="117" customFormat="1" ht="22.5" customHeight="1">
      <c r="A17" s="754" t="s">
        <v>789</v>
      </c>
      <c r="B17" s="739" t="str">
        <f>CONSOLIDADA!B17</f>
        <v>PISO</v>
      </c>
      <c r="C17" s="740">
        <f>PLANILHA!H42</f>
        <v>21327.190000000002</v>
      </c>
      <c r="D17" s="741">
        <f t="shared" si="0"/>
        <v>5.6477066296896625E-2</v>
      </c>
      <c r="E17" s="742">
        <f t="shared" si="1"/>
        <v>3199.0785000000001</v>
      </c>
      <c r="F17" s="743">
        <v>0.15</v>
      </c>
      <c r="G17" s="744">
        <f t="shared" si="2"/>
        <v>2132.7190000000005</v>
      </c>
      <c r="H17" s="743">
        <v>0.1</v>
      </c>
      <c r="I17" s="744">
        <f t="shared" si="3"/>
        <v>15995.392500000002</v>
      </c>
      <c r="J17" s="755">
        <v>0.75</v>
      </c>
      <c r="K17" s="810"/>
      <c r="L17" s="811"/>
    </row>
    <row r="18" spans="1:12" s="117" customFormat="1" ht="22.5" customHeight="1">
      <c r="A18" s="754" t="s">
        <v>791</v>
      </c>
      <c r="B18" s="739" t="str">
        <f>CONSOLIDADA!B18</f>
        <v>REVESTIMENTOS EM PAREDES</v>
      </c>
      <c r="C18" s="740">
        <f>PLANILHA!H47</f>
        <v>9861.65</v>
      </c>
      <c r="D18" s="741">
        <f t="shared" ref="D18:D27" si="4">(C18/$C$28)</f>
        <v>2.6114882497262439E-2</v>
      </c>
      <c r="E18" s="742">
        <f t="shared" si="1"/>
        <v>3352.9610000000002</v>
      </c>
      <c r="F18" s="743">
        <v>0.34</v>
      </c>
      <c r="G18" s="744">
        <f t="shared" si="2"/>
        <v>3352.9610000000002</v>
      </c>
      <c r="H18" s="743">
        <v>0.34</v>
      </c>
      <c r="I18" s="744">
        <f t="shared" si="3"/>
        <v>3155.7280000000001</v>
      </c>
      <c r="J18" s="755">
        <v>0.32</v>
      </c>
      <c r="K18" s="810"/>
      <c r="L18" s="811"/>
    </row>
    <row r="19" spans="1:12" s="117" customFormat="1" ht="33" customHeight="1">
      <c r="A19" s="754" t="s">
        <v>793</v>
      </c>
      <c r="B19" s="745" t="str">
        <f>CONSOLIDADA!B19</f>
        <v>ESQUADRIAS/VIDROS E ACESSÓRIOS</v>
      </c>
      <c r="C19" s="740">
        <f>PLANILHA!H58</f>
        <v>43359.56</v>
      </c>
      <c r="D19" s="741">
        <f t="shared" si="4"/>
        <v>0.11482153742355493</v>
      </c>
      <c r="E19" s="742">
        <f t="shared" si="1"/>
        <v>4335.9560000000001</v>
      </c>
      <c r="F19" s="743">
        <v>0.1</v>
      </c>
      <c r="G19" s="744">
        <f t="shared" si="2"/>
        <v>10839.89</v>
      </c>
      <c r="H19" s="743">
        <v>0.25</v>
      </c>
      <c r="I19" s="744">
        <f t="shared" si="3"/>
        <v>28183.714</v>
      </c>
      <c r="J19" s="755">
        <v>0.65</v>
      </c>
      <c r="K19" s="810"/>
      <c r="L19" s="811"/>
    </row>
    <row r="20" spans="1:12" s="117" customFormat="1" ht="22.5" customHeight="1">
      <c r="A20" s="754" t="s">
        <v>797</v>
      </c>
      <c r="B20" s="739" t="str">
        <f>CONSOLIDADA!B20</f>
        <v>PINTURAS E ACABAMENTOS</v>
      </c>
      <c r="C20" s="740">
        <f>PLANILHA!H69</f>
        <v>88536.540000000008</v>
      </c>
      <c r="D20" s="741">
        <f t="shared" si="4"/>
        <v>0.23445583029352857</v>
      </c>
      <c r="E20" s="742">
        <f t="shared" si="1"/>
        <v>17707.308000000001</v>
      </c>
      <c r="F20" s="743">
        <v>0.2</v>
      </c>
      <c r="G20" s="744">
        <f t="shared" si="2"/>
        <v>57548.751000000004</v>
      </c>
      <c r="H20" s="743">
        <v>0.65</v>
      </c>
      <c r="I20" s="744">
        <f t="shared" si="3"/>
        <v>13280.481000000002</v>
      </c>
      <c r="J20" s="755">
        <v>0.15</v>
      </c>
      <c r="K20" s="810"/>
      <c r="L20" s="811"/>
    </row>
    <row r="21" spans="1:12" s="117" customFormat="1" ht="22.5" customHeight="1">
      <c r="A21" s="754">
        <v>10</v>
      </c>
      <c r="B21" s="739" t="str">
        <f>CONSOLIDADA!B21</f>
        <v>SERVIÇOS ESPECIAIS</v>
      </c>
      <c r="C21" s="740">
        <f>PLANILHA!H74</f>
        <v>38548.399999999994</v>
      </c>
      <c r="D21" s="741">
        <f t="shared" si="4"/>
        <v>0.10208098406022027</v>
      </c>
      <c r="E21" s="742">
        <f t="shared" si="1"/>
        <v>0</v>
      </c>
      <c r="F21" s="743">
        <v>0</v>
      </c>
      <c r="G21" s="744">
        <f t="shared" si="2"/>
        <v>3854.8399999999997</v>
      </c>
      <c r="H21" s="743">
        <v>0.1</v>
      </c>
      <c r="I21" s="744">
        <f t="shared" si="3"/>
        <v>34693.56</v>
      </c>
      <c r="J21" s="755">
        <v>0.9</v>
      </c>
      <c r="K21" s="810"/>
      <c r="L21" s="811"/>
    </row>
    <row r="22" spans="1:12" s="117" customFormat="1" ht="22.5" customHeight="1">
      <c r="A22" s="754">
        <v>11</v>
      </c>
      <c r="B22" s="739" t="str">
        <f>CONSOLIDADA!B22</f>
        <v>COBERTURA</v>
      </c>
      <c r="C22" s="740">
        <f>PLANILHA!H79</f>
        <v>35238.400000000001</v>
      </c>
      <c r="D22" s="741">
        <f t="shared" si="4"/>
        <v>9.331569011185073E-2</v>
      </c>
      <c r="E22" s="742">
        <f t="shared" si="1"/>
        <v>5990.5280000000002</v>
      </c>
      <c r="F22" s="743">
        <v>0.17</v>
      </c>
      <c r="G22" s="744">
        <f t="shared" si="2"/>
        <v>24666.880000000001</v>
      </c>
      <c r="H22" s="743">
        <v>0.7</v>
      </c>
      <c r="I22" s="744">
        <f t="shared" si="3"/>
        <v>4580.9920000000002</v>
      </c>
      <c r="J22" s="755">
        <v>0.13</v>
      </c>
      <c r="K22" s="810"/>
      <c r="L22" s="811"/>
    </row>
    <row r="23" spans="1:12" s="117" customFormat="1" ht="22.5" customHeight="1">
      <c r="A23" s="754">
        <v>12</v>
      </c>
      <c r="B23" s="739" t="str">
        <f>CONSOLIDADA!B23</f>
        <v>INST. ELÉTRICAS</v>
      </c>
      <c r="C23" s="740">
        <f>PLANILHA!H113</f>
        <v>47843.05</v>
      </c>
      <c r="D23" s="741">
        <f t="shared" si="4"/>
        <v>0.12669437964850222</v>
      </c>
      <c r="E23" s="742">
        <f t="shared" si="1"/>
        <v>13396.054000000002</v>
      </c>
      <c r="F23" s="743">
        <v>0.28000000000000003</v>
      </c>
      <c r="G23" s="744">
        <f t="shared" si="2"/>
        <v>31097.982500000002</v>
      </c>
      <c r="H23" s="743">
        <v>0.65</v>
      </c>
      <c r="I23" s="744">
        <f t="shared" si="3"/>
        <v>3349.0135000000005</v>
      </c>
      <c r="J23" s="755">
        <v>7.0000000000000007E-2</v>
      </c>
      <c r="K23" s="810"/>
      <c r="L23" s="811"/>
    </row>
    <row r="24" spans="1:12" s="117" customFormat="1" ht="22.5" customHeight="1">
      <c r="A24" s="754">
        <v>13</v>
      </c>
      <c r="B24" s="739" t="str">
        <f>CONSOLIDADA!B24</f>
        <v>ATERRAMENTO</v>
      </c>
      <c r="C24" s="740">
        <f>PLANILHA!H117</f>
        <v>9229.16</v>
      </c>
      <c r="D24" s="741">
        <f t="shared" si="4"/>
        <v>2.4439969878107072E-2</v>
      </c>
      <c r="E24" s="742">
        <f t="shared" si="1"/>
        <v>1845.8320000000001</v>
      </c>
      <c r="F24" s="743">
        <v>0.2</v>
      </c>
      <c r="G24" s="744">
        <f t="shared" si="2"/>
        <v>4614.58</v>
      </c>
      <c r="H24" s="743">
        <v>0.5</v>
      </c>
      <c r="I24" s="744">
        <f t="shared" si="3"/>
        <v>2768.748</v>
      </c>
      <c r="J24" s="755">
        <v>0.3</v>
      </c>
      <c r="K24" s="810"/>
      <c r="L24" s="811"/>
    </row>
    <row r="25" spans="1:12" s="117" customFormat="1" ht="22.5" customHeight="1">
      <c r="A25" s="754">
        <v>14</v>
      </c>
      <c r="B25" s="739" t="str">
        <f>CONSOLIDADA!B25</f>
        <v>ELÉTRICA ESTABILIZADA</v>
      </c>
      <c r="C25" s="740">
        <f>PLANILHA!H129</f>
        <v>10109.43</v>
      </c>
      <c r="D25" s="741">
        <f t="shared" si="4"/>
        <v>2.677103492461199E-2</v>
      </c>
      <c r="E25" s="742">
        <f t="shared" si="1"/>
        <v>0</v>
      </c>
      <c r="F25" s="743">
        <v>0</v>
      </c>
      <c r="G25" s="744">
        <f t="shared" si="2"/>
        <v>7885.3554000000004</v>
      </c>
      <c r="H25" s="743">
        <v>0.78</v>
      </c>
      <c r="I25" s="744">
        <f t="shared" si="3"/>
        <v>2224.0745999999999</v>
      </c>
      <c r="J25" s="755">
        <v>0.22</v>
      </c>
      <c r="K25" s="810"/>
      <c r="L25" s="811"/>
    </row>
    <row r="26" spans="1:12" s="117" customFormat="1" ht="22.5" customHeight="1">
      <c r="A26" s="754">
        <v>15</v>
      </c>
      <c r="B26" s="739" t="str">
        <f>CONSOLIDADA!B26</f>
        <v>HIDROSSANITÁRIO</v>
      </c>
      <c r="C26" s="740">
        <f>PLANILHA!H146</f>
        <v>23317.450000000004</v>
      </c>
      <c r="D26" s="741">
        <f t="shared" si="4"/>
        <v>6.1747523678673671E-2</v>
      </c>
      <c r="E26" s="742">
        <f t="shared" si="1"/>
        <v>8161.107500000001</v>
      </c>
      <c r="F26" s="743">
        <v>0.35</v>
      </c>
      <c r="G26" s="744">
        <f t="shared" si="2"/>
        <v>5829.3625000000011</v>
      </c>
      <c r="H26" s="743">
        <v>0.25</v>
      </c>
      <c r="I26" s="744">
        <f t="shared" si="3"/>
        <v>9326.9800000000014</v>
      </c>
      <c r="J26" s="755">
        <v>0.4</v>
      </c>
      <c r="K26" s="810"/>
      <c r="L26" s="811"/>
    </row>
    <row r="27" spans="1:12" s="117" customFormat="1" ht="22.5" customHeight="1" thickBot="1">
      <c r="A27" s="756">
        <v>16</v>
      </c>
      <c r="B27" s="757" t="str">
        <f>CONSOLIDADA!B27</f>
        <v>LIMPEZAS FINAIS</v>
      </c>
      <c r="C27" s="758">
        <f>CONSOLIDADA!C27</f>
        <v>1459.98</v>
      </c>
      <c r="D27" s="741">
        <f t="shared" si="4"/>
        <v>3.8662096249971576E-3</v>
      </c>
      <c r="E27" s="742">
        <v>0</v>
      </c>
      <c r="F27" s="743">
        <v>0</v>
      </c>
      <c r="G27" s="744">
        <v>0</v>
      </c>
      <c r="H27" s="743">
        <v>0</v>
      </c>
      <c r="I27" s="744">
        <f>C27</f>
        <v>1459.98</v>
      </c>
      <c r="J27" s="755">
        <v>1</v>
      </c>
      <c r="K27" s="810"/>
      <c r="L27" s="811"/>
    </row>
    <row r="28" spans="1:12" s="117" customFormat="1" ht="15.75" thickBot="1">
      <c r="A28" s="1092" t="s">
        <v>690</v>
      </c>
      <c r="B28" s="1093"/>
      <c r="C28" s="737">
        <f>SUM(C12:C27)</f>
        <v>377625.66999999993</v>
      </c>
      <c r="D28" s="738">
        <f>SUM(D12:D27)</f>
        <v>1</v>
      </c>
      <c r="E28" s="812">
        <f>SUM(E12:E26)</f>
        <v>78826.551299999992</v>
      </c>
      <c r="F28" s="813">
        <f>E28/$C$28</f>
        <v>0.2087425658854177</v>
      </c>
      <c r="G28" s="812">
        <f>SUM(G12:G26)</f>
        <v>168129.8413</v>
      </c>
      <c r="H28" s="813">
        <f>G28/$C$28</f>
        <v>0.44522884606864793</v>
      </c>
      <c r="I28" s="812">
        <f>SUM(I12:I27)</f>
        <v>130669.27739999999</v>
      </c>
      <c r="J28" s="813">
        <f>I28/$C$28</f>
        <v>0.3460285880459345</v>
      </c>
    </row>
    <row r="29" spans="1:12" s="117" customFormat="1" ht="15.75" thickBot="1">
      <c r="A29" s="1083" t="s">
        <v>691</v>
      </c>
      <c r="B29" s="1084"/>
      <c r="C29" s="624"/>
      <c r="D29" s="625"/>
      <c r="E29" s="626">
        <f>SUM(E28)</f>
        <v>78826.551299999992</v>
      </c>
      <c r="F29" s="627">
        <f>E29/C28</f>
        <v>0.2087425658854177</v>
      </c>
      <c r="G29" s="628">
        <f t="shared" ref="G29:H29" si="5">E29+G28</f>
        <v>246956.39259999999</v>
      </c>
      <c r="H29" s="627">
        <f t="shared" si="5"/>
        <v>0.65397141195406561</v>
      </c>
      <c r="I29" s="628">
        <f t="shared" ref="I29" si="6">G29+I28</f>
        <v>377625.67</v>
      </c>
      <c r="J29" s="627">
        <f t="shared" ref="J29" si="7">H29+J28</f>
        <v>1</v>
      </c>
    </row>
    <row r="30" spans="1:12" s="117" customFormat="1" ht="15.75" thickBot="1">
      <c r="A30" s="1102"/>
      <c r="B30" s="1103"/>
      <c r="C30" s="1103"/>
      <c r="D30" s="1103"/>
      <c r="E30" s="1103"/>
      <c r="F30" s="1103"/>
      <c r="G30" s="1103"/>
      <c r="H30" s="1103"/>
      <c r="I30" s="1103"/>
      <c r="J30" s="1103"/>
    </row>
    <row r="31" spans="1:12" ht="15.75" thickBot="1">
      <c r="A31" s="1099" t="str">
        <f>CONSOLIDADA!A32</f>
        <v>TREZENTOS E SETENTA E SETE MIL, SEISCENTOS E VINTE E CINCO REAIS E SESSENTA E SETE CENTAVOS</v>
      </c>
      <c r="B31" s="1100"/>
      <c r="C31" s="1100"/>
      <c r="D31" s="1100"/>
      <c r="E31" s="1100"/>
      <c r="F31" s="1100"/>
      <c r="G31" s="1100"/>
      <c r="H31" s="1100"/>
      <c r="I31" s="1100"/>
      <c r="J31" s="1101"/>
    </row>
    <row r="33" spans="1:8" ht="11.25" customHeight="1"/>
    <row r="35" spans="1:8" s="147" customFormat="1" ht="15.75" customHeight="1">
      <c r="A35" s="550"/>
      <c r="B35" s="635" t="s">
        <v>750</v>
      </c>
      <c r="C35" s="529"/>
      <c r="D35" s="1104" t="s">
        <v>1070</v>
      </c>
      <c r="E35" s="925"/>
      <c r="F35" s="529"/>
      <c r="G35" s="926" t="s">
        <v>1059</v>
      </c>
      <c r="H35" s="926"/>
    </row>
    <row r="36" spans="1:8" s="147" customFormat="1" ht="15"/>
  </sheetData>
  <mergeCells count="16">
    <mergeCell ref="I10:J10"/>
    <mergeCell ref="E9:J9"/>
    <mergeCell ref="A31:J31"/>
    <mergeCell ref="A30:J30"/>
    <mergeCell ref="D35:E35"/>
    <mergeCell ref="G35:H35"/>
    <mergeCell ref="A1:F1"/>
    <mergeCell ref="A29:B29"/>
    <mergeCell ref="A9:A11"/>
    <mergeCell ref="B9:B11"/>
    <mergeCell ref="C9:D10"/>
    <mergeCell ref="A28:B28"/>
    <mergeCell ref="A3:H3"/>
    <mergeCell ref="E10:F10"/>
    <mergeCell ref="G10:H10"/>
    <mergeCell ref="A4:C4"/>
  </mergeCells>
  <phoneticPr fontId="14" type="noConversion"/>
  <printOptions horizontalCentered="1" verticalCentered="1"/>
  <pageMargins left="0.19685039370078741" right="0.31496062992125984" top="0.35433070866141736" bottom="0.31496062992125984" header="0.35433070866141736" footer="0.15748031496062992"/>
  <pageSetup paperSize="9" scale="68" orientation="landscape" r:id="rId1"/>
  <headerFooter alignWithMargins="0">
    <oddHeader>Página &amp;P de &amp;N</oddHeader>
    <oddFooter>&amp;C&amp;F</oddFooter>
  </headerFooter>
  <drawing r:id="rId2"/>
</worksheet>
</file>

<file path=xl/worksheets/sheet7.xml><?xml version="1.0" encoding="utf-8"?>
<worksheet xmlns="http://schemas.openxmlformats.org/spreadsheetml/2006/main" xmlns:r="http://schemas.openxmlformats.org/officeDocument/2006/relationships">
  <dimension ref="A1:C41"/>
  <sheetViews>
    <sheetView view="pageBreakPreview" zoomScale="60" workbookViewId="0">
      <selection activeCell="H31" sqref="H31"/>
    </sheetView>
  </sheetViews>
  <sheetFormatPr defaultRowHeight="12.75"/>
  <cols>
    <col min="1" max="1" width="10.42578125" bestFit="1" customWidth="1"/>
    <col min="2" max="2" width="33.85546875" customWidth="1"/>
    <col min="3" max="3" width="34.85546875" customWidth="1"/>
  </cols>
  <sheetData>
    <row r="1" spans="1:3" ht="15">
      <c r="A1" s="792"/>
      <c r="B1" s="792"/>
      <c r="C1" s="792"/>
    </row>
    <row r="2" spans="1:3" ht="15">
      <c r="A2" s="792"/>
      <c r="B2" s="792"/>
      <c r="C2" s="792"/>
    </row>
    <row r="3" spans="1:3" ht="15.75">
      <c r="A3" s="1107"/>
      <c r="B3" s="1107"/>
      <c r="C3" s="1107"/>
    </row>
    <row r="4" spans="1:3" ht="15">
      <c r="A4" s="793"/>
      <c r="B4" s="793"/>
      <c r="C4" s="793"/>
    </row>
    <row r="5" spans="1:3" ht="15.75">
      <c r="A5" s="1108" t="s">
        <v>1249</v>
      </c>
      <c r="B5" s="1108"/>
      <c r="C5" s="1108"/>
    </row>
    <row r="6" spans="1:3" ht="15">
      <c r="A6" s="794"/>
      <c r="B6" s="795"/>
      <c r="C6" s="796"/>
    </row>
    <row r="7" spans="1:3" ht="15">
      <c r="A7" s="794"/>
      <c r="B7" s="795"/>
      <c r="C7" s="796"/>
    </row>
    <row r="8" spans="1:3" ht="15.75">
      <c r="A8" s="797" t="s">
        <v>1250</v>
      </c>
      <c r="B8" s="798" t="s">
        <v>1251</v>
      </c>
      <c r="C8" s="799"/>
    </row>
    <row r="9" spans="1:3" ht="15.75">
      <c r="A9" s="800"/>
      <c r="B9" s="801"/>
      <c r="C9" s="802"/>
    </row>
    <row r="10" spans="1:3" ht="15.75">
      <c r="A10" s="800" t="s">
        <v>1252</v>
      </c>
      <c r="B10" s="803" t="s">
        <v>1253</v>
      </c>
      <c r="C10" s="804">
        <v>4</v>
      </c>
    </row>
    <row r="11" spans="1:3" ht="15.75">
      <c r="A11" s="800"/>
      <c r="B11" s="803"/>
      <c r="C11" s="804"/>
    </row>
    <row r="12" spans="1:3" ht="15.75">
      <c r="A12" s="800" t="s">
        <v>1254</v>
      </c>
      <c r="B12" s="803" t="s">
        <v>1255</v>
      </c>
      <c r="C12" s="804">
        <v>0.8</v>
      </c>
    </row>
    <row r="13" spans="1:3" ht="15.75">
      <c r="A13" s="800"/>
      <c r="B13" s="803"/>
      <c r="C13" s="804"/>
    </row>
    <row r="14" spans="1:3" ht="15.75">
      <c r="A14" s="800" t="s">
        <v>1256</v>
      </c>
      <c r="B14" s="803" t="s">
        <v>1257</v>
      </c>
      <c r="C14" s="804">
        <v>1.2</v>
      </c>
    </row>
    <row r="15" spans="1:3" ht="15.75">
      <c r="A15" s="800"/>
      <c r="B15" s="803"/>
      <c r="C15" s="804"/>
    </row>
    <row r="16" spans="1:3" ht="15.75">
      <c r="A16" s="800"/>
      <c r="B16" s="803"/>
      <c r="C16" s="804"/>
    </row>
    <row r="17" spans="1:3" ht="15.75">
      <c r="A17" s="1109" t="s">
        <v>1258</v>
      </c>
      <c r="B17" s="1109"/>
      <c r="C17" s="805">
        <f>SUM(C9:C16)</f>
        <v>6</v>
      </c>
    </row>
    <row r="18" spans="1:3" ht="15">
      <c r="A18" s="794"/>
      <c r="B18" s="795"/>
      <c r="C18" s="796"/>
    </row>
    <row r="19" spans="1:3" ht="15.75">
      <c r="A19" s="797" t="s">
        <v>1259</v>
      </c>
      <c r="B19" s="798" t="s">
        <v>1260</v>
      </c>
      <c r="C19" s="799"/>
    </row>
    <row r="20" spans="1:3" ht="15.75">
      <c r="A20" s="802"/>
      <c r="B20" s="801"/>
      <c r="C20" s="800"/>
    </row>
    <row r="21" spans="1:3" ht="15.75">
      <c r="A21" s="800" t="s">
        <v>1261</v>
      </c>
      <c r="B21" s="803" t="s">
        <v>1262</v>
      </c>
      <c r="C21" s="804">
        <v>1.21</v>
      </c>
    </row>
    <row r="22" spans="1:3" ht="15.75">
      <c r="A22" s="1109" t="s">
        <v>1263</v>
      </c>
      <c r="B22" s="1109"/>
      <c r="C22" s="805">
        <v>1.21</v>
      </c>
    </row>
    <row r="23" spans="1:3" ht="15.75">
      <c r="A23" s="797" t="s">
        <v>1264</v>
      </c>
      <c r="B23" s="798" t="s">
        <v>1260</v>
      </c>
      <c r="C23" s="799"/>
    </row>
    <row r="24" spans="1:3" ht="15.75">
      <c r="A24" s="802"/>
      <c r="B24" s="801"/>
      <c r="C24" s="800"/>
    </row>
    <row r="25" spans="1:3" ht="15.75">
      <c r="A25" s="800" t="s">
        <v>1246</v>
      </c>
      <c r="B25" s="803" t="s">
        <v>1265</v>
      </c>
      <c r="C25" s="804">
        <v>7.4</v>
      </c>
    </row>
    <row r="26" spans="1:3" ht="15.75">
      <c r="A26" s="1109" t="s">
        <v>1266</v>
      </c>
      <c r="B26" s="1109"/>
      <c r="C26" s="805">
        <f>SUM(C24:C25)</f>
        <v>7.4</v>
      </c>
    </row>
    <row r="27" spans="1:3" ht="15">
      <c r="A27" s="794"/>
      <c r="B27" s="795"/>
      <c r="C27" s="806"/>
    </row>
    <row r="28" spans="1:3" ht="15.75">
      <c r="A28" s="797" t="s">
        <v>1267</v>
      </c>
      <c r="B28" s="798" t="s">
        <v>1268</v>
      </c>
      <c r="C28" s="799"/>
    </row>
    <row r="29" spans="1:3" ht="15.75">
      <c r="A29" s="802"/>
      <c r="B29" s="803"/>
      <c r="C29" s="800"/>
    </row>
    <row r="30" spans="1:3" ht="15.75">
      <c r="A30" s="800" t="s">
        <v>1269</v>
      </c>
      <c r="B30" s="803" t="s">
        <v>1270</v>
      </c>
      <c r="C30" s="804">
        <v>0.65</v>
      </c>
    </row>
    <row r="31" spans="1:3" ht="15.75">
      <c r="A31" s="800"/>
      <c r="B31" s="803"/>
      <c r="C31" s="804"/>
    </row>
    <row r="32" spans="1:3" ht="15.75">
      <c r="A32" s="800" t="s">
        <v>1271</v>
      </c>
      <c r="B32" s="803" t="s">
        <v>1272</v>
      </c>
      <c r="C32" s="804">
        <v>3</v>
      </c>
    </row>
    <row r="33" spans="1:3" ht="15.75">
      <c r="A33" s="800"/>
      <c r="B33" s="803"/>
      <c r="C33" s="804"/>
    </row>
    <row r="34" spans="1:3" ht="15.75">
      <c r="A34" s="800" t="s">
        <v>1273</v>
      </c>
      <c r="B34" s="803" t="s">
        <v>1274</v>
      </c>
      <c r="C34" s="804">
        <v>2</v>
      </c>
    </row>
    <row r="35" spans="1:3" ht="15.75">
      <c r="A35" s="800"/>
      <c r="B35" s="803"/>
      <c r="C35" s="804"/>
    </row>
    <row r="36" spans="1:3" ht="15.75">
      <c r="A36" s="800" t="s">
        <v>1275</v>
      </c>
      <c r="B36" s="807" t="s">
        <v>1276</v>
      </c>
      <c r="C36" s="804">
        <v>4.5</v>
      </c>
    </row>
    <row r="37" spans="1:3" ht="15.75">
      <c r="A37" s="1109" t="s">
        <v>1277</v>
      </c>
      <c r="B37" s="1109"/>
      <c r="C37" s="808">
        <f>SUM(C30:C36)</f>
        <v>10.15</v>
      </c>
    </row>
    <row r="38" spans="1:3" ht="15">
      <c r="A38" s="794"/>
      <c r="B38" s="795"/>
      <c r="C38" s="796"/>
    </row>
    <row r="39" spans="1:3">
      <c r="A39" s="1105" t="s">
        <v>1278</v>
      </c>
      <c r="B39" s="1105"/>
      <c r="C39" s="1105"/>
    </row>
    <row r="40" spans="1:3">
      <c r="A40" s="1105"/>
      <c r="B40" s="1105"/>
      <c r="C40" s="1105"/>
    </row>
    <row r="41" spans="1:3" ht="15.75">
      <c r="A41" s="1106" t="s">
        <v>1279</v>
      </c>
      <c r="B41" s="1106"/>
      <c r="C41" s="809">
        <f>((((1+C17/100)*(1+C22/100)*(1+C26/100))/(1-C37/100))-1)</f>
        <v>0.28237632053422379</v>
      </c>
    </row>
  </sheetData>
  <mergeCells count="9">
    <mergeCell ref="A39:C39"/>
    <mergeCell ref="A40:C40"/>
    <mergeCell ref="A41:B41"/>
    <mergeCell ref="A3:C3"/>
    <mergeCell ref="A5:C5"/>
    <mergeCell ref="A17:B17"/>
    <mergeCell ref="A22:B22"/>
    <mergeCell ref="A26:B26"/>
    <mergeCell ref="A37:B37"/>
  </mergeCells>
  <pageMargins left="0.511811024" right="0.511811024" top="0.78740157499999996" bottom="0.78740157499999996" header="0.31496062000000002" footer="0.31496062000000002"/>
  <pageSetup paperSize="9" orientation="portrait" r:id="rId1"/>
  <drawing r:id="rId2"/>
</worksheet>
</file>

<file path=xl/worksheets/sheet8.xml><?xml version="1.0" encoding="utf-8"?>
<worksheet xmlns="http://schemas.openxmlformats.org/spreadsheetml/2006/main" xmlns:r="http://schemas.openxmlformats.org/officeDocument/2006/relationships">
  <sheetPr codeName="Plan24">
    <tabColor indexed="50"/>
  </sheetPr>
  <dimension ref="A2:DI44"/>
  <sheetViews>
    <sheetView view="pageBreakPreview" topLeftCell="A4" zoomScale="60" zoomScaleNormal="90" workbookViewId="0">
      <selection activeCell="J20" sqref="J20"/>
    </sheetView>
  </sheetViews>
  <sheetFormatPr defaultColWidth="9.140625" defaultRowHeight="15"/>
  <cols>
    <col min="1" max="1" width="10.42578125" style="147" customWidth="1"/>
    <col min="2" max="2" width="62.28515625" style="147" customWidth="1"/>
    <col min="3" max="3" width="34.140625" style="147" bestFit="1" customWidth="1"/>
    <col min="4" max="4" width="18.5703125" style="147" customWidth="1"/>
    <col min="5" max="5" width="22.42578125" style="147" customWidth="1"/>
    <col min="6" max="6" width="17.85546875" style="147" customWidth="1"/>
    <col min="7" max="7" width="26.5703125" style="147" customWidth="1"/>
    <col min="8" max="8" width="20.140625" style="147" customWidth="1"/>
    <col min="9" max="9" width="28.7109375" style="147" customWidth="1"/>
    <col min="10" max="10" width="17.7109375" style="147" customWidth="1"/>
    <col min="11" max="11" width="19" style="147" hidden="1" customWidth="1"/>
    <col min="12" max="12" width="11.42578125" style="147" hidden="1" customWidth="1"/>
    <col min="13" max="13" width="19" style="147" hidden="1" customWidth="1"/>
    <col min="14" max="14" width="11.42578125" style="147" hidden="1" customWidth="1"/>
    <col min="15" max="15" width="14.42578125" style="147" customWidth="1"/>
    <col min="16" max="16384" width="9.140625" style="147"/>
  </cols>
  <sheetData>
    <row r="2" spans="1:113" s="148" customFormat="1" ht="26.25" customHeight="1">
      <c r="A2" s="1132" t="s">
        <v>641</v>
      </c>
      <c r="B2" s="1133"/>
      <c r="C2" s="600"/>
      <c r="D2" s="600"/>
      <c r="E2" s="600"/>
      <c r="F2" s="600"/>
      <c r="G2" s="1134"/>
      <c r="H2" s="1134"/>
      <c r="I2" s="1136"/>
      <c r="J2" s="1136"/>
    </row>
    <row r="3" spans="1:113" ht="22.5" customHeight="1">
      <c r="A3" s="1132" t="s">
        <v>634</v>
      </c>
      <c r="B3" s="1133"/>
      <c r="C3" s="1131"/>
      <c r="D3" s="1131"/>
      <c r="E3" s="1131"/>
      <c r="F3" s="1131"/>
      <c r="G3" s="1135"/>
      <c r="H3" s="1135"/>
      <c r="I3" s="1137"/>
      <c r="J3" s="1137"/>
    </row>
    <row r="4" spans="1:113" ht="20.25">
      <c r="A4" s="1132" t="s">
        <v>1062</v>
      </c>
      <c r="B4" s="1133"/>
      <c r="C4" s="1131"/>
      <c r="D4" s="1131"/>
      <c r="E4" s="1131"/>
      <c r="F4" s="1131"/>
      <c r="G4" s="1128" t="s">
        <v>1064</v>
      </c>
      <c r="H4" s="1128"/>
      <c r="I4" s="1117" t="s">
        <v>142</v>
      </c>
      <c r="J4" s="1130"/>
    </row>
    <row r="5" spans="1:113" ht="20.25">
      <c r="A5" s="601"/>
      <c r="B5" s="599"/>
      <c r="C5" s="602"/>
      <c r="D5" s="602"/>
      <c r="E5" s="603"/>
      <c r="F5" s="603"/>
      <c r="G5" s="1128" t="s">
        <v>808</v>
      </c>
      <c r="H5" s="1128"/>
      <c r="I5" s="1117"/>
      <c r="J5" s="1117"/>
    </row>
    <row r="6" spans="1:113" ht="20.25">
      <c r="A6" s="601"/>
      <c r="B6" s="599"/>
      <c r="C6" s="1137" t="s">
        <v>144</v>
      </c>
      <c r="D6" s="1137"/>
      <c r="E6" s="1137"/>
      <c r="F6" s="603"/>
      <c r="G6" s="1128" t="s">
        <v>1063</v>
      </c>
      <c r="H6" s="1128"/>
      <c r="I6" s="1117" t="s">
        <v>1075</v>
      </c>
      <c r="J6" s="1117"/>
    </row>
    <row r="7" spans="1:113" ht="20.25">
      <c r="A7" s="601"/>
      <c r="B7" s="599"/>
      <c r="C7" s="603"/>
      <c r="D7" s="603"/>
      <c r="E7" s="603"/>
      <c r="F7" s="603"/>
      <c r="G7" s="1128" t="s">
        <v>1065</v>
      </c>
      <c r="H7" s="1128"/>
      <c r="I7" s="1130" t="s">
        <v>1076</v>
      </c>
      <c r="J7" s="1130"/>
    </row>
    <row r="8" spans="1:113" s="271" customFormat="1" ht="20.25">
      <c r="A8" s="604" t="str">
        <f>CONSOLIDADA!A5</f>
        <v>POLICLINICA JARDIM GLÓRIA II</v>
      </c>
      <c r="B8" s="605"/>
      <c r="C8" s="603"/>
      <c r="D8" s="603"/>
      <c r="E8" s="603"/>
      <c r="F8" s="603"/>
      <c r="G8" s="1128" t="s">
        <v>809</v>
      </c>
      <c r="H8" s="1128"/>
      <c r="I8" s="1112"/>
      <c r="J8" s="1112"/>
    </row>
    <row r="9" spans="1:113" ht="21" thickBot="1">
      <c r="A9" s="604" t="str">
        <f>CONSOLIDADA!A6</f>
        <v>ENDEREÇO: RUA HARMONIA ESQUINA COM RUA DO AMOR, BAIRRO JARDIM GLORIA II, VARZEA GRANDE-MT</v>
      </c>
      <c r="B9" s="605"/>
      <c r="C9" s="603"/>
      <c r="D9" s="603"/>
      <c r="E9" s="603"/>
      <c r="F9" s="603"/>
      <c r="G9" s="1128" t="s">
        <v>817</v>
      </c>
      <c r="H9" s="1128"/>
      <c r="I9" s="1115">
        <f>CONSOLIDADA!C28</f>
        <v>377625.66999999993</v>
      </c>
      <c r="J9" s="1116"/>
    </row>
    <row r="10" spans="1:113" ht="20.25" hidden="1">
      <c r="A10" s="604" t="str">
        <f>CONSOLIDADA!A7</f>
        <v>MUNICÍPIO:  VARZEA GRANDE- MT</v>
      </c>
      <c r="B10" s="599"/>
      <c r="C10" s="603"/>
      <c r="D10" s="603"/>
      <c r="E10" s="603"/>
      <c r="F10" s="603"/>
      <c r="G10" s="1129" t="s">
        <v>892</v>
      </c>
      <c r="H10" s="1129"/>
      <c r="I10" s="1113"/>
      <c r="J10" s="1114"/>
    </row>
    <row r="11" spans="1:113" ht="20.25" hidden="1">
      <c r="A11" s="606"/>
      <c r="B11" s="599"/>
      <c r="C11" s="603"/>
      <c r="D11" s="603"/>
      <c r="E11" s="603"/>
      <c r="F11" s="603"/>
      <c r="G11" s="1128" t="s">
        <v>891</v>
      </c>
      <c r="H11" s="1128"/>
      <c r="I11" s="1110"/>
      <c r="J11" s="1111"/>
    </row>
    <row r="12" spans="1:113" ht="15" customHeight="1">
      <c r="A12" s="1126" t="s">
        <v>659</v>
      </c>
      <c r="B12" s="1126" t="s">
        <v>696</v>
      </c>
      <c r="C12" s="1120" t="s">
        <v>893</v>
      </c>
      <c r="D12" s="1120" t="s">
        <v>688</v>
      </c>
      <c r="E12" s="1122" t="s">
        <v>818</v>
      </c>
      <c r="F12" s="1122" t="s">
        <v>688</v>
      </c>
      <c r="G12" s="1120" t="s">
        <v>140</v>
      </c>
      <c r="H12" s="1122" t="s">
        <v>688</v>
      </c>
      <c r="I12" s="1120" t="s">
        <v>141</v>
      </c>
      <c r="J12" s="1120" t="s">
        <v>688</v>
      </c>
      <c r="K12" s="908" t="s">
        <v>894</v>
      </c>
      <c r="L12" s="908" t="s">
        <v>688</v>
      </c>
      <c r="M12" s="908" t="s">
        <v>895</v>
      </c>
      <c r="N12" s="908" t="s">
        <v>688</v>
      </c>
      <c r="O12" s="150"/>
      <c r="P12" s="150"/>
      <c r="Q12" s="150"/>
      <c r="R12" s="150"/>
      <c r="S12" s="150"/>
      <c r="T12" s="150"/>
      <c r="U12" s="150"/>
      <c r="V12" s="150"/>
      <c r="W12" s="150"/>
      <c r="X12" s="150"/>
      <c r="Y12" s="150"/>
      <c r="Z12" s="150"/>
      <c r="AA12" s="150"/>
      <c r="AB12" s="150"/>
      <c r="AC12" s="150"/>
      <c r="AD12" s="150"/>
      <c r="AE12" s="150"/>
      <c r="AF12" s="150"/>
      <c r="AG12" s="150"/>
      <c r="AH12" s="150"/>
      <c r="AI12" s="150"/>
      <c r="AJ12" s="150"/>
      <c r="AK12" s="150"/>
      <c r="AL12" s="150"/>
      <c r="AM12" s="150"/>
      <c r="AN12" s="150"/>
      <c r="AO12" s="150"/>
      <c r="AP12" s="150"/>
      <c r="AQ12" s="150"/>
      <c r="AR12" s="150"/>
      <c r="AS12" s="150"/>
      <c r="AT12" s="150"/>
      <c r="AU12" s="150"/>
      <c r="AV12" s="150"/>
      <c r="AW12" s="150"/>
      <c r="AX12" s="150"/>
      <c r="AY12" s="150"/>
      <c r="AZ12" s="150"/>
      <c r="BA12" s="150"/>
      <c r="BB12" s="150"/>
      <c r="BC12" s="150"/>
      <c r="BD12" s="150"/>
      <c r="BE12" s="150"/>
      <c r="BF12" s="150"/>
      <c r="BG12" s="150"/>
      <c r="BH12" s="150"/>
      <c r="BI12" s="150"/>
      <c r="BJ12" s="150"/>
      <c r="BK12" s="150"/>
      <c r="BL12" s="150"/>
      <c r="BM12" s="150"/>
      <c r="BN12" s="150"/>
      <c r="BO12" s="150"/>
      <c r="BP12" s="150"/>
      <c r="BQ12" s="150"/>
      <c r="BR12" s="150"/>
      <c r="BS12" s="150"/>
      <c r="BT12" s="150"/>
      <c r="BU12" s="150"/>
      <c r="BV12" s="150"/>
      <c r="BW12" s="150"/>
      <c r="BX12" s="150"/>
      <c r="BY12" s="150"/>
      <c r="BZ12" s="150"/>
      <c r="CA12" s="150"/>
      <c r="CB12" s="150"/>
      <c r="CC12" s="150"/>
      <c r="CD12" s="150"/>
      <c r="CE12" s="150"/>
      <c r="CF12" s="150"/>
      <c r="CG12" s="150"/>
      <c r="CH12" s="150"/>
      <c r="CI12" s="150"/>
      <c r="CJ12" s="150"/>
      <c r="CK12" s="150"/>
      <c r="CL12" s="150"/>
      <c r="CM12" s="150"/>
      <c r="CN12" s="150"/>
      <c r="CO12" s="150"/>
      <c r="CP12" s="150"/>
      <c r="CQ12" s="150"/>
      <c r="CR12" s="150"/>
      <c r="CS12" s="150"/>
      <c r="CT12" s="150"/>
      <c r="CU12" s="150"/>
      <c r="CV12" s="150"/>
      <c r="CW12" s="150"/>
      <c r="CX12" s="150"/>
      <c r="CY12" s="150"/>
      <c r="CZ12" s="150"/>
      <c r="DA12" s="150"/>
      <c r="DB12" s="150"/>
      <c r="DC12" s="150"/>
      <c r="DD12" s="150"/>
      <c r="DE12" s="150"/>
      <c r="DF12" s="150"/>
      <c r="DG12" s="150"/>
      <c r="DH12" s="150"/>
      <c r="DI12" s="150"/>
    </row>
    <row r="13" spans="1:113" ht="18" customHeight="1">
      <c r="A13" s="1127"/>
      <c r="B13" s="1127"/>
      <c r="C13" s="1121"/>
      <c r="D13" s="1121"/>
      <c r="E13" s="1123"/>
      <c r="F13" s="1123"/>
      <c r="G13" s="1121"/>
      <c r="H13" s="1123"/>
      <c r="I13" s="1121"/>
      <c r="J13" s="1121"/>
      <c r="K13" s="909"/>
      <c r="L13" s="909"/>
      <c r="M13" s="909"/>
      <c r="N13" s="909"/>
      <c r="O13" s="150"/>
      <c r="P13" s="150"/>
      <c r="Q13" s="150"/>
      <c r="R13" s="150"/>
      <c r="S13" s="150"/>
      <c r="T13" s="150"/>
      <c r="U13" s="150"/>
      <c r="V13" s="150"/>
      <c r="W13" s="150"/>
      <c r="X13" s="150"/>
      <c r="Y13" s="150"/>
      <c r="Z13" s="150"/>
      <c r="AA13" s="150"/>
      <c r="AB13" s="150"/>
      <c r="AC13" s="150"/>
      <c r="AD13" s="150"/>
      <c r="AE13" s="150"/>
      <c r="AF13" s="150"/>
      <c r="AG13" s="150"/>
      <c r="AH13" s="150"/>
      <c r="AI13" s="150"/>
      <c r="AJ13" s="150"/>
      <c r="AK13" s="150"/>
      <c r="AL13" s="150"/>
      <c r="AM13" s="150"/>
      <c r="AN13" s="150"/>
      <c r="AO13" s="150"/>
      <c r="AP13" s="150"/>
      <c r="AQ13" s="150"/>
      <c r="AR13" s="150"/>
      <c r="AS13" s="150"/>
      <c r="AT13" s="150"/>
      <c r="AU13" s="150"/>
      <c r="AV13" s="150"/>
      <c r="AW13" s="150"/>
      <c r="AX13" s="150"/>
      <c r="AY13" s="150"/>
      <c r="AZ13" s="150"/>
      <c r="BA13" s="150"/>
      <c r="BB13" s="150"/>
      <c r="BC13" s="150"/>
      <c r="BD13" s="150"/>
      <c r="BE13" s="150"/>
      <c r="BF13" s="150"/>
      <c r="BG13" s="150"/>
      <c r="BH13" s="150"/>
      <c r="BI13" s="150"/>
      <c r="BJ13" s="150"/>
      <c r="BK13" s="150"/>
      <c r="BL13" s="150"/>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c r="CJ13" s="150"/>
      <c r="CK13" s="150"/>
      <c r="CL13" s="150"/>
      <c r="CM13" s="150"/>
      <c r="CN13" s="150"/>
      <c r="CO13" s="150"/>
      <c r="CP13" s="150"/>
      <c r="CQ13" s="150"/>
      <c r="CR13" s="150"/>
      <c r="CS13" s="150"/>
      <c r="CT13" s="150"/>
      <c r="CU13" s="150"/>
      <c r="CV13" s="150"/>
      <c r="CW13" s="150"/>
      <c r="CX13" s="150"/>
      <c r="CY13" s="150"/>
      <c r="CZ13" s="150"/>
      <c r="DA13" s="150"/>
      <c r="DB13" s="150"/>
      <c r="DC13" s="150"/>
      <c r="DD13" s="150"/>
      <c r="DE13" s="150"/>
      <c r="DF13" s="150"/>
      <c r="DG13" s="150"/>
      <c r="DH13" s="150"/>
      <c r="DI13" s="150"/>
    </row>
    <row r="14" spans="1:113" ht="30" customHeight="1" thickBot="1">
      <c r="A14" s="1127"/>
      <c r="B14" s="1127"/>
      <c r="C14" s="1121"/>
      <c r="D14" s="1121"/>
      <c r="E14" s="1123"/>
      <c r="F14" s="1123"/>
      <c r="G14" s="1121"/>
      <c r="H14" s="1123"/>
      <c r="I14" s="1121"/>
      <c r="J14" s="1121"/>
      <c r="K14" s="910"/>
      <c r="L14" s="910"/>
      <c r="M14" s="910"/>
      <c r="N14" s="910"/>
      <c r="O14" s="150"/>
      <c r="P14" s="150"/>
      <c r="Q14" s="150"/>
      <c r="R14" s="150"/>
      <c r="S14" s="150"/>
      <c r="T14" s="150"/>
      <c r="U14" s="150"/>
      <c r="V14" s="150"/>
      <c r="W14" s="150"/>
      <c r="X14" s="150"/>
      <c r="Y14" s="150"/>
      <c r="Z14" s="150"/>
      <c r="AA14" s="150"/>
      <c r="AB14" s="150"/>
      <c r="AC14" s="150"/>
      <c r="AD14" s="150"/>
      <c r="AE14" s="150"/>
      <c r="AF14" s="150"/>
      <c r="AG14" s="150"/>
      <c r="AH14" s="150"/>
      <c r="AI14" s="150"/>
      <c r="AJ14" s="150"/>
      <c r="AK14" s="150"/>
      <c r="AL14" s="150"/>
      <c r="AM14" s="150"/>
      <c r="AN14" s="150"/>
      <c r="AO14" s="150"/>
      <c r="AP14" s="150"/>
      <c r="AQ14" s="150"/>
      <c r="AR14" s="150"/>
      <c r="AS14" s="150"/>
      <c r="AT14" s="150"/>
      <c r="AU14" s="150"/>
      <c r="AV14" s="150"/>
      <c r="AW14" s="150"/>
      <c r="AX14" s="150"/>
      <c r="AY14" s="150"/>
      <c r="AZ14" s="150"/>
      <c r="BA14" s="150"/>
      <c r="BB14" s="150"/>
      <c r="BC14" s="150"/>
      <c r="BD14" s="150"/>
      <c r="BE14" s="150"/>
      <c r="BF14" s="150"/>
      <c r="BG14" s="150"/>
      <c r="BH14" s="150"/>
      <c r="BI14" s="150"/>
      <c r="BJ14" s="150"/>
      <c r="BK14" s="150"/>
      <c r="BL14" s="150"/>
      <c r="BM14" s="150"/>
      <c r="BN14" s="150"/>
      <c r="BO14" s="150"/>
      <c r="BP14" s="150"/>
      <c r="BQ14" s="150"/>
      <c r="BR14" s="150"/>
      <c r="BS14" s="150"/>
      <c r="BT14" s="150"/>
      <c r="BU14" s="150"/>
      <c r="BV14" s="150"/>
      <c r="BW14" s="150"/>
      <c r="BX14" s="150"/>
      <c r="BY14" s="150"/>
      <c r="BZ14" s="150"/>
      <c r="CA14" s="150"/>
      <c r="CB14" s="150"/>
      <c r="CC14" s="150"/>
      <c r="CD14" s="150"/>
      <c r="CE14" s="150"/>
      <c r="CF14" s="150"/>
      <c r="CG14" s="150"/>
      <c r="CH14" s="150"/>
      <c r="CI14" s="150"/>
      <c r="CJ14" s="150"/>
      <c r="CK14" s="150"/>
      <c r="CL14" s="150"/>
      <c r="CM14" s="150"/>
      <c r="CN14" s="150"/>
      <c r="CO14" s="150"/>
      <c r="CP14" s="150"/>
      <c r="CQ14" s="150"/>
      <c r="CR14" s="150"/>
      <c r="CS14" s="150"/>
      <c r="CT14" s="150"/>
      <c r="CU14" s="150"/>
      <c r="CV14" s="150"/>
      <c r="CW14" s="150"/>
      <c r="CX14" s="150"/>
      <c r="CY14" s="150"/>
      <c r="CZ14" s="150"/>
      <c r="DA14" s="150"/>
      <c r="DB14" s="150"/>
      <c r="DC14" s="150"/>
      <c r="DD14" s="150"/>
      <c r="DE14" s="150"/>
      <c r="DF14" s="150"/>
      <c r="DG14" s="150"/>
      <c r="DH14" s="150"/>
      <c r="DI14" s="150"/>
    </row>
    <row r="15" spans="1:113" ht="21" customHeight="1" thickBot="1">
      <c r="A15" s="607"/>
      <c r="B15" s="608" t="s">
        <v>642</v>
      </c>
      <c r="C15" s="609"/>
      <c r="D15" s="609"/>
      <c r="E15" s="609"/>
      <c r="F15" s="609"/>
      <c r="G15" s="609"/>
      <c r="H15" s="609"/>
      <c r="I15" s="609"/>
      <c r="J15" s="610"/>
      <c r="K15" s="575"/>
      <c r="L15" s="576"/>
      <c r="M15" s="575"/>
      <c r="N15" s="576"/>
      <c r="O15" s="150"/>
      <c r="P15" s="150"/>
      <c r="Q15" s="150"/>
      <c r="R15" s="150"/>
      <c r="S15" s="150"/>
      <c r="T15" s="150"/>
      <c r="U15" s="150"/>
      <c r="V15" s="150"/>
      <c r="W15" s="150"/>
      <c r="X15" s="150"/>
      <c r="Y15" s="150"/>
      <c r="Z15" s="150"/>
      <c r="AA15" s="150"/>
      <c r="AB15" s="150"/>
      <c r="AC15" s="150"/>
      <c r="AD15" s="150"/>
      <c r="AE15" s="150"/>
      <c r="AF15" s="150"/>
      <c r="AG15" s="150"/>
      <c r="AH15" s="150"/>
      <c r="AI15" s="150"/>
      <c r="AJ15" s="150"/>
      <c r="AK15" s="150"/>
      <c r="AL15" s="150"/>
      <c r="AM15" s="150"/>
      <c r="AN15" s="150"/>
      <c r="AO15" s="150"/>
      <c r="AP15" s="150"/>
      <c r="AQ15" s="150"/>
      <c r="AR15" s="150"/>
      <c r="AS15" s="150"/>
      <c r="AT15" s="150"/>
      <c r="AU15" s="150"/>
      <c r="AV15" s="150"/>
      <c r="AW15" s="150"/>
      <c r="AX15" s="150"/>
      <c r="AY15" s="150"/>
      <c r="AZ15" s="150"/>
      <c r="BA15" s="150"/>
      <c r="BB15" s="150"/>
      <c r="BC15" s="150"/>
      <c r="BD15" s="150"/>
      <c r="BE15" s="150"/>
      <c r="BF15" s="150"/>
      <c r="BG15" s="150"/>
      <c r="BH15" s="150"/>
      <c r="BI15" s="150"/>
      <c r="BJ15" s="150"/>
      <c r="BK15" s="150"/>
      <c r="BL15" s="150"/>
      <c r="BM15" s="150"/>
      <c r="BN15" s="150"/>
      <c r="BO15" s="150"/>
      <c r="BP15" s="150"/>
      <c r="BQ15" s="150"/>
      <c r="BR15" s="150"/>
      <c r="BS15" s="150"/>
      <c r="BT15" s="150"/>
      <c r="BU15" s="150"/>
      <c r="BV15" s="150"/>
      <c r="BW15" s="150"/>
      <c r="BX15" s="150"/>
      <c r="BY15" s="150"/>
      <c r="BZ15" s="150"/>
      <c r="CA15" s="150"/>
      <c r="CB15" s="150"/>
      <c r="CC15" s="150"/>
      <c r="CD15" s="150"/>
      <c r="CE15" s="150"/>
      <c r="CF15" s="150"/>
      <c r="CG15" s="150"/>
      <c r="CH15" s="150"/>
      <c r="CI15" s="150"/>
      <c r="CJ15" s="150"/>
      <c r="CK15" s="150"/>
      <c r="CL15" s="150"/>
      <c r="CM15" s="150"/>
      <c r="CN15" s="150"/>
      <c r="CO15" s="150"/>
      <c r="CP15" s="150"/>
      <c r="CQ15" s="150"/>
      <c r="CR15" s="150"/>
      <c r="CS15" s="150"/>
      <c r="CT15" s="150"/>
      <c r="CU15" s="150"/>
      <c r="CV15" s="150"/>
      <c r="CW15" s="150"/>
      <c r="CX15" s="150"/>
      <c r="CY15" s="150"/>
      <c r="CZ15" s="150"/>
      <c r="DA15" s="150"/>
      <c r="DB15" s="150"/>
      <c r="DC15" s="150"/>
      <c r="DD15" s="150"/>
      <c r="DE15" s="150"/>
      <c r="DF15" s="150"/>
      <c r="DG15" s="150"/>
      <c r="DH15" s="150"/>
      <c r="DI15" s="150"/>
    </row>
    <row r="16" spans="1:113" s="153" customFormat="1" ht="30" customHeight="1">
      <c r="A16" s="611" t="str">
        <f>CONSOLIDADA!A12</f>
        <v>1.0</v>
      </c>
      <c r="B16" s="612" t="str">
        <f>CONSOLIDADA!B12</f>
        <v>SERVIÇOS PLENIMINARES</v>
      </c>
      <c r="C16" s="613">
        <f>CONSOLIDADA!C12</f>
        <v>23130.51</v>
      </c>
      <c r="D16" s="614">
        <f>C16/C$31</f>
        <v>6.1490217249744392E-2</v>
      </c>
      <c r="E16" s="616" t="e">
        <f>PLANILHA!#REF!</f>
        <v>#REF!</v>
      </c>
      <c r="F16" s="614" t="e">
        <f>E16/I$9</f>
        <v>#REF!</v>
      </c>
      <c r="G16" s="615" t="e">
        <f>E16</f>
        <v>#REF!</v>
      </c>
      <c r="H16" s="614" t="e">
        <f>G16/C$31</f>
        <v>#REF!</v>
      </c>
      <c r="I16" s="615" t="e">
        <f>C16-G16</f>
        <v>#REF!</v>
      </c>
      <c r="J16" s="614" t="e">
        <f>I16/C$31</f>
        <v>#REF!</v>
      </c>
      <c r="K16" s="295" t="e">
        <f>IF(PLANILHA!#REF!&lt;&gt;0,PLANILHA!#REF!-'1ª Med_Contr'!E16-'2ª Med_Contr'!E14-'3ª Med_Contr'!E18-#REF!-#REF!-#REF!-#REF!-#REF!-#REF!-#REF!-#REF!-#REF!,0)</f>
        <v>#REF!</v>
      </c>
      <c r="L16" s="296" t="e">
        <f>K16/'Hidro Sanit'!M104</f>
        <v>#REF!</v>
      </c>
      <c r="M16" s="378" t="e">
        <f>IF(PLANILHA!#REF!&lt;&gt;0,SUM(PLANILHA!#REF!)-'1ª Med_Adit'!E21-'2ª Med_Adit'!E21-#REF!-#REF!-#REF!-#REF!-#REF!-#REF!-#REF!-#REF!-#REF!-#REF!,0)</f>
        <v>#REF!</v>
      </c>
      <c r="N16" s="296" t="e">
        <f>M16/SUM(PLANILHA!#REF!)</f>
        <v>#REF!</v>
      </c>
      <c r="O16" s="288"/>
      <c r="P16" s="152"/>
      <c r="Q16" s="152"/>
      <c r="R16" s="152"/>
      <c r="S16" s="152"/>
      <c r="T16" s="152"/>
      <c r="U16" s="152"/>
      <c r="V16" s="152"/>
      <c r="W16" s="152"/>
      <c r="X16" s="152"/>
      <c r="Y16" s="152"/>
      <c r="Z16" s="152"/>
      <c r="AA16" s="152"/>
      <c r="AB16" s="152"/>
      <c r="AC16" s="152"/>
      <c r="AD16" s="152"/>
      <c r="AE16" s="152"/>
      <c r="AF16" s="152"/>
      <c r="AG16" s="152"/>
      <c r="AH16" s="152"/>
      <c r="AI16" s="152"/>
      <c r="AJ16" s="152"/>
      <c r="AK16" s="152"/>
      <c r="AL16" s="152"/>
      <c r="AM16" s="152"/>
      <c r="AN16" s="152"/>
      <c r="AO16" s="152"/>
      <c r="AP16" s="152"/>
      <c r="AQ16" s="152"/>
      <c r="AR16" s="152"/>
      <c r="AS16" s="152"/>
      <c r="AT16" s="152"/>
      <c r="AU16" s="152"/>
      <c r="AV16" s="152"/>
      <c r="AW16" s="152"/>
      <c r="AX16" s="152"/>
      <c r="AY16" s="152"/>
      <c r="AZ16" s="152"/>
      <c r="BA16" s="152"/>
      <c r="BB16" s="152"/>
      <c r="BC16" s="152"/>
      <c r="BD16" s="152"/>
      <c r="BE16" s="152"/>
      <c r="BF16" s="152"/>
      <c r="BG16" s="152"/>
      <c r="BH16" s="152"/>
      <c r="BI16" s="152"/>
      <c r="BJ16" s="152"/>
      <c r="BK16" s="152"/>
      <c r="BL16" s="152"/>
      <c r="BM16" s="152"/>
      <c r="BN16" s="152"/>
      <c r="BO16" s="152"/>
      <c r="BP16" s="152"/>
      <c r="BQ16" s="152"/>
      <c r="BR16" s="152"/>
      <c r="BS16" s="152"/>
      <c r="BT16" s="152"/>
      <c r="BU16" s="152"/>
      <c r="BV16" s="152"/>
      <c r="BW16" s="152"/>
      <c r="BX16" s="152"/>
      <c r="BY16" s="152"/>
      <c r="BZ16" s="152"/>
      <c r="CA16" s="152"/>
      <c r="CB16" s="152"/>
      <c r="CC16" s="152"/>
      <c r="CD16" s="152"/>
      <c r="CE16" s="152"/>
      <c r="CF16" s="152"/>
      <c r="CG16" s="152"/>
      <c r="CH16" s="152"/>
      <c r="CI16" s="152"/>
      <c r="CJ16" s="152"/>
      <c r="CK16" s="152"/>
      <c r="CL16" s="152"/>
      <c r="CM16" s="152"/>
      <c r="CN16" s="152"/>
      <c r="CO16" s="152"/>
      <c r="CP16" s="152"/>
      <c r="CQ16" s="152"/>
      <c r="CR16" s="152"/>
      <c r="CS16" s="152"/>
      <c r="CT16" s="152"/>
      <c r="CU16" s="152"/>
      <c r="CV16" s="152"/>
      <c r="CW16" s="152"/>
      <c r="CX16" s="152"/>
      <c r="CY16" s="152"/>
      <c r="CZ16" s="152"/>
      <c r="DA16" s="152"/>
      <c r="DB16" s="152"/>
      <c r="DC16" s="152"/>
      <c r="DD16" s="152"/>
      <c r="DE16" s="152"/>
      <c r="DF16" s="152"/>
      <c r="DG16" s="152"/>
      <c r="DH16" s="152"/>
      <c r="DI16" s="152"/>
    </row>
    <row r="17" spans="1:113" s="153" customFormat="1" ht="34.5" customHeight="1">
      <c r="A17" s="611" t="str">
        <f>CONSOLIDADA!A13</f>
        <v>2.0</v>
      </c>
      <c r="B17" s="612" t="str">
        <f>CONSOLIDADA!B13</f>
        <v xml:space="preserve">MOVIMENTOS DE SOLOS </v>
      </c>
      <c r="C17" s="613">
        <f>CONSOLIDADA!C13</f>
        <v>4964.03</v>
      </c>
      <c r="D17" s="614">
        <f>C17/C$31</f>
        <v>1.3196392260017124E-2</v>
      </c>
      <c r="E17" s="616" t="e">
        <f>PLANILHA!#REF!</f>
        <v>#REF!</v>
      </c>
      <c r="F17" s="614" t="e">
        <f t="shared" ref="F17:F23" si="0">E17/I$9</f>
        <v>#REF!</v>
      </c>
      <c r="G17" s="615" t="e">
        <f t="shared" ref="G17:G23" si="1">E17</f>
        <v>#REF!</v>
      </c>
      <c r="H17" s="614" t="e">
        <f t="shared" ref="H17:H22" si="2">G17/C$31</f>
        <v>#REF!</v>
      </c>
      <c r="I17" s="615" t="e">
        <f t="shared" ref="I17:I30" si="3">C17-G17</f>
        <v>#REF!</v>
      </c>
      <c r="J17" s="614" t="e">
        <f t="shared" ref="J17:J30" si="4">I17/C$31</f>
        <v>#REF!</v>
      </c>
      <c r="K17" s="295" t="e">
        <f>IF(PLANILHA!#REF!&lt;&gt;0,PLANILHA!H151-'1ª Med_Contr'!E17-'2ª Med_Contr'!E15-'3ª Med_Contr'!E19-#REF!-#REF!-#REF!-#REF!-#REF!-#REF!-#REF!-#REF!-#REF!,0)</f>
        <v>#REF!</v>
      </c>
      <c r="L17" s="296" t="e">
        <f>K17/'Hidro Sanit'!M105</f>
        <v>#REF!</v>
      </c>
      <c r="M17" s="378" t="e">
        <f>IF(PLANILHA!#REF!&lt;&gt;0,SUM(PLANILHA!#REF!)-'1ª Med_Adit'!E22-'2ª Med_Adit'!E22-#REF!-#REF!-#REF!-#REF!-#REF!-#REF!-#REF!-#REF!-#REF!-#REF!,0)</f>
        <v>#REF!</v>
      </c>
      <c r="N17" s="296" t="e">
        <f>M17/SUM(PLANILHA!#REF!)</f>
        <v>#REF!</v>
      </c>
      <c r="O17" s="288"/>
      <c r="P17" s="152"/>
      <c r="Q17" s="152"/>
      <c r="R17" s="152"/>
      <c r="S17" s="152"/>
      <c r="T17" s="152"/>
      <c r="U17" s="152"/>
      <c r="V17" s="152"/>
      <c r="W17" s="152"/>
      <c r="X17" s="152"/>
      <c r="Y17" s="152"/>
      <c r="Z17" s="152"/>
      <c r="AA17" s="152"/>
      <c r="AB17" s="152"/>
      <c r="AC17" s="152"/>
      <c r="AD17" s="152"/>
      <c r="AE17" s="152"/>
      <c r="AF17" s="152"/>
      <c r="AG17" s="152"/>
      <c r="AH17" s="152"/>
      <c r="AI17" s="152"/>
      <c r="AJ17" s="152"/>
      <c r="AK17" s="152"/>
      <c r="AL17" s="152"/>
      <c r="AM17" s="152"/>
      <c r="AN17" s="152"/>
      <c r="AO17" s="152"/>
      <c r="AP17" s="152"/>
      <c r="AQ17" s="152"/>
      <c r="AR17" s="152"/>
      <c r="AS17" s="152"/>
      <c r="AT17" s="152"/>
      <c r="AU17" s="152"/>
      <c r="AV17" s="152"/>
      <c r="AW17" s="152"/>
      <c r="AX17" s="152"/>
      <c r="AY17" s="152"/>
      <c r="AZ17" s="152"/>
      <c r="BA17" s="152"/>
      <c r="BB17" s="152"/>
      <c r="BC17" s="152"/>
      <c r="BD17" s="152"/>
      <c r="BE17" s="152"/>
      <c r="BF17" s="152"/>
      <c r="BG17" s="152"/>
      <c r="BH17" s="152"/>
      <c r="BI17" s="152"/>
      <c r="BJ17" s="152"/>
      <c r="BK17" s="152"/>
      <c r="BL17" s="152"/>
      <c r="BM17" s="152"/>
      <c r="BN17" s="152"/>
      <c r="BO17" s="152"/>
      <c r="BP17" s="152"/>
      <c r="BQ17" s="152"/>
      <c r="BR17" s="152"/>
      <c r="BS17" s="152"/>
      <c r="BT17" s="152"/>
      <c r="BU17" s="152"/>
      <c r="BV17" s="152"/>
      <c r="BW17" s="152"/>
      <c r="BX17" s="152"/>
      <c r="BY17" s="152"/>
      <c r="BZ17" s="152"/>
      <c r="CA17" s="152"/>
      <c r="CB17" s="152"/>
      <c r="CC17" s="152"/>
      <c r="CD17" s="152"/>
      <c r="CE17" s="152"/>
      <c r="CF17" s="152"/>
      <c r="CG17" s="152"/>
      <c r="CH17" s="152"/>
      <c r="CI17" s="152"/>
      <c r="CJ17" s="152"/>
      <c r="CK17" s="152"/>
      <c r="CL17" s="152"/>
      <c r="CM17" s="152"/>
      <c r="CN17" s="152"/>
      <c r="CO17" s="152"/>
      <c r="CP17" s="152"/>
      <c r="CQ17" s="152"/>
      <c r="CR17" s="152"/>
      <c r="CS17" s="152"/>
      <c r="CT17" s="152"/>
      <c r="CU17" s="152"/>
      <c r="CV17" s="152"/>
      <c r="CW17" s="152"/>
      <c r="CX17" s="152"/>
      <c r="CY17" s="152"/>
      <c r="CZ17" s="152"/>
      <c r="DA17" s="152"/>
      <c r="DB17" s="152"/>
      <c r="DC17" s="152"/>
      <c r="DD17" s="152"/>
      <c r="DE17" s="152"/>
      <c r="DF17" s="152"/>
      <c r="DG17" s="152"/>
      <c r="DH17" s="152"/>
      <c r="DI17" s="152"/>
    </row>
    <row r="18" spans="1:113" s="153" customFormat="1" ht="39.75" customHeight="1">
      <c r="A18" s="611" t="str">
        <f>CONSOLIDADA!A14</f>
        <v>3.0</v>
      </c>
      <c r="B18" s="612" t="str">
        <f>CONSOLIDADA!B14</f>
        <v>CONCRETO</v>
      </c>
      <c r="C18" s="613">
        <f>CONSOLIDADA!C14</f>
        <v>9603.2999999999993</v>
      </c>
      <c r="D18" s="614">
        <f>C18/C$31</f>
        <v>2.5529441560712251E-2</v>
      </c>
      <c r="E18" s="616" t="e">
        <f>PLANILHA!#REF!</f>
        <v>#REF!</v>
      </c>
      <c r="F18" s="614" t="e">
        <f t="shared" si="0"/>
        <v>#REF!</v>
      </c>
      <c r="G18" s="615" t="e">
        <f t="shared" si="1"/>
        <v>#REF!</v>
      </c>
      <c r="H18" s="614" t="e">
        <f t="shared" si="2"/>
        <v>#REF!</v>
      </c>
      <c r="I18" s="615" t="e">
        <f t="shared" si="3"/>
        <v>#REF!</v>
      </c>
      <c r="J18" s="614" t="e">
        <f t="shared" si="4"/>
        <v>#REF!</v>
      </c>
      <c r="K18" s="295" t="e">
        <f>IF(PLANILHA!#REF!&lt;&gt;0,PLANILHA!H152-'1ª Med_Contr'!E18-'2ª Med_Contr'!E16-'3ª Med_Contr'!E20-#REF!-#REF!-#REF!-#REF!-#REF!-#REF!-#REF!-#REF!-#REF!,0)</f>
        <v>#REF!</v>
      </c>
      <c r="L18" s="296" t="e">
        <f>K18/'Hidro Sanit'!M106</f>
        <v>#REF!</v>
      </c>
      <c r="M18" s="378" t="e">
        <f>IF(PLANILHA!#REF!&lt;&gt;0,SUM(PLANILHA!#REF!)-'1ª Med_Adit'!E23-'2ª Med_Adit'!E23-#REF!-#REF!-#REF!-#REF!-#REF!-#REF!-#REF!-#REF!-#REF!-#REF!,0)</f>
        <v>#REF!</v>
      </c>
      <c r="N18" s="296" t="e">
        <f>M18/SUM('Hidro Sanit'!N106:O106)</f>
        <v>#REF!</v>
      </c>
      <c r="O18" s="288"/>
      <c r="P18" s="152"/>
      <c r="Q18" s="152"/>
      <c r="R18" s="152"/>
      <c r="S18" s="152"/>
      <c r="T18" s="152"/>
      <c r="U18" s="152"/>
      <c r="V18" s="152"/>
      <c r="W18" s="152"/>
      <c r="X18" s="152"/>
      <c r="Y18" s="152"/>
      <c r="Z18" s="152"/>
      <c r="AA18" s="152"/>
      <c r="AB18" s="152"/>
      <c r="AC18" s="152"/>
      <c r="AD18" s="152"/>
      <c r="AE18" s="152"/>
      <c r="AF18" s="152"/>
      <c r="AG18" s="152"/>
      <c r="AH18" s="152"/>
      <c r="AI18" s="152"/>
      <c r="AJ18" s="152"/>
      <c r="AK18" s="152"/>
      <c r="AL18" s="152"/>
      <c r="AM18" s="152"/>
      <c r="AN18" s="152"/>
      <c r="AO18" s="152"/>
      <c r="AP18" s="152"/>
      <c r="AQ18" s="152"/>
      <c r="AR18" s="152"/>
      <c r="AS18" s="152"/>
      <c r="AT18" s="152"/>
      <c r="AU18" s="152"/>
      <c r="AV18" s="152"/>
      <c r="AW18" s="152"/>
      <c r="AX18" s="152"/>
      <c r="AY18" s="152"/>
      <c r="AZ18" s="152"/>
      <c r="BA18" s="152"/>
      <c r="BB18" s="152"/>
      <c r="BC18" s="152"/>
      <c r="BD18" s="152"/>
      <c r="BE18" s="152"/>
      <c r="BF18" s="152"/>
      <c r="BG18" s="152"/>
      <c r="BH18" s="152"/>
      <c r="BI18" s="152"/>
      <c r="BJ18" s="152"/>
      <c r="BK18" s="152"/>
      <c r="BL18" s="152"/>
      <c r="BM18" s="152"/>
      <c r="BN18" s="152"/>
      <c r="BO18" s="152"/>
      <c r="BP18" s="152"/>
      <c r="BQ18" s="152"/>
      <c r="BR18" s="152"/>
      <c r="BS18" s="152"/>
      <c r="BT18" s="152"/>
      <c r="BU18" s="152"/>
      <c r="BV18" s="152"/>
      <c r="BW18" s="152"/>
      <c r="BX18" s="152"/>
      <c r="BY18" s="152"/>
      <c r="BZ18" s="152"/>
      <c r="CA18" s="152"/>
      <c r="CB18" s="152"/>
      <c r="CC18" s="152"/>
      <c r="CD18" s="152"/>
      <c r="CE18" s="152"/>
      <c r="CF18" s="152"/>
      <c r="CG18" s="152"/>
      <c r="CH18" s="152"/>
      <c r="CI18" s="152"/>
      <c r="CJ18" s="152"/>
      <c r="CK18" s="152"/>
      <c r="CL18" s="152"/>
      <c r="CM18" s="152"/>
      <c r="CN18" s="152"/>
      <c r="CO18" s="152"/>
      <c r="CP18" s="152"/>
      <c r="CQ18" s="152"/>
      <c r="CR18" s="152"/>
      <c r="CS18" s="152"/>
      <c r="CT18" s="152"/>
      <c r="CU18" s="152"/>
      <c r="CV18" s="152"/>
      <c r="CW18" s="152"/>
      <c r="CX18" s="152"/>
      <c r="CY18" s="152"/>
      <c r="CZ18" s="152"/>
      <c r="DA18" s="152"/>
      <c r="DB18" s="152"/>
      <c r="DC18" s="152"/>
      <c r="DD18" s="152"/>
      <c r="DE18" s="152"/>
      <c r="DF18" s="152"/>
      <c r="DG18" s="152"/>
      <c r="DH18" s="152"/>
      <c r="DI18" s="152"/>
    </row>
    <row r="19" spans="1:113" s="153" customFormat="1" ht="32.25" customHeight="1">
      <c r="A19" s="611" t="str">
        <f>CONSOLIDADA!A15</f>
        <v>4.0</v>
      </c>
      <c r="B19" s="612" t="str">
        <f>CONSOLIDADA!B15</f>
        <v>ALVENARIA E FECHAMENTO</v>
      </c>
      <c r="C19" s="613">
        <f>CONSOLIDADA!C15</f>
        <v>3291.66</v>
      </c>
      <c r="D19" s="614">
        <f>C19/C$31</f>
        <v>8.7505588295413127E-3</v>
      </c>
      <c r="E19" s="616" t="e">
        <f>PLANILHA!#REF!</f>
        <v>#REF!</v>
      </c>
      <c r="F19" s="614" t="e">
        <f t="shared" si="0"/>
        <v>#REF!</v>
      </c>
      <c r="G19" s="615" t="e">
        <f t="shared" si="1"/>
        <v>#REF!</v>
      </c>
      <c r="H19" s="614" t="e">
        <f t="shared" si="2"/>
        <v>#REF!</v>
      </c>
      <c r="I19" s="615" t="e">
        <f t="shared" si="3"/>
        <v>#REF!</v>
      </c>
      <c r="J19" s="614" t="e">
        <f t="shared" si="4"/>
        <v>#REF!</v>
      </c>
      <c r="K19" s="295" t="e">
        <f>IF(PLANILHA!#REF!&lt;&gt;0,PLANILHA!H153-'1ª Med_Contr'!E19-'2ª Med_Contr'!E17-'3ª Med_Contr'!E21-#REF!-#REF!-#REF!-#REF!-#REF!-#REF!-#REF!-#REF!-#REF!,0)</f>
        <v>#REF!</v>
      </c>
      <c r="L19" s="296" t="e">
        <f>K19/Elétrica!M141</f>
        <v>#REF!</v>
      </c>
      <c r="M19" s="378" t="e">
        <f>IF(PLANILHA!#REF!&lt;&gt;0,SUM(PLANILHA!#REF!)-'1ª Med_Adit'!E24-'2ª Med_Adit'!E24-#REF!-#REF!-#REF!-#REF!-#REF!-#REF!-#REF!-#REF!-#REF!-#REF!,0)</f>
        <v>#REF!</v>
      </c>
      <c r="N19" s="296" t="e">
        <f>M19/SUM(Elétrica!N141:O141)</f>
        <v>#REF!</v>
      </c>
      <c r="O19" s="288"/>
      <c r="P19" s="152"/>
      <c r="Q19" s="152"/>
      <c r="R19" s="152"/>
      <c r="S19" s="152"/>
      <c r="T19" s="152"/>
      <c r="U19" s="152"/>
      <c r="V19" s="152"/>
      <c r="W19" s="152"/>
      <c r="X19" s="152"/>
      <c r="Y19" s="152"/>
      <c r="Z19" s="152"/>
      <c r="AA19" s="152"/>
      <c r="AB19" s="152"/>
      <c r="AC19" s="152"/>
      <c r="AD19" s="152"/>
      <c r="AE19" s="152"/>
      <c r="AF19" s="152"/>
      <c r="AG19" s="152"/>
      <c r="AH19" s="152"/>
      <c r="AI19" s="152"/>
      <c r="AJ19" s="152"/>
      <c r="AK19" s="152"/>
      <c r="AL19" s="152"/>
      <c r="AM19" s="152"/>
      <c r="AN19" s="152"/>
      <c r="AO19" s="152"/>
      <c r="AP19" s="152"/>
      <c r="AQ19" s="152"/>
      <c r="AR19" s="152"/>
      <c r="AS19" s="152"/>
      <c r="AT19" s="152"/>
      <c r="AU19" s="152"/>
      <c r="AV19" s="152"/>
      <c r="AW19" s="152"/>
      <c r="AX19" s="152"/>
      <c r="AY19" s="152"/>
      <c r="AZ19" s="152"/>
      <c r="BA19" s="152"/>
      <c r="BB19" s="152"/>
      <c r="BC19" s="152"/>
      <c r="BD19" s="152"/>
      <c r="BE19" s="152"/>
      <c r="BF19" s="152"/>
      <c r="BG19" s="152"/>
      <c r="BH19" s="152"/>
      <c r="BI19" s="152"/>
      <c r="BJ19" s="152"/>
      <c r="BK19" s="152"/>
      <c r="BL19" s="152"/>
      <c r="BM19" s="152"/>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152"/>
      <c r="DC19" s="152"/>
      <c r="DD19" s="152"/>
      <c r="DE19" s="152"/>
      <c r="DF19" s="152"/>
      <c r="DG19" s="152"/>
      <c r="DH19" s="152"/>
      <c r="DI19" s="152"/>
    </row>
    <row r="20" spans="1:113" s="153" customFormat="1" ht="32.25" customHeight="1">
      <c r="A20" s="611" t="str">
        <f>CONSOLIDADA!A16</f>
        <v>5.0</v>
      </c>
      <c r="B20" s="612" t="str">
        <f>CONSOLIDADA!B16</f>
        <v>DEMOLIÇÃO E RETIRADAS</v>
      </c>
      <c r="C20" s="613">
        <f>CONSOLIDADA!C16</f>
        <v>7805.36</v>
      </c>
      <c r="D20" s="614">
        <f t="shared" ref="D20:D30" si="5">C20/C$31</f>
        <v>2.074979246512355E-2</v>
      </c>
      <c r="E20" s="616" t="e">
        <f>PLANILHA!#REF!</f>
        <v>#REF!</v>
      </c>
      <c r="F20" s="614" t="e">
        <f t="shared" si="0"/>
        <v>#REF!</v>
      </c>
      <c r="G20" s="615" t="e">
        <f t="shared" si="1"/>
        <v>#REF!</v>
      </c>
      <c r="H20" s="614" t="e">
        <f t="shared" si="2"/>
        <v>#REF!</v>
      </c>
      <c r="I20" s="615" t="e">
        <f t="shared" si="3"/>
        <v>#REF!</v>
      </c>
      <c r="J20" s="614" t="e">
        <f t="shared" si="4"/>
        <v>#REF!</v>
      </c>
      <c r="K20" s="295"/>
      <c r="L20" s="296"/>
      <c r="M20" s="378"/>
      <c r="N20" s="296"/>
      <c r="O20" s="288"/>
      <c r="P20" s="152"/>
      <c r="Q20" s="152"/>
      <c r="R20" s="152"/>
      <c r="S20" s="152"/>
      <c r="T20" s="152"/>
      <c r="U20" s="152"/>
      <c r="V20" s="152"/>
      <c r="W20" s="152"/>
      <c r="X20" s="152"/>
      <c r="Y20" s="152"/>
      <c r="Z20" s="152"/>
      <c r="AA20" s="152"/>
      <c r="AB20" s="152"/>
      <c r="AC20" s="152"/>
      <c r="AD20" s="152"/>
      <c r="AE20" s="152"/>
      <c r="AF20" s="152"/>
      <c r="AG20" s="152"/>
      <c r="AH20" s="152"/>
      <c r="AI20" s="152"/>
      <c r="AJ20" s="152"/>
      <c r="AK20" s="152"/>
      <c r="AL20" s="152"/>
      <c r="AM20" s="152"/>
      <c r="AN20" s="152"/>
      <c r="AO20" s="152"/>
      <c r="AP20" s="152"/>
      <c r="AQ20" s="152"/>
      <c r="AR20" s="152"/>
      <c r="AS20" s="152"/>
      <c r="AT20" s="152"/>
      <c r="AU20" s="152"/>
      <c r="AV20" s="152"/>
      <c r="AW20" s="152"/>
      <c r="AX20" s="152"/>
      <c r="AY20" s="152"/>
      <c r="AZ20" s="152"/>
      <c r="BA20" s="152"/>
      <c r="BB20" s="152"/>
      <c r="BC20" s="152"/>
      <c r="BD20" s="152"/>
      <c r="BE20" s="152"/>
      <c r="BF20" s="152"/>
      <c r="BG20" s="152"/>
      <c r="BH20" s="152"/>
      <c r="BI20" s="152"/>
      <c r="BJ20" s="152"/>
      <c r="BK20" s="152"/>
      <c r="BL20" s="152"/>
      <c r="BM20" s="152"/>
      <c r="BN20" s="152"/>
      <c r="BO20" s="152"/>
      <c r="BP20" s="152"/>
      <c r="BQ20" s="152"/>
      <c r="BR20" s="152"/>
      <c r="BS20" s="152"/>
      <c r="BT20" s="152"/>
      <c r="BU20" s="152"/>
      <c r="BV20" s="152"/>
      <c r="BW20" s="152"/>
      <c r="BX20" s="152"/>
      <c r="BY20" s="152"/>
      <c r="BZ20" s="152"/>
      <c r="CA20" s="152"/>
      <c r="CB20" s="152"/>
      <c r="CC20" s="152"/>
      <c r="CD20" s="152"/>
      <c r="CE20" s="152"/>
      <c r="CF20" s="152"/>
      <c r="CG20" s="152"/>
      <c r="CH20" s="152"/>
      <c r="CI20" s="152"/>
      <c r="CJ20" s="152"/>
      <c r="CK20" s="152"/>
      <c r="CL20" s="152"/>
      <c r="CM20" s="152"/>
      <c r="CN20" s="152"/>
      <c r="CO20" s="152"/>
      <c r="CP20" s="152"/>
      <c r="CQ20" s="152"/>
      <c r="CR20" s="152"/>
      <c r="CS20" s="152"/>
      <c r="CT20" s="152"/>
      <c r="CU20" s="152"/>
      <c r="CV20" s="152"/>
      <c r="CW20" s="152"/>
      <c r="CX20" s="152"/>
      <c r="CY20" s="152"/>
      <c r="CZ20" s="152"/>
      <c r="DA20" s="152"/>
      <c r="DB20" s="152"/>
      <c r="DC20" s="152"/>
      <c r="DD20" s="152"/>
      <c r="DE20" s="152"/>
      <c r="DF20" s="152"/>
      <c r="DG20" s="152"/>
      <c r="DH20" s="152"/>
      <c r="DI20" s="152"/>
    </row>
    <row r="21" spans="1:113" s="153" customFormat="1" ht="32.25" customHeight="1">
      <c r="A21" s="611" t="str">
        <f>CONSOLIDADA!A17</f>
        <v>6.0</v>
      </c>
      <c r="B21" s="612" t="str">
        <f>CONSOLIDADA!B17</f>
        <v>PISO</v>
      </c>
      <c r="C21" s="613">
        <f>CONSOLIDADA!C17</f>
        <v>21327.190000000002</v>
      </c>
      <c r="D21" s="614">
        <f t="shared" si="5"/>
        <v>5.6696265945998442E-2</v>
      </c>
      <c r="E21" s="616" t="e">
        <f>PLANILHA!#REF!</f>
        <v>#REF!</v>
      </c>
      <c r="F21" s="614" t="e">
        <f t="shared" si="0"/>
        <v>#REF!</v>
      </c>
      <c r="G21" s="615" t="e">
        <f t="shared" si="1"/>
        <v>#REF!</v>
      </c>
      <c r="H21" s="614" t="e">
        <f t="shared" si="2"/>
        <v>#REF!</v>
      </c>
      <c r="I21" s="615" t="e">
        <f>C21-G21</f>
        <v>#REF!</v>
      </c>
      <c r="J21" s="614" t="e">
        <f t="shared" si="4"/>
        <v>#REF!</v>
      </c>
      <c r="K21" s="295"/>
      <c r="L21" s="296"/>
      <c r="M21" s="378"/>
      <c r="N21" s="296"/>
      <c r="O21" s="288"/>
      <c r="P21" s="152"/>
      <c r="Q21" s="152"/>
      <c r="R21" s="152"/>
      <c r="S21" s="152"/>
      <c r="T21" s="152"/>
      <c r="U21" s="152"/>
      <c r="V21" s="152"/>
      <c r="W21" s="152"/>
      <c r="X21" s="152"/>
      <c r="Y21" s="152"/>
      <c r="Z21" s="152"/>
      <c r="AA21" s="152"/>
      <c r="AB21" s="152"/>
      <c r="AC21" s="152"/>
      <c r="AD21" s="152"/>
      <c r="AE21" s="152"/>
      <c r="AF21" s="152"/>
      <c r="AG21" s="152"/>
      <c r="AH21" s="152"/>
      <c r="AI21" s="152"/>
      <c r="AJ21" s="152"/>
      <c r="AK21" s="152"/>
      <c r="AL21" s="152"/>
      <c r="AM21" s="152"/>
      <c r="AN21" s="152"/>
      <c r="AO21" s="152"/>
      <c r="AP21" s="152"/>
      <c r="AQ21" s="152"/>
      <c r="AR21" s="152"/>
      <c r="AS21" s="152"/>
      <c r="AT21" s="152"/>
      <c r="AU21" s="152"/>
      <c r="AV21" s="152"/>
      <c r="AW21" s="152"/>
      <c r="AX21" s="152"/>
      <c r="AY21" s="152"/>
      <c r="AZ21" s="152"/>
      <c r="BA21" s="152"/>
      <c r="BB21" s="152"/>
      <c r="BC21" s="152"/>
      <c r="BD21" s="152"/>
      <c r="BE21" s="152"/>
      <c r="BF21" s="152"/>
      <c r="BG21" s="152"/>
      <c r="BH21" s="152"/>
      <c r="BI21" s="152"/>
      <c r="BJ21" s="152"/>
      <c r="BK21" s="152"/>
      <c r="BL21" s="152"/>
      <c r="BM21" s="152"/>
      <c r="BN21" s="152"/>
      <c r="BO21" s="152"/>
      <c r="BP21" s="152"/>
      <c r="BQ21" s="152"/>
      <c r="BR21" s="152"/>
      <c r="BS21" s="152"/>
      <c r="BT21" s="152"/>
      <c r="BU21" s="152"/>
      <c r="BV21" s="152"/>
      <c r="BW21" s="152"/>
      <c r="BX21" s="152"/>
      <c r="BY21" s="152"/>
      <c r="BZ21" s="152"/>
      <c r="CA21" s="152"/>
      <c r="CB21" s="152"/>
      <c r="CC21" s="152"/>
      <c r="CD21" s="152"/>
      <c r="CE21" s="152"/>
      <c r="CF21" s="152"/>
      <c r="CG21" s="152"/>
      <c r="CH21" s="152"/>
      <c r="CI21" s="152"/>
      <c r="CJ21" s="152"/>
      <c r="CK21" s="152"/>
      <c r="CL21" s="152"/>
      <c r="CM21" s="152"/>
      <c r="CN21" s="152"/>
      <c r="CO21" s="152"/>
      <c r="CP21" s="152"/>
      <c r="CQ21" s="152"/>
      <c r="CR21" s="152"/>
      <c r="CS21" s="152"/>
      <c r="CT21" s="152"/>
      <c r="CU21" s="152"/>
      <c r="CV21" s="152"/>
      <c r="CW21" s="152"/>
      <c r="CX21" s="152"/>
      <c r="CY21" s="152"/>
      <c r="CZ21" s="152"/>
      <c r="DA21" s="152"/>
      <c r="DB21" s="152"/>
      <c r="DC21" s="152"/>
      <c r="DD21" s="152"/>
      <c r="DE21" s="152"/>
      <c r="DF21" s="152"/>
      <c r="DG21" s="152"/>
      <c r="DH21" s="152"/>
      <c r="DI21" s="152"/>
    </row>
    <row r="22" spans="1:113" s="153" customFormat="1" ht="32.25" customHeight="1">
      <c r="A22" s="611" t="str">
        <f>CONSOLIDADA!A18</f>
        <v>7.0</v>
      </c>
      <c r="B22" s="612" t="str">
        <f>CONSOLIDADA!B18</f>
        <v>REVESTIMENTOS EM PAREDES</v>
      </c>
      <c r="C22" s="613">
        <f>CONSOLIDADA!C18</f>
        <v>9861.65</v>
      </c>
      <c r="D22" s="614">
        <f t="shared" si="5"/>
        <v>2.6216239976591168E-2</v>
      </c>
      <c r="E22" s="616" t="e">
        <f>PLANILHA!#REF!</f>
        <v>#REF!</v>
      </c>
      <c r="F22" s="614" t="e">
        <f t="shared" si="0"/>
        <v>#REF!</v>
      </c>
      <c r="G22" s="615" t="e">
        <f t="shared" si="1"/>
        <v>#REF!</v>
      </c>
      <c r="H22" s="614" t="e">
        <f t="shared" si="2"/>
        <v>#REF!</v>
      </c>
      <c r="I22" s="615" t="e">
        <f t="shared" si="3"/>
        <v>#REF!</v>
      </c>
      <c r="J22" s="614" t="e">
        <f t="shared" si="4"/>
        <v>#REF!</v>
      </c>
      <c r="K22" s="295"/>
      <c r="L22" s="296"/>
      <c r="M22" s="378"/>
      <c r="N22" s="296"/>
      <c r="O22" s="288"/>
      <c r="P22" s="152"/>
      <c r="Q22" s="152"/>
      <c r="R22" s="152"/>
      <c r="S22" s="152"/>
      <c r="T22" s="152"/>
      <c r="U22" s="152"/>
      <c r="V22" s="152"/>
      <c r="W22" s="152"/>
      <c r="X22" s="152"/>
      <c r="Y22" s="152"/>
      <c r="Z22" s="152"/>
      <c r="AA22" s="152"/>
      <c r="AB22" s="152"/>
      <c r="AC22" s="152"/>
      <c r="AD22" s="152"/>
      <c r="AE22" s="152"/>
      <c r="AF22" s="152"/>
      <c r="AG22" s="152"/>
      <c r="AH22" s="152"/>
      <c r="AI22" s="152"/>
      <c r="AJ22" s="152"/>
      <c r="AK22" s="152"/>
      <c r="AL22" s="152"/>
      <c r="AM22" s="152"/>
      <c r="AN22" s="152"/>
      <c r="AO22" s="152"/>
      <c r="AP22" s="152"/>
      <c r="AQ22" s="152"/>
      <c r="AR22" s="152"/>
      <c r="AS22" s="152"/>
      <c r="AT22" s="152"/>
      <c r="AU22" s="152"/>
      <c r="AV22" s="152"/>
      <c r="AW22" s="152"/>
      <c r="AX22" s="152"/>
      <c r="AY22" s="152"/>
      <c r="AZ22" s="152"/>
      <c r="BA22" s="152"/>
      <c r="BB22" s="152"/>
      <c r="BC22" s="152"/>
      <c r="BD22" s="152"/>
      <c r="BE22" s="152"/>
      <c r="BF22" s="152"/>
      <c r="BG22" s="152"/>
      <c r="BH22" s="152"/>
      <c r="BI22" s="152"/>
      <c r="BJ22" s="152"/>
      <c r="BK22" s="152"/>
      <c r="BL22" s="152"/>
      <c r="BM22" s="152"/>
      <c r="BN22" s="152"/>
      <c r="BO22" s="152"/>
      <c r="BP22" s="152"/>
      <c r="BQ22" s="152"/>
      <c r="BR22" s="152"/>
      <c r="BS22" s="152"/>
      <c r="BT22" s="152"/>
      <c r="BU22" s="152"/>
      <c r="BV22" s="152"/>
      <c r="BW22" s="152"/>
      <c r="BX22" s="152"/>
      <c r="BY22" s="152"/>
      <c r="BZ22" s="152"/>
      <c r="CA22" s="152"/>
      <c r="CB22" s="152"/>
      <c r="CC22" s="152"/>
      <c r="CD22" s="152"/>
      <c r="CE22" s="152"/>
      <c r="CF22" s="152"/>
      <c r="CG22" s="152"/>
      <c r="CH22" s="152"/>
      <c r="CI22" s="152"/>
      <c r="CJ22" s="152"/>
      <c r="CK22" s="152"/>
      <c r="CL22" s="152"/>
      <c r="CM22" s="152"/>
      <c r="CN22" s="152"/>
      <c r="CO22" s="152"/>
      <c r="CP22" s="152"/>
      <c r="CQ22" s="152"/>
      <c r="CR22" s="152"/>
      <c r="CS22" s="152"/>
      <c r="CT22" s="152"/>
      <c r="CU22" s="152"/>
      <c r="CV22" s="152"/>
      <c r="CW22" s="152"/>
      <c r="CX22" s="152"/>
      <c r="CY22" s="152"/>
      <c r="CZ22" s="152"/>
      <c r="DA22" s="152"/>
      <c r="DB22" s="152"/>
      <c r="DC22" s="152"/>
      <c r="DD22" s="152"/>
      <c r="DE22" s="152"/>
      <c r="DF22" s="152"/>
      <c r="DG22" s="152"/>
      <c r="DH22" s="152"/>
      <c r="DI22" s="152"/>
    </row>
    <row r="23" spans="1:113" s="153" customFormat="1" ht="32.25" customHeight="1">
      <c r="A23" s="611" t="str">
        <f>CONSOLIDADA!A19</f>
        <v>8.0</v>
      </c>
      <c r="B23" s="612" t="str">
        <f>CONSOLIDADA!B19</f>
        <v>ESQUADRIAS/VIDROS E ACESSÓRIOS</v>
      </c>
      <c r="C23" s="613">
        <f>CONSOLIDADA!C19</f>
        <v>43359.56</v>
      </c>
      <c r="D23" s="614">
        <f t="shared" si="5"/>
        <v>0.11526718452179943</v>
      </c>
      <c r="E23" s="616" t="e">
        <f>PLANILHA!#REF!</f>
        <v>#REF!</v>
      </c>
      <c r="F23" s="614" t="e">
        <f t="shared" si="0"/>
        <v>#REF!</v>
      </c>
      <c r="G23" s="615" t="e">
        <f t="shared" si="1"/>
        <v>#REF!</v>
      </c>
      <c r="H23" s="614" t="e">
        <f>G23/C$31</f>
        <v>#REF!</v>
      </c>
      <c r="I23" s="615" t="e">
        <f t="shared" si="3"/>
        <v>#REF!</v>
      </c>
      <c r="J23" s="614" t="e">
        <f t="shared" si="4"/>
        <v>#REF!</v>
      </c>
      <c r="K23" s="295"/>
      <c r="L23" s="296"/>
      <c r="M23" s="378"/>
      <c r="N23" s="296"/>
      <c r="O23" s="288"/>
      <c r="P23" s="152"/>
      <c r="Q23" s="152"/>
      <c r="R23" s="152"/>
      <c r="S23" s="152"/>
      <c r="T23" s="152"/>
      <c r="U23" s="152"/>
      <c r="V23" s="152"/>
      <c r="W23" s="152"/>
      <c r="X23" s="152"/>
      <c r="Y23" s="152"/>
      <c r="Z23" s="152"/>
      <c r="AA23" s="152"/>
      <c r="AB23" s="152"/>
      <c r="AC23" s="152"/>
      <c r="AD23" s="152"/>
      <c r="AE23" s="152"/>
      <c r="AF23" s="152"/>
      <c r="AG23" s="152"/>
      <c r="AH23" s="152"/>
      <c r="AI23" s="152"/>
      <c r="AJ23" s="152"/>
      <c r="AK23" s="152"/>
      <c r="AL23" s="152"/>
      <c r="AM23" s="152"/>
      <c r="AN23" s="152"/>
      <c r="AO23" s="152"/>
      <c r="AP23" s="152"/>
      <c r="AQ23" s="152"/>
      <c r="AR23" s="152"/>
      <c r="AS23" s="152"/>
      <c r="AT23" s="152"/>
      <c r="AU23" s="152"/>
      <c r="AV23" s="152"/>
      <c r="AW23" s="152"/>
      <c r="AX23" s="152"/>
      <c r="AY23" s="152"/>
      <c r="AZ23" s="152"/>
      <c r="BA23" s="152"/>
      <c r="BB23" s="152"/>
      <c r="BC23" s="152"/>
      <c r="BD23" s="152"/>
      <c r="BE23" s="152"/>
      <c r="BF23" s="152"/>
      <c r="BG23" s="152"/>
      <c r="BH23" s="152"/>
      <c r="BI23" s="152"/>
      <c r="BJ23" s="152"/>
      <c r="BK23" s="152"/>
      <c r="BL23" s="152"/>
      <c r="BM23" s="152"/>
      <c r="BN23" s="152"/>
      <c r="BO23" s="152"/>
      <c r="BP23" s="152"/>
      <c r="BQ23" s="152"/>
      <c r="BR23" s="152"/>
      <c r="BS23" s="152"/>
      <c r="BT23" s="152"/>
      <c r="BU23" s="152"/>
      <c r="BV23" s="152"/>
      <c r="BW23" s="152"/>
      <c r="BX23" s="152"/>
      <c r="BY23" s="152"/>
      <c r="BZ23" s="152"/>
      <c r="CA23" s="152"/>
      <c r="CB23" s="152"/>
      <c r="CC23" s="152"/>
      <c r="CD23" s="152"/>
      <c r="CE23" s="152"/>
      <c r="CF23" s="152"/>
      <c r="CG23" s="152"/>
      <c r="CH23" s="152"/>
      <c r="CI23" s="152"/>
      <c r="CJ23" s="152"/>
      <c r="CK23" s="152"/>
      <c r="CL23" s="152"/>
      <c r="CM23" s="152"/>
      <c r="CN23" s="152"/>
      <c r="CO23" s="152"/>
      <c r="CP23" s="152"/>
      <c r="CQ23" s="152"/>
      <c r="CR23" s="152"/>
      <c r="CS23" s="152"/>
      <c r="CT23" s="152"/>
      <c r="CU23" s="152"/>
      <c r="CV23" s="152"/>
      <c r="CW23" s="152"/>
      <c r="CX23" s="152"/>
      <c r="CY23" s="152"/>
      <c r="CZ23" s="152"/>
      <c r="DA23" s="152"/>
      <c r="DB23" s="152"/>
      <c r="DC23" s="152"/>
      <c r="DD23" s="152"/>
      <c r="DE23" s="152"/>
      <c r="DF23" s="152"/>
      <c r="DG23" s="152"/>
      <c r="DH23" s="152"/>
      <c r="DI23" s="152"/>
    </row>
    <row r="24" spans="1:113" s="153" customFormat="1" ht="32.25" customHeight="1">
      <c r="A24" s="611" t="str">
        <f>CONSOLIDADA!A20</f>
        <v>9.0</v>
      </c>
      <c r="B24" s="612" t="str">
        <f>CONSOLIDADA!B20</f>
        <v>PINTURAS E ACABAMENTOS</v>
      </c>
      <c r="C24" s="613">
        <f>CONSOLIDADA!C20</f>
        <v>88536.540000000008</v>
      </c>
      <c r="D24" s="614">
        <f t="shared" si="5"/>
        <v>0.23536580382969011</v>
      </c>
      <c r="E24" s="616" t="e">
        <f>PLANILHA!#REF!</f>
        <v>#REF!</v>
      </c>
      <c r="F24" s="614" t="e">
        <f t="shared" ref="F24" si="6">E24/I$9</f>
        <v>#REF!</v>
      </c>
      <c r="G24" s="615" t="e">
        <f t="shared" ref="G24" si="7">E24</f>
        <v>#REF!</v>
      </c>
      <c r="H24" s="614" t="e">
        <f>G24/C$31</f>
        <v>#REF!</v>
      </c>
      <c r="I24" s="615" t="e">
        <f t="shared" si="3"/>
        <v>#REF!</v>
      </c>
      <c r="J24" s="614" t="e">
        <f t="shared" si="4"/>
        <v>#REF!</v>
      </c>
      <c r="K24" s="295"/>
      <c r="L24" s="296"/>
      <c r="M24" s="378"/>
      <c r="N24" s="296"/>
      <c r="O24" s="288"/>
      <c r="P24" s="152"/>
      <c r="Q24" s="152"/>
      <c r="R24" s="152"/>
      <c r="S24" s="152"/>
      <c r="T24" s="152"/>
      <c r="U24" s="152"/>
      <c r="V24" s="152"/>
      <c r="W24" s="152"/>
      <c r="X24" s="152"/>
      <c r="Y24" s="152"/>
      <c r="Z24" s="152"/>
      <c r="AA24" s="152"/>
      <c r="AB24" s="152"/>
      <c r="AC24" s="152"/>
      <c r="AD24" s="152"/>
      <c r="AE24" s="152"/>
      <c r="AF24" s="152"/>
      <c r="AG24" s="152"/>
      <c r="AH24" s="152"/>
      <c r="AI24" s="152"/>
      <c r="AJ24" s="152"/>
      <c r="AK24" s="152"/>
      <c r="AL24" s="152"/>
      <c r="AM24" s="152"/>
      <c r="AN24" s="152"/>
      <c r="AO24" s="152"/>
      <c r="AP24" s="152"/>
      <c r="AQ24" s="152"/>
      <c r="AR24" s="152"/>
      <c r="AS24" s="152"/>
      <c r="AT24" s="152"/>
      <c r="AU24" s="152"/>
      <c r="AV24" s="152"/>
      <c r="AW24" s="152"/>
      <c r="AX24" s="152"/>
      <c r="AY24" s="152"/>
      <c r="AZ24" s="152"/>
      <c r="BA24" s="152"/>
      <c r="BB24" s="152"/>
      <c r="BC24" s="152"/>
      <c r="BD24" s="152"/>
      <c r="BE24" s="152"/>
      <c r="BF24" s="152"/>
      <c r="BG24" s="152"/>
      <c r="BH24" s="152"/>
      <c r="BI24" s="152"/>
      <c r="BJ24" s="152"/>
      <c r="BK24" s="152"/>
      <c r="BL24" s="152"/>
      <c r="BM24" s="152"/>
      <c r="BN24" s="152"/>
      <c r="BO24" s="152"/>
      <c r="BP24" s="152"/>
      <c r="BQ24" s="152"/>
      <c r="BR24" s="152"/>
      <c r="BS24" s="152"/>
      <c r="BT24" s="152"/>
      <c r="BU24" s="152"/>
      <c r="BV24" s="152"/>
      <c r="BW24" s="152"/>
      <c r="BX24" s="152"/>
      <c r="BY24" s="152"/>
      <c r="BZ24" s="152"/>
      <c r="CA24" s="152"/>
      <c r="CB24" s="152"/>
      <c r="CC24" s="152"/>
      <c r="CD24" s="152"/>
      <c r="CE24" s="152"/>
      <c r="CF24" s="152"/>
      <c r="CG24" s="152"/>
      <c r="CH24" s="152"/>
      <c r="CI24" s="152"/>
      <c r="CJ24" s="152"/>
      <c r="CK24" s="152"/>
      <c r="CL24" s="152"/>
      <c r="CM24" s="152"/>
      <c r="CN24" s="152"/>
      <c r="CO24" s="152"/>
      <c r="CP24" s="152"/>
      <c r="CQ24" s="152"/>
      <c r="CR24" s="152"/>
      <c r="CS24" s="152"/>
      <c r="CT24" s="152"/>
      <c r="CU24" s="152"/>
      <c r="CV24" s="152"/>
      <c r="CW24" s="152"/>
      <c r="CX24" s="152"/>
      <c r="CY24" s="152"/>
      <c r="CZ24" s="152"/>
      <c r="DA24" s="152"/>
      <c r="DB24" s="152"/>
      <c r="DC24" s="152"/>
      <c r="DD24" s="152"/>
      <c r="DE24" s="152"/>
      <c r="DF24" s="152"/>
      <c r="DG24" s="152"/>
      <c r="DH24" s="152"/>
      <c r="DI24" s="152"/>
    </row>
    <row r="25" spans="1:113" s="153" customFormat="1" ht="32.25" customHeight="1">
      <c r="A25" s="611" t="str">
        <f>CONSOLIDADA!A21</f>
        <v>10.0</v>
      </c>
      <c r="B25" s="612" t="str">
        <f>CONSOLIDADA!B21</f>
        <v>SERVIÇOS ESPECIAIS</v>
      </c>
      <c r="C25" s="613">
        <f>CONSOLIDADA!C21</f>
        <v>38548.399999999994</v>
      </c>
      <c r="D25" s="614">
        <f t="shared" si="5"/>
        <v>0.10247718232888278</v>
      </c>
      <c r="E25" s="616" t="e">
        <f>PLANILHA!#REF!</f>
        <v>#REF!</v>
      </c>
      <c r="F25" s="614" t="e">
        <f>E25/I$9</f>
        <v>#REF!</v>
      </c>
      <c r="G25" s="615" t="e">
        <f>E25</f>
        <v>#REF!</v>
      </c>
      <c r="H25" s="614" t="e">
        <f>G25/C$31</f>
        <v>#REF!</v>
      </c>
      <c r="I25" s="615" t="e">
        <f>C25-G25</f>
        <v>#REF!</v>
      </c>
      <c r="J25" s="614" t="e">
        <f>I25/C$31</f>
        <v>#REF!</v>
      </c>
      <c r="K25" s="295"/>
      <c r="L25" s="296"/>
      <c r="M25" s="378"/>
      <c r="N25" s="296"/>
      <c r="O25" s="288"/>
      <c r="P25" s="152"/>
      <c r="Q25" s="152"/>
      <c r="R25" s="152"/>
      <c r="S25" s="152"/>
      <c r="T25" s="152"/>
      <c r="U25" s="152"/>
      <c r="V25" s="152"/>
      <c r="W25" s="152"/>
      <c r="X25" s="152"/>
      <c r="Y25" s="152"/>
      <c r="Z25" s="152"/>
      <c r="AA25" s="152"/>
      <c r="AB25" s="152"/>
      <c r="AC25" s="152"/>
      <c r="AD25" s="152"/>
      <c r="AE25" s="152"/>
      <c r="AF25" s="152"/>
      <c r="AG25" s="152"/>
      <c r="AH25" s="152"/>
      <c r="AI25" s="152"/>
      <c r="AJ25" s="152"/>
      <c r="AK25" s="152"/>
      <c r="AL25" s="152"/>
      <c r="AM25" s="152"/>
      <c r="AN25" s="152"/>
      <c r="AO25" s="152"/>
      <c r="AP25" s="152"/>
      <c r="AQ25" s="152"/>
      <c r="AR25" s="152"/>
      <c r="AS25" s="152"/>
      <c r="AT25" s="152"/>
      <c r="AU25" s="152"/>
      <c r="AV25" s="152"/>
      <c r="AW25" s="152"/>
      <c r="AX25" s="152"/>
      <c r="AY25" s="152"/>
      <c r="AZ25" s="152"/>
      <c r="BA25" s="152"/>
      <c r="BB25" s="152"/>
      <c r="BC25" s="152"/>
      <c r="BD25" s="152"/>
      <c r="BE25" s="152"/>
      <c r="BF25" s="152"/>
      <c r="BG25" s="152"/>
      <c r="BH25" s="152"/>
      <c r="BI25" s="152"/>
      <c r="BJ25" s="152"/>
      <c r="BK25" s="152"/>
      <c r="BL25" s="152"/>
      <c r="BM25" s="152"/>
      <c r="BN25" s="152"/>
      <c r="BO25" s="152"/>
      <c r="BP25" s="152"/>
      <c r="BQ25" s="152"/>
      <c r="BR25" s="152"/>
      <c r="BS25" s="152"/>
      <c r="BT25" s="152"/>
      <c r="BU25" s="152"/>
      <c r="BV25" s="152"/>
      <c r="BW25" s="152"/>
      <c r="BX25" s="152"/>
      <c r="BY25" s="152"/>
      <c r="BZ25" s="152"/>
      <c r="CA25" s="152"/>
      <c r="CB25" s="152"/>
      <c r="CC25" s="152"/>
      <c r="CD25" s="152"/>
      <c r="CE25" s="152"/>
      <c r="CF25" s="152"/>
      <c r="CG25" s="152"/>
      <c r="CH25" s="152"/>
      <c r="CI25" s="152"/>
      <c r="CJ25" s="152"/>
      <c r="CK25" s="152"/>
      <c r="CL25" s="152"/>
      <c r="CM25" s="152"/>
      <c r="CN25" s="152"/>
      <c r="CO25" s="152"/>
      <c r="CP25" s="152"/>
      <c r="CQ25" s="152"/>
      <c r="CR25" s="152"/>
      <c r="CS25" s="152"/>
      <c r="CT25" s="152"/>
      <c r="CU25" s="152"/>
      <c r="CV25" s="152"/>
      <c r="CW25" s="152"/>
      <c r="CX25" s="152"/>
      <c r="CY25" s="152"/>
      <c r="CZ25" s="152"/>
      <c r="DA25" s="152"/>
      <c r="DB25" s="152"/>
      <c r="DC25" s="152"/>
      <c r="DD25" s="152"/>
      <c r="DE25" s="152"/>
      <c r="DF25" s="152"/>
      <c r="DG25" s="152"/>
      <c r="DH25" s="152"/>
      <c r="DI25" s="152"/>
    </row>
    <row r="26" spans="1:113" s="153" customFormat="1" ht="32.25" customHeight="1">
      <c r="A26" s="611" t="str">
        <f>CONSOLIDADA!A22</f>
        <v>11.0</v>
      </c>
      <c r="B26" s="612" t="str">
        <f>CONSOLIDADA!B22</f>
        <v>COBERTURA</v>
      </c>
      <c r="C26" s="613">
        <f>CONSOLIDADA!C22</f>
        <v>35238.400000000001</v>
      </c>
      <c r="D26" s="614">
        <f t="shared" si="5"/>
        <v>9.3677868388262642E-2</v>
      </c>
      <c r="E26" s="616" t="e">
        <f>PLANILHA!#REF!</f>
        <v>#REF!</v>
      </c>
      <c r="F26" s="614" t="e">
        <f>E26/I$9</f>
        <v>#REF!</v>
      </c>
      <c r="G26" s="615" t="e">
        <f>E26</f>
        <v>#REF!</v>
      </c>
      <c r="H26" s="614" t="e">
        <f>G26/C$31</f>
        <v>#REF!</v>
      </c>
      <c r="I26" s="615" t="e">
        <f>C26-G26</f>
        <v>#REF!</v>
      </c>
      <c r="J26" s="614" t="e">
        <f>I26/C$31</f>
        <v>#REF!</v>
      </c>
      <c r="K26" s="295"/>
      <c r="L26" s="296"/>
      <c r="M26" s="378"/>
      <c r="N26" s="296"/>
      <c r="O26" s="288"/>
      <c r="P26" s="152"/>
      <c r="Q26" s="152"/>
      <c r="R26" s="152"/>
      <c r="S26" s="152"/>
      <c r="T26" s="152"/>
      <c r="U26" s="152"/>
      <c r="V26" s="152"/>
      <c r="W26" s="152"/>
      <c r="X26" s="152"/>
      <c r="Y26" s="152"/>
      <c r="Z26" s="152"/>
      <c r="AA26" s="152"/>
      <c r="AB26" s="152"/>
      <c r="AC26" s="152"/>
      <c r="AD26" s="152"/>
      <c r="AE26" s="152"/>
      <c r="AF26" s="152"/>
      <c r="AG26" s="152"/>
      <c r="AH26" s="152"/>
      <c r="AI26" s="152"/>
      <c r="AJ26" s="152"/>
      <c r="AK26" s="152"/>
      <c r="AL26" s="152"/>
      <c r="AM26" s="152"/>
      <c r="AN26" s="152"/>
      <c r="AO26" s="152"/>
      <c r="AP26" s="152"/>
      <c r="AQ26" s="152"/>
      <c r="AR26" s="152"/>
      <c r="AS26" s="152"/>
      <c r="AT26" s="152"/>
      <c r="AU26" s="152"/>
      <c r="AV26" s="152"/>
      <c r="AW26" s="152"/>
      <c r="AX26" s="152"/>
      <c r="AY26" s="152"/>
      <c r="AZ26" s="152"/>
      <c r="BA26" s="152"/>
      <c r="BB26" s="152"/>
      <c r="BC26" s="152"/>
      <c r="BD26" s="152"/>
      <c r="BE26" s="152"/>
      <c r="BF26" s="152"/>
      <c r="BG26" s="152"/>
      <c r="BH26" s="152"/>
      <c r="BI26" s="152"/>
      <c r="BJ26" s="152"/>
      <c r="BK26" s="152"/>
      <c r="BL26" s="152"/>
      <c r="BM26" s="152"/>
      <c r="BN26" s="152"/>
      <c r="BO26" s="152"/>
      <c r="BP26" s="152"/>
      <c r="BQ26" s="152"/>
      <c r="BR26" s="152"/>
      <c r="BS26" s="152"/>
      <c r="BT26" s="152"/>
      <c r="BU26" s="152"/>
      <c r="BV26" s="152"/>
      <c r="BW26" s="152"/>
      <c r="BX26" s="152"/>
      <c r="BY26" s="152"/>
      <c r="BZ26" s="152"/>
      <c r="CA26" s="152"/>
      <c r="CB26" s="152"/>
      <c r="CC26" s="152"/>
      <c r="CD26" s="152"/>
      <c r="CE26" s="152"/>
      <c r="CF26" s="152"/>
      <c r="CG26" s="152"/>
      <c r="CH26" s="152"/>
      <c r="CI26" s="152"/>
      <c r="CJ26" s="152"/>
      <c r="CK26" s="152"/>
      <c r="CL26" s="152"/>
      <c r="CM26" s="152"/>
      <c r="CN26" s="152"/>
      <c r="CO26" s="152"/>
      <c r="CP26" s="152"/>
      <c r="CQ26" s="152"/>
      <c r="CR26" s="152"/>
      <c r="CS26" s="152"/>
      <c r="CT26" s="152"/>
      <c r="CU26" s="152"/>
      <c r="CV26" s="152"/>
      <c r="CW26" s="152"/>
      <c r="CX26" s="152"/>
      <c r="CY26" s="152"/>
      <c r="CZ26" s="152"/>
      <c r="DA26" s="152"/>
      <c r="DB26" s="152"/>
      <c r="DC26" s="152"/>
      <c r="DD26" s="152"/>
      <c r="DE26" s="152"/>
      <c r="DF26" s="152"/>
      <c r="DG26" s="152"/>
      <c r="DH26" s="152"/>
      <c r="DI26" s="152"/>
    </row>
    <row r="27" spans="1:113" s="153" customFormat="1" ht="32.25" customHeight="1">
      <c r="A27" s="611" t="str">
        <f>CONSOLIDADA!A23</f>
        <v>12.0</v>
      </c>
      <c r="B27" s="612" t="str">
        <f>CONSOLIDADA!B23</f>
        <v>INST. ELÉTRICAS</v>
      </c>
      <c r="C27" s="613">
        <f>CONSOLIDADA!C23</f>
        <v>47843.05</v>
      </c>
      <c r="D27" s="614">
        <f t="shared" si="5"/>
        <v>0.12718610780265477</v>
      </c>
      <c r="E27" s="616" t="e">
        <f>PLANILHA!#REF!</f>
        <v>#REF!</v>
      </c>
      <c r="F27" s="614" t="e">
        <f t="shared" ref="F27:F30" si="8">E27/I$9</f>
        <v>#REF!</v>
      </c>
      <c r="G27" s="615" t="e">
        <f t="shared" ref="G27:G30" si="9">E27</f>
        <v>#REF!</v>
      </c>
      <c r="H27" s="614" t="e">
        <f t="shared" ref="H27:H30" si="10">G27/C$31</f>
        <v>#REF!</v>
      </c>
      <c r="I27" s="615" t="e">
        <f t="shared" si="3"/>
        <v>#REF!</v>
      </c>
      <c r="J27" s="614" t="e">
        <f t="shared" si="4"/>
        <v>#REF!</v>
      </c>
      <c r="K27" s="295"/>
      <c r="L27" s="296"/>
      <c r="M27" s="378"/>
      <c r="N27" s="296"/>
      <c r="O27" s="288"/>
      <c r="P27" s="152"/>
      <c r="Q27" s="152"/>
      <c r="R27" s="152"/>
      <c r="S27" s="152"/>
      <c r="T27" s="152"/>
      <c r="U27" s="152"/>
      <c r="V27" s="152"/>
      <c r="W27" s="152"/>
      <c r="X27" s="152"/>
      <c r="Y27" s="152"/>
      <c r="Z27" s="152"/>
      <c r="AA27" s="152"/>
      <c r="AB27" s="152"/>
      <c r="AC27" s="152"/>
      <c r="AD27" s="152"/>
      <c r="AE27" s="152"/>
      <c r="AF27" s="152"/>
      <c r="AG27" s="152"/>
      <c r="AH27" s="152"/>
      <c r="AI27" s="152"/>
      <c r="AJ27" s="152"/>
      <c r="AK27" s="152"/>
      <c r="AL27" s="152"/>
      <c r="AM27" s="152"/>
      <c r="AN27" s="152"/>
      <c r="AO27" s="152"/>
      <c r="AP27" s="152"/>
      <c r="AQ27" s="152"/>
      <c r="AR27" s="152"/>
      <c r="AS27" s="152"/>
      <c r="AT27" s="152"/>
      <c r="AU27" s="152"/>
      <c r="AV27" s="152"/>
      <c r="AW27" s="152"/>
      <c r="AX27" s="152"/>
      <c r="AY27" s="152"/>
      <c r="AZ27" s="152"/>
      <c r="BA27" s="152"/>
      <c r="BB27" s="152"/>
      <c r="BC27" s="152"/>
      <c r="BD27" s="152"/>
      <c r="BE27" s="152"/>
      <c r="BF27" s="152"/>
      <c r="BG27" s="152"/>
      <c r="BH27" s="152"/>
      <c r="BI27" s="152"/>
      <c r="BJ27" s="152"/>
      <c r="BK27" s="152"/>
      <c r="BL27" s="152"/>
      <c r="BM27" s="152"/>
      <c r="BN27" s="152"/>
      <c r="BO27" s="152"/>
      <c r="BP27" s="152"/>
      <c r="BQ27" s="152"/>
      <c r="BR27" s="152"/>
      <c r="BS27" s="152"/>
      <c r="BT27" s="152"/>
      <c r="BU27" s="152"/>
      <c r="BV27" s="152"/>
      <c r="BW27" s="152"/>
      <c r="BX27" s="152"/>
      <c r="BY27" s="152"/>
      <c r="BZ27" s="152"/>
      <c r="CA27" s="152"/>
      <c r="CB27" s="152"/>
      <c r="CC27" s="152"/>
      <c r="CD27" s="152"/>
      <c r="CE27" s="152"/>
      <c r="CF27" s="152"/>
      <c r="CG27" s="152"/>
      <c r="CH27" s="152"/>
      <c r="CI27" s="152"/>
      <c r="CJ27" s="152"/>
      <c r="CK27" s="152"/>
      <c r="CL27" s="152"/>
      <c r="CM27" s="152"/>
      <c r="CN27" s="152"/>
      <c r="CO27" s="152"/>
      <c r="CP27" s="152"/>
      <c r="CQ27" s="152"/>
      <c r="CR27" s="152"/>
      <c r="CS27" s="152"/>
      <c r="CT27" s="152"/>
      <c r="CU27" s="152"/>
      <c r="CV27" s="152"/>
      <c r="CW27" s="152"/>
      <c r="CX27" s="152"/>
      <c r="CY27" s="152"/>
      <c r="CZ27" s="152"/>
      <c r="DA27" s="152"/>
      <c r="DB27" s="152"/>
      <c r="DC27" s="152"/>
      <c r="DD27" s="152"/>
      <c r="DE27" s="152"/>
      <c r="DF27" s="152"/>
      <c r="DG27" s="152"/>
      <c r="DH27" s="152"/>
      <c r="DI27" s="152"/>
    </row>
    <row r="28" spans="1:113" s="153" customFormat="1" ht="32.25" customHeight="1">
      <c r="A28" s="611" t="str">
        <f>CONSOLIDADA!A24</f>
        <v>13.0</v>
      </c>
      <c r="B28" s="612" t="str">
        <f>CONSOLIDADA!B24</f>
        <v>ATERRAMENTO</v>
      </c>
      <c r="C28" s="613">
        <f>CONSOLIDADA!C24</f>
        <v>9229.16</v>
      </c>
      <c r="D28" s="614">
        <f t="shared" si="5"/>
        <v>2.4534826661091823E-2</v>
      </c>
      <c r="E28" s="616" t="e">
        <f>PLANILHA!#REF!</f>
        <v>#REF!</v>
      </c>
      <c r="F28" s="614" t="e">
        <f t="shared" si="8"/>
        <v>#REF!</v>
      </c>
      <c r="G28" s="615" t="e">
        <f t="shared" si="9"/>
        <v>#REF!</v>
      </c>
      <c r="H28" s="614" t="e">
        <f t="shared" si="10"/>
        <v>#REF!</v>
      </c>
      <c r="I28" s="615" t="e">
        <f t="shared" si="3"/>
        <v>#REF!</v>
      </c>
      <c r="J28" s="614" t="e">
        <f t="shared" si="4"/>
        <v>#REF!</v>
      </c>
      <c r="K28" s="295"/>
      <c r="L28" s="296"/>
      <c r="M28" s="378"/>
      <c r="N28" s="296"/>
      <c r="O28" s="288"/>
      <c r="P28" s="152"/>
      <c r="Q28" s="152"/>
      <c r="R28" s="152"/>
      <c r="S28" s="152"/>
      <c r="T28" s="152"/>
      <c r="U28" s="152"/>
      <c r="V28" s="152"/>
      <c r="W28" s="152"/>
      <c r="X28" s="152"/>
      <c r="Y28" s="152"/>
      <c r="Z28" s="152"/>
      <c r="AA28" s="152"/>
      <c r="AB28" s="152"/>
      <c r="AC28" s="152"/>
      <c r="AD28" s="152"/>
      <c r="AE28" s="152"/>
      <c r="AF28" s="152"/>
      <c r="AG28" s="152"/>
      <c r="AH28" s="152"/>
      <c r="AI28" s="152"/>
      <c r="AJ28" s="152"/>
      <c r="AK28" s="152"/>
      <c r="AL28" s="152"/>
      <c r="AM28" s="152"/>
      <c r="AN28" s="152"/>
      <c r="AO28" s="152"/>
      <c r="AP28" s="152"/>
      <c r="AQ28" s="152"/>
      <c r="AR28" s="152"/>
      <c r="AS28" s="152"/>
      <c r="AT28" s="152"/>
      <c r="AU28" s="152"/>
      <c r="AV28" s="152"/>
      <c r="AW28" s="152"/>
      <c r="AX28" s="152"/>
      <c r="AY28" s="152"/>
      <c r="AZ28" s="152"/>
      <c r="BA28" s="152"/>
      <c r="BB28" s="152"/>
      <c r="BC28" s="152"/>
      <c r="BD28" s="152"/>
      <c r="BE28" s="152"/>
      <c r="BF28" s="152"/>
      <c r="BG28" s="152"/>
      <c r="BH28" s="152"/>
      <c r="BI28" s="152"/>
      <c r="BJ28" s="152"/>
      <c r="BK28" s="152"/>
      <c r="BL28" s="152"/>
      <c r="BM28" s="152"/>
      <c r="BN28" s="152"/>
      <c r="BO28" s="152"/>
      <c r="BP28" s="152"/>
      <c r="BQ28" s="152"/>
      <c r="BR28" s="152"/>
      <c r="BS28" s="152"/>
      <c r="BT28" s="152"/>
      <c r="BU28" s="152"/>
      <c r="BV28" s="152"/>
      <c r="BW28" s="152"/>
      <c r="BX28" s="152"/>
      <c r="BY28" s="152"/>
      <c r="BZ28" s="152"/>
      <c r="CA28" s="152"/>
      <c r="CB28" s="152"/>
      <c r="CC28" s="152"/>
      <c r="CD28" s="152"/>
      <c r="CE28" s="152"/>
      <c r="CF28" s="152"/>
      <c r="CG28" s="152"/>
      <c r="CH28" s="152"/>
      <c r="CI28" s="152"/>
      <c r="CJ28" s="152"/>
      <c r="CK28" s="152"/>
      <c r="CL28" s="152"/>
      <c r="CM28" s="152"/>
      <c r="CN28" s="152"/>
      <c r="CO28" s="152"/>
      <c r="CP28" s="152"/>
      <c r="CQ28" s="152"/>
      <c r="CR28" s="152"/>
      <c r="CS28" s="152"/>
      <c r="CT28" s="152"/>
      <c r="CU28" s="152"/>
      <c r="CV28" s="152"/>
      <c r="CW28" s="152"/>
      <c r="CX28" s="152"/>
      <c r="CY28" s="152"/>
      <c r="CZ28" s="152"/>
      <c r="DA28" s="152"/>
      <c r="DB28" s="152"/>
      <c r="DC28" s="152"/>
      <c r="DD28" s="152"/>
      <c r="DE28" s="152"/>
      <c r="DF28" s="152"/>
      <c r="DG28" s="152"/>
      <c r="DH28" s="152"/>
      <c r="DI28" s="152"/>
    </row>
    <row r="29" spans="1:113" s="153" customFormat="1" ht="32.25" customHeight="1">
      <c r="A29" s="611" t="str">
        <f>CONSOLIDADA!A25</f>
        <v>14.0</v>
      </c>
      <c r="B29" s="612" t="str">
        <f>CONSOLIDADA!B25</f>
        <v>ELÉTRICA ESTABILIZADA</v>
      </c>
      <c r="C29" s="613">
        <f>CONSOLIDADA!C25</f>
        <v>10109.43</v>
      </c>
      <c r="D29" s="614">
        <f t="shared" si="5"/>
        <v>2.6874939072726176E-2</v>
      </c>
      <c r="E29" s="616" t="e">
        <f>PLANILHA!#REF!</f>
        <v>#REF!</v>
      </c>
      <c r="F29" s="614" t="e">
        <f t="shared" si="8"/>
        <v>#REF!</v>
      </c>
      <c r="G29" s="615" t="e">
        <f t="shared" si="9"/>
        <v>#REF!</v>
      </c>
      <c r="H29" s="614" t="e">
        <f t="shared" si="10"/>
        <v>#REF!</v>
      </c>
      <c r="I29" s="615" t="e">
        <f t="shared" si="3"/>
        <v>#REF!</v>
      </c>
      <c r="J29" s="614" t="e">
        <f t="shared" si="4"/>
        <v>#REF!</v>
      </c>
      <c r="K29" s="295"/>
      <c r="L29" s="296"/>
      <c r="M29" s="378"/>
      <c r="N29" s="296"/>
      <c r="O29" s="288"/>
      <c r="P29" s="152"/>
      <c r="Q29" s="152"/>
      <c r="R29" s="152"/>
      <c r="S29" s="152"/>
      <c r="T29" s="152"/>
      <c r="U29" s="152"/>
      <c r="V29" s="152"/>
      <c r="W29" s="152"/>
      <c r="X29" s="152"/>
      <c r="Y29" s="152"/>
      <c r="Z29" s="152"/>
      <c r="AA29" s="152"/>
      <c r="AB29" s="152"/>
      <c r="AC29" s="152"/>
      <c r="AD29" s="152"/>
      <c r="AE29" s="152"/>
      <c r="AF29" s="152"/>
      <c r="AG29" s="152"/>
      <c r="AH29" s="152"/>
      <c r="AI29" s="152"/>
      <c r="AJ29" s="152"/>
      <c r="AK29" s="152"/>
      <c r="AL29" s="152"/>
      <c r="AM29" s="152"/>
      <c r="AN29" s="152"/>
      <c r="AO29" s="152"/>
      <c r="AP29" s="152"/>
      <c r="AQ29" s="152"/>
      <c r="AR29" s="152"/>
      <c r="AS29" s="152"/>
      <c r="AT29" s="152"/>
      <c r="AU29" s="152"/>
      <c r="AV29" s="152"/>
      <c r="AW29" s="152"/>
      <c r="AX29" s="152"/>
      <c r="AY29" s="152"/>
      <c r="AZ29" s="152"/>
      <c r="BA29" s="152"/>
      <c r="BB29" s="152"/>
      <c r="BC29" s="152"/>
      <c r="BD29" s="152"/>
      <c r="BE29" s="152"/>
      <c r="BF29" s="152"/>
      <c r="BG29" s="152"/>
      <c r="BH29" s="152"/>
      <c r="BI29" s="152"/>
      <c r="BJ29" s="152"/>
      <c r="BK29" s="152"/>
      <c r="BL29" s="152"/>
      <c r="BM29" s="152"/>
      <c r="BN29" s="152"/>
      <c r="BO29" s="152"/>
      <c r="BP29" s="152"/>
      <c r="BQ29" s="152"/>
      <c r="BR29" s="152"/>
      <c r="BS29" s="152"/>
      <c r="BT29" s="152"/>
      <c r="BU29" s="152"/>
      <c r="BV29" s="152"/>
      <c r="BW29" s="152"/>
      <c r="BX29" s="152"/>
      <c r="BY29" s="152"/>
      <c r="BZ29" s="152"/>
      <c r="CA29" s="152"/>
      <c r="CB29" s="152"/>
      <c r="CC29" s="152"/>
      <c r="CD29" s="152"/>
      <c r="CE29" s="152"/>
      <c r="CF29" s="152"/>
      <c r="CG29" s="152"/>
      <c r="CH29" s="152"/>
      <c r="CI29" s="152"/>
      <c r="CJ29" s="152"/>
      <c r="CK29" s="152"/>
      <c r="CL29" s="152"/>
      <c r="CM29" s="152"/>
      <c r="CN29" s="152"/>
      <c r="CO29" s="152"/>
      <c r="CP29" s="152"/>
      <c r="CQ29" s="152"/>
      <c r="CR29" s="152"/>
      <c r="CS29" s="152"/>
      <c r="CT29" s="152"/>
      <c r="CU29" s="152"/>
      <c r="CV29" s="152"/>
      <c r="CW29" s="152"/>
      <c r="CX29" s="152"/>
      <c r="CY29" s="152"/>
      <c r="CZ29" s="152"/>
      <c r="DA29" s="152"/>
      <c r="DB29" s="152"/>
      <c r="DC29" s="152"/>
      <c r="DD29" s="152"/>
      <c r="DE29" s="152"/>
      <c r="DF29" s="152"/>
      <c r="DG29" s="152"/>
      <c r="DH29" s="152"/>
      <c r="DI29" s="152"/>
    </row>
    <row r="30" spans="1:113" s="153" customFormat="1" ht="21" thickBot="1">
      <c r="A30" s="611" t="str">
        <f>CONSOLIDADA!A26</f>
        <v>15.0</v>
      </c>
      <c r="B30" s="612" t="str">
        <f>CONSOLIDADA!B26</f>
        <v>HIDROSSANITÁRIO</v>
      </c>
      <c r="C30" s="613">
        <f>CONSOLIDADA!C26</f>
        <v>23317.450000000004</v>
      </c>
      <c r="D30" s="614">
        <f t="shared" si="5"/>
        <v>6.1987179107164204E-2</v>
      </c>
      <c r="E30" s="616" t="e">
        <f>PLANILHA!#REF!</f>
        <v>#REF!</v>
      </c>
      <c r="F30" s="614" t="e">
        <f t="shared" si="8"/>
        <v>#REF!</v>
      </c>
      <c r="G30" s="615" t="e">
        <f t="shared" si="9"/>
        <v>#REF!</v>
      </c>
      <c r="H30" s="614" t="e">
        <f t="shared" si="10"/>
        <v>#REF!</v>
      </c>
      <c r="I30" s="615" t="e">
        <f t="shared" si="3"/>
        <v>#REF!</v>
      </c>
      <c r="J30" s="614" t="e">
        <f t="shared" si="4"/>
        <v>#REF!</v>
      </c>
      <c r="K30" s="295"/>
      <c r="L30" s="296"/>
      <c r="M30" s="378"/>
      <c r="N30" s="296"/>
      <c r="O30" s="288"/>
      <c r="P30" s="152"/>
      <c r="Q30" s="152"/>
      <c r="R30" s="152"/>
      <c r="S30" s="152"/>
      <c r="T30" s="152"/>
      <c r="U30" s="152"/>
      <c r="V30" s="152"/>
      <c r="W30" s="152"/>
      <c r="X30" s="152"/>
      <c r="Y30" s="152"/>
      <c r="Z30" s="152"/>
      <c r="AA30" s="152"/>
      <c r="AB30" s="152"/>
      <c r="AC30" s="152"/>
      <c r="AD30" s="152"/>
      <c r="AE30" s="152"/>
      <c r="AF30" s="152"/>
      <c r="AG30" s="152"/>
      <c r="AH30" s="152"/>
      <c r="AI30" s="152"/>
      <c r="AJ30" s="152"/>
      <c r="AK30" s="152"/>
      <c r="AL30" s="152"/>
      <c r="AM30" s="152"/>
      <c r="AN30" s="152"/>
      <c r="AO30" s="152"/>
      <c r="AP30" s="152"/>
      <c r="AQ30" s="152"/>
      <c r="AR30" s="152"/>
      <c r="AS30" s="152"/>
      <c r="AT30" s="152"/>
      <c r="AU30" s="152"/>
      <c r="AV30" s="152"/>
      <c r="AW30" s="152"/>
      <c r="AX30" s="152"/>
      <c r="AY30" s="152"/>
      <c r="AZ30" s="152"/>
      <c r="BA30" s="152"/>
      <c r="BB30" s="152"/>
      <c r="BC30" s="152"/>
      <c r="BD30" s="152"/>
      <c r="BE30" s="152"/>
      <c r="BF30" s="152"/>
      <c r="BG30" s="152"/>
      <c r="BH30" s="152"/>
      <c r="BI30" s="152"/>
      <c r="BJ30" s="152"/>
      <c r="BK30" s="152"/>
      <c r="BL30" s="152"/>
      <c r="BM30" s="152"/>
      <c r="BN30" s="152"/>
      <c r="BO30" s="152"/>
      <c r="BP30" s="152"/>
      <c r="BQ30" s="152"/>
      <c r="BR30" s="152"/>
      <c r="BS30" s="152"/>
      <c r="BT30" s="152"/>
      <c r="BU30" s="152"/>
      <c r="BV30" s="152"/>
      <c r="BW30" s="152"/>
      <c r="BX30" s="152"/>
      <c r="BY30" s="152"/>
      <c r="BZ30" s="152"/>
      <c r="CA30" s="152"/>
      <c r="CB30" s="152"/>
      <c r="CC30" s="152"/>
      <c r="CD30" s="152"/>
      <c r="CE30" s="152"/>
      <c r="CF30" s="152"/>
      <c r="CG30" s="152"/>
      <c r="CH30" s="152"/>
      <c r="CI30" s="152"/>
      <c r="CJ30" s="152"/>
      <c r="CK30" s="152"/>
      <c r="CL30" s="152"/>
      <c r="CM30" s="152"/>
      <c r="CN30" s="152"/>
      <c r="CO30" s="152"/>
      <c r="CP30" s="152"/>
      <c r="CQ30" s="152"/>
      <c r="CR30" s="152"/>
      <c r="CS30" s="152"/>
      <c r="CT30" s="152"/>
      <c r="CU30" s="152"/>
      <c r="CV30" s="152"/>
      <c r="CW30" s="152"/>
      <c r="CX30" s="152"/>
      <c r="CY30" s="152"/>
      <c r="CZ30" s="152"/>
      <c r="DA30" s="152"/>
      <c r="DB30" s="152"/>
      <c r="DC30" s="152"/>
      <c r="DD30" s="152"/>
      <c r="DE30" s="152"/>
      <c r="DF30" s="152"/>
      <c r="DG30" s="152"/>
      <c r="DH30" s="152"/>
      <c r="DI30" s="152"/>
    </row>
    <row r="31" spans="1:113" ht="21" thickBot="1">
      <c r="A31" s="1124" t="s">
        <v>757</v>
      </c>
      <c r="B31" s="1125"/>
      <c r="C31" s="617">
        <f t="shared" ref="C31:J31" si="11">SUM(C16:C30)</f>
        <v>376165.68999999994</v>
      </c>
      <c r="D31" s="618">
        <f t="shared" si="11"/>
        <v>1.0000000000000002</v>
      </c>
      <c r="E31" s="617" t="e">
        <f t="shared" si="11"/>
        <v>#REF!</v>
      </c>
      <c r="F31" s="618" t="e">
        <f t="shared" si="11"/>
        <v>#REF!</v>
      </c>
      <c r="G31" s="619" t="e">
        <f t="shared" si="11"/>
        <v>#REF!</v>
      </c>
      <c r="H31" s="618" t="e">
        <f t="shared" si="11"/>
        <v>#REF!</v>
      </c>
      <c r="I31" s="617" t="e">
        <f t="shared" si="11"/>
        <v>#REF!</v>
      </c>
      <c r="J31" s="618" t="e">
        <f t="shared" si="11"/>
        <v>#REF!</v>
      </c>
      <c r="K31" s="143" t="e">
        <f t="shared" ref="K31" si="12">SUM(K16:K30)</f>
        <v>#REF!</v>
      </c>
      <c r="L31" s="142" t="e">
        <f>K31/CONSOLIDADA!C28</f>
        <v>#REF!</v>
      </c>
      <c r="M31" s="143" t="e">
        <f>SUM(M16:M30)</f>
        <v>#REF!</v>
      </c>
      <c r="N31" s="142" t="e">
        <f>M31/(CONSOLIDADA!#REF!+CONSOLIDADA!#REF!)</f>
        <v>#REF!</v>
      </c>
      <c r="O31" s="150"/>
      <c r="P31" s="150"/>
      <c r="Q31" s="150"/>
      <c r="R31" s="150"/>
      <c r="S31" s="150"/>
      <c r="T31" s="150"/>
      <c r="U31" s="150"/>
      <c r="V31" s="150"/>
      <c r="W31" s="150"/>
      <c r="X31" s="150"/>
      <c r="Y31" s="150"/>
      <c r="Z31" s="150"/>
      <c r="AA31" s="150"/>
      <c r="AB31" s="150"/>
      <c r="AC31" s="150"/>
      <c r="AD31" s="150"/>
      <c r="AE31" s="150"/>
      <c r="AF31" s="150"/>
      <c r="AG31" s="150"/>
      <c r="AH31" s="150"/>
      <c r="AI31" s="150"/>
      <c r="AJ31" s="150"/>
      <c r="AK31" s="150"/>
      <c r="AL31" s="150"/>
      <c r="AM31" s="150"/>
      <c r="AN31" s="150"/>
      <c r="AO31" s="150"/>
      <c r="AP31" s="150"/>
      <c r="AQ31" s="150"/>
      <c r="AR31" s="150"/>
      <c r="AS31" s="150"/>
      <c r="AT31" s="150"/>
      <c r="AU31" s="150"/>
      <c r="AV31" s="150"/>
      <c r="AW31" s="150"/>
      <c r="AX31" s="150"/>
      <c r="AY31" s="150"/>
      <c r="AZ31" s="150"/>
      <c r="BA31" s="150"/>
      <c r="BB31" s="150"/>
      <c r="BC31" s="150"/>
      <c r="BD31" s="150"/>
      <c r="BE31" s="150"/>
      <c r="BF31" s="150"/>
      <c r="BG31" s="150"/>
      <c r="BH31" s="150"/>
      <c r="BI31" s="150"/>
      <c r="BJ31" s="150"/>
      <c r="BK31" s="150"/>
      <c r="BL31" s="150"/>
      <c r="BM31" s="150"/>
      <c r="BN31" s="150"/>
      <c r="BO31" s="150"/>
      <c r="BP31" s="150"/>
      <c r="BQ31" s="150"/>
      <c r="BR31" s="150"/>
      <c r="BS31" s="150"/>
      <c r="BT31" s="150"/>
      <c r="BU31" s="150"/>
      <c r="BV31" s="150"/>
      <c r="BW31" s="150"/>
      <c r="BX31" s="150"/>
      <c r="BY31" s="150"/>
      <c r="BZ31" s="150"/>
      <c r="CA31" s="150"/>
      <c r="CB31" s="150"/>
      <c r="CC31" s="150"/>
      <c r="CD31" s="150"/>
      <c r="CE31" s="150"/>
      <c r="CF31" s="150"/>
      <c r="CG31" s="150"/>
      <c r="CH31" s="150"/>
      <c r="CI31" s="150"/>
      <c r="CJ31" s="150"/>
      <c r="CK31" s="150"/>
      <c r="CL31" s="150"/>
      <c r="CM31" s="150"/>
      <c r="CN31" s="150"/>
      <c r="CO31" s="150"/>
      <c r="CP31" s="150"/>
      <c r="CQ31" s="150"/>
      <c r="CR31" s="150"/>
      <c r="CS31" s="150"/>
      <c r="CT31" s="150"/>
      <c r="CU31" s="150"/>
      <c r="CV31" s="150"/>
      <c r="CW31" s="150"/>
      <c r="CX31" s="150"/>
      <c r="CY31" s="150"/>
      <c r="CZ31" s="150"/>
      <c r="DA31" s="150"/>
      <c r="DB31" s="150"/>
      <c r="DC31" s="150"/>
      <c r="DD31" s="150"/>
      <c r="DE31" s="150"/>
      <c r="DF31" s="150"/>
      <c r="DG31" s="150"/>
      <c r="DH31" s="150"/>
      <c r="DI31" s="150"/>
    </row>
    <row r="32" spans="1:113" ht="15.75">
      <c r="A32" s="533"/>
      <c r="B32" s="541" t="s">
        <v>883</v>
      </c>
      <c r="C32" s="520" t="e">
        <f>E31</f>
        <v>#REF!</v>
      </c>
      <c r="D32" s="528"/>
      <c r="E32" s="540"/>
      <c r="F32" s="540"/>
      <c r="G32" s="528"/>
      <c r="H32" s="528"/>
      <c r="I32" s="528"/>
      <c r="J32" s="542"/>
      <c r="K32" s="289"/>
      <c r="L32" s="289"/>
    </row>
    <row r="33" spans="1:15" ht="16.5" thickBot="1">
      <c r="A33" s="533"/>
      <c r="B33" s="541"/>
      <c r="C33" s="520"/>
      <c r="D33" s="540"/>
      <c r="E33" s="540"/>
      <c r="F33" s="540"/>
      <c r="G33" s="528"/>
      <c r="H33" s="528"/>
      <c r="I33" s="543"/>
      <c r="J33" s="542"/>
    </row>
    <row r="34" spans="1:15" ht="26.25" customHeight="1" thickBot="1">
      <c r="A34" s="533"/>
      <c r="B34" s="620" t="s">
        <v>885</v>
      </c>
      <c r="C34" s="621" t="e">
        <f>C32</f>
        <v>#REF!</v>
      </c>
      <c r="D34" s="622" t="e">
        <f>C34/C31</f>
        <v>#REF!</v>
      </c>
      <c r="E34" s="540"/>
      <c r="F34" s="540"/>
      <c r="G34" s="528"/>
      <c r="H34" s="528"/>
      <c r="I34" s="528"/>
      <c r="J34" s="542"/>
      <c r="M34" s="375"/>
      <c r="N34" s="375"/>
      <c r="O34" s="375"/>
    </row>
    <row r="35" spans="1:15" ht="15.75">
      <c r="A35" s="533"/>
      <c r="B35" s="541"/>
      <c r="C35" s="547"/>
      <c r="D35" s="540"/>
      <c r="E35" s="540"/>
      <c r="F35" s="540"/>
      <c r="G35" s="528"/>
      <c r="H35" s="528"/>
      <c r="I35" s="528"/>
      <c r="J35" s="542"/>
      <c r="M35" s="375"/>
      <c r="N35" s="375"/>
      <c r="O35" s="375"/>
    </row>
    <row r="36" spans="1:15" ht="18">
      <c r="A36" s="538"/>
      <c r="B36" s="548" t="s">
        <v>886</v>
      </c>
      <c r="C36" s="1118"/>
      <c r="D36" s="1118"/>
      <c r="E36" s="1118"/>
      <c r="F36" s="1118"/>
      <c r="G36" s="1118"/>
      <c r="H36" s="1118"/>
      <c r="I36" s="1118"/>
      <c r="J36" s="1119"/>
      <c r="M36" s="375"/>
      <c r="N36" s="375"/>
      <c r="O36" s="375"/>
    </row>
    <row r="37" spans="1:15" ht="18">
      <c r="A37" s="538"/>
      <c r="B37" s="549"/>
      <c r="C37" s="1118"/>
      <c r="D37" s="1118"/>
      <c r="E37" s="1118"/>
      <c r="F37" s="1118"/>
      <c r="G37" s="1118"/>
      <c r="H37" s="1118"/>
      <c r="I37" s="1118"/>
      <c r="J37" s="1119"/>
    </row>
    <row r="38" spans="1:15" ht="15.75">
      <c r="A38" s="538"/>
      <c r="B38" s="539"/>
      <c r="C38" s="540"/>
      <c r="D38" s="540"/>
      <c r="E38" s="540"/>
      <c r="F38" s="540"/>
      <c r="G38" s="529"/>
      <c r="H38" s="529"/>
      <c r="I38" s="529"/>
      <c r="J38" s="530"/>
    </row>
    <row r="39" spans="1:15" ht="15.75">
      <c r="A39" s="538"/>
      <c r="B39" s="539"/>
      <c r="C39" s="540"/>
      <c r="D39" s="540"/>
      <c r="E39" s="540"/>
      <c r="F39" s="540"/>
      <c r="G39" s="529"/>
      <c r="H39" s="529"/>
      <c r="I39" s="529"/>
      <c r="J39" s="530"/>
    </row>
    <row r="40" spans="1:15" ht="15.75">
      <c r="A40" s="538"/>
      <c r="B40" s="539"/>
      <c r="C40" s="540"/>
      <c r="D40" s="540"/>
      <c r="E40" s="540"/>
      <c r="F40" s="540"/>
      <c r="G40" s="529"/>
      <c r="H40" s="529"/>
      <c r="I40" s="529"/>
      <c r="J40" s="530"/>
    </row>
    <row r="41" spans="1:15" ht="15.75">
      <c r="A41" s="538"/>
      <c r="B41" s="539"/>
      <c r="C41" s="540"/>
      <c r="D41" s="540"/>
      <c r="E41" s="540"/>
      <c r="F41" s="540"/>
      <c r="G41" s="529"/>
      <c r="H41" s="529"/>
      <c r="I41" s="529"/>
      <c r="J41" s="530"/>
    </row>
    <row r="42" spans="1:15" ht="15.75">
      <c r="A42" s="550"/>
      <c r="B42" s="551"/>
      <c r="C42" s="529"/>
      <c r="D42" s="529"/>
      <c r="E42" s="529"/>
      <c r="F42" s="529"/>
      <c r="G42" s="553"/>
      <c r="H42" s="553"/>
      <c r="I42" s="553"/>
      <c r="J42" s="530"/>
    </row>
    <row r="43" spans="1:15" ht="15.75" customHeight="1">
      <c r="A43" s="550"/>
      <c r="B43" s="515" t="s">
        <v>750</v>
      </c>
      <c r="C43" s="529"/>
      <c r="D43" s="1104" t="s">
        <v>1070</v>
      </c>
      <c r="E43" s="925"/>
      <c r="F43" s="529"/>
      <c r="G43" s="926" t="s">
        <v>1059</v>
      </c>
      <c r="H43" s="926"/>
      <c r="I43" s="926"/>
      <c r="J43" s="530"/>
    </row>
    <row r="44" spans="1:15" ht="16.5" thickBot="1">
      <c r="A44" s="569"/>
      <c r="B44" s="570"/>
      <c r="C44" s="571"/>
      <c r="D44" s="571"/>
      <c r="E44" s="571"/>
      <c r="F44" s="571"/>
      <c r="G44" s="557"/>
      <c r="H44" s="557"/>
      <c r="I44" s="557"/>
      <c r="J44" s="558"/>
    </row>
  </sheetData>
  <mergeCells count="43">
    <mergeCell ref="I5:J5"/>
    <mergeCell ref="I7:J7"/>
    <mergeCell ref="C3:F4"/>
    <mergeCell ref="A2:B2"/>
    <mergeCell ref="A3:B3"/>
    <mergeCell ref="A4:B4"/>
    <mergeCell ref="G6:H6"/>
    <mergeCell ref="G5:H5"/>
    <mergeCell ref="G2:H2"/>
    <mergeCell ref="G3:H3"/>
    <mergeCell ref="G4:H4"/>
    <mergeCell ref="I2:J2"/>
    <mergeCell ref="I3:J3"/>
    <mergeCell ref="I4:J4"/>
    <mergeCell ref="C6:E6"/>
    <mergeCell ref="G11:H11"/>
    <mergeCell ref="G8:H8"/>
    <mergeCell ref="G10:H10"/>
    <mergeCell ref="G9:H9"/>
    <mergeCell ref="G7:H7"/>
    <mergeCell ref="A31:B31"/>
    <mergeCell ref="A12:A14"/>
    <mergeCell ref="D12:D14"/>
    <mergeCell ref="B12:B14"/>
    <mergeCell ref="C12:C14"/>
    <mergeCell ref="N12:N14"/>
    <mergeCell ref="F12:F14"/>
    <mergeCell ref="M12:M14"/>
    <mergeCell ref="E12:E14"/>
    <mergeCell ref="I12:I14"/>
    <mergeCell ref="J12:J14"/>
    <mergeCell ref="K12:K14"/>
    <mergeCell ref="L12:L14"/>
    <mergeCell ref="D43:E43"/>
    <mergeCell ref="C36:J37"/>
    <mergeCell ref="G12:G14"/>
    <mergeCell ref="H12:H14"/>
    <mergeCell ref="G43:I43"/>
    <mergeCell ref="I11:J11"/>
    <mergeCell ref="I8:J8"/>
    <mergeCell ref="I10:J10"/>
    <mergeCell ref="I9:J9"/>
    <mergeCell ref="I6:J6"/>
  </mergeCells>
  <phoneticPr fontId="0" type="noConversion"/>
  <printOptions horizontalCentered="1"/>
  <pageMargins left="0.39370078740157483" right="0.39370078740157483" top="0.59055118110236227" bottom="0.59055118110236227" header="0.39370078740157483" footer="0.4"/>
  <pageSetup paperSize="9" scale="51" orientation="landscape" horizontalDpi="150" verticalDpi="150" r:id="rId1"/>
  <headerFooter alignWithMargins="0">
    <oddHeader>Página &amp;P de &amp;N</oddHeader>
    <oddFooter>&amp;C&amp;F</oddFooter>
  </headerFooter>
  <drawing r:id="rId2"/>
</worksheet>
</file>

<file path=xl/worksheets/sheet9.xml><?xml version="1.0" encoding="utf-8"?>
<worksheet xmlns="http://schemas.openxmlformats.org/spreadsheetml/2006/main" xmlns:r="http://schemas.openxmlformats.org/officeDocument/2006/relationships">
  <sheetPr codeName="Plan22">
    <tabColor indexed="50"/>
  </sheetPr>
  <dimension ref="A2:DI45"/>
  <sheetViews>
    <sheetView zoomScale="60" zoomScaleNormal="60" workbookViewId="0">
      <selection activeCell="P7" sqref="P7"/>
    </sheetView>
  </sheetViews>
  <sheetFormatPr defaultColWidth="9.140625" defaultRowHeight="15"/>
  <cols>
    <col min="1" max="1" width="10.42578125" style="147" customWidth="1"/>
    <col min="2" max="2" width="51" style="147" customWidth="1"/>
    <col min="3" max="3" width="19.85546875" style="147" customWidth="1"/>
    <col min="4" max="4" width="12.42578125" style="147" customWidth="1"/>
    <col min="5" max="5" width="21.85546875" style="147" customWidth="1"/>
    <col min="6" max="6" width="13.85546875" style="147" customWidth="1"/>
    <col min="7" max="7" width="21.28515625" style="147" customWidth="1"/>
    <col min="8" max="8" width="13.140625" style="147" customWidth="1"/>
    <col min="9" max="9" width="21.28515625" style="147" customWidth="1"/>
    <col min="10" max="10" width="11.42578125" style="147" customWidth="1"/>
    <col min="11" max="11" width="19" style="147" hidden="1" customWidth="1"/>
    <col min="12" max="12" width="11.42578125" style="147" hidden="1" customWidth="1"/>
    <col min="13" max="13" width="19" style="147" hidden="1" customWidth="1"/>
    <col min="14" max="14" width="11.42578125" style="147" hidden="1" customWidth="1"/>
    <col min="15" max="15" width="11.140625" style="147" bestFit="1" customWidth="1"/>
    <col min="16" max="16384" width="9.140625" style="147"/>
  </cols>
  <sheetData>
    <row r="2" spans="1:113" ht="20.25">
      <c r="A2" s="1132" t="s">
        <v>641</v>
      </c>
      <c r="B2" s="1133"/>
      <c r="C2" s="600"/>
      <c r="D2" s="600"/>
      <c r="E2" s="600"/>
      <c r="F2" s="600"/>
      <c r="G2" s="1134"/>
      <c r="H2" s="1134"/>
      <c r="I2" s="1136"/>
      <c r="J2" s="1136"/>
    </row>
    <row r="3" spans="1:113" ht="20.25">
      <c r="A3" s="1132" t="s">
        <v>634</v>
      </c>
      <c r="B3" s="1133"/>
      <c r="C3" s="1131"/>
      <c r="D3" s="1131"/>
      <c r="E3" s="1131"/>
      <c r="F3" s="1131"/>
      <c r="G3" s="1135"/>
      <c r="H3" s="1135"/>
      <c r="I3" s="1137"/>
      <c r="J3" s="1137"/>
    </row>
    <row r="4" spans="1:113" ht="20.25">
      <c r="A4" s="1132" t="s">
        <v>1062</v>
      </c>
      <c r="B4" s="1133"/>
      <c r="C4" s="1131"/>
      <c r="D4" s="1131"/>
      <c r="E4" s="1131"/>
      <c r="F4" s="1131"/>
      <c r="G4" s="1128" t="s">
        <v>1064</v>
      </c>
      <c r="H4" s="1128"/>
      <c r="I4" s="1117" t="s">
        <v>1157</v>
      </c>
      <c r="J4" s="1130"/>
    </row>
    <row r="5" spans="1:113" ht="20.25">
      <c r="A5" s="601"/>
      <c r="B5" s="599"/>
      <c r="C5" s="602"/>
      <c r="D5" s="602"/>
      <c r="E5" s="676"/>
      <c r="F5" s="676"/>
      <c r="G5" s="1128" t="s">
        <v>808</v>
      </c>
      <c r="H5" s="1128"/>
      <c r="I5" s="1117"/>
      <c r="J5" s="1117"/>
    </row>
    <row r="6" spans="1:113" s="148" customFormat="1" ht="20.25">
      <c r="A6" s="601"/>
      <c r="B6" s="599"/>
      <c r="C6" s="1137" t="s">
        <v>144</v>
      </c>
      <c r="D6" s="1137"/>
      <c r="E6" s="1137"/>
      <c r="F6" s="676"/>
      <c r="G6" s="1128" t="s">
        <v>1063</v>
      </c>
      <c r="H6" s="1128"/>
      <c r="I6" s="1117" t="s">
        <v>1075</v>
      </c>
      <c r="J6" s="1117"/>
    </row>
    <row r="7" spans="1:113" ht="20.25">
      <c r="A7" s="601"/>
      <c r="B7" s="599"/>
      <c r="C7" s="676"/>
      <c r="D7" s="676"/>
      <c r="E7" s="676"/>
      <c r="F7" s="676"/>
      <c r="G7" s="1128" t="s">
        <v>1065</v>
      </c>
      <c r="H7" s="1128"/>
      <c r="I7" s="1130" t="s">
        <v>1076</v>
      </c>
      <c r="J7" s="1130"/>
    </row>
    <row r="8" spans="1:113" ht="20.25">
      <c r="A8" s="604" t="str">
        <f>CONSOLIDADA!A5</f>
        <v>POLICLINICA JARDIM GLÓRIA II</v>
      </c>
      <c r="B8" s="605"/>
      <c r="C8" s="676"/>
      <c r="D8" s="676"/>
      <c r="E8" s="676"/>
      <c r="F8" s="676"/>
      <c r="G8" s="1128" t="s">
        <v>809</v>
      </c>
      <c r="H8" s="1128"/>
      <c r="I8" s="1112"/>
      <c r="J8" s="1112"/>
    </row>
    <row r="9" spans="1:113" ht="21" thickBot="1">
      <c r="A9" s="604" t="str">
        <f>CONSOLIDADA!A6</f>
        <v>ENDEREÇO: RUA HARMONIA ESQUINA COM RUA DO AMOR, BAIRRO JARDIM GLORIA II, VARZEA GRANDE-MT</v>
      </c>
      <c r="B9" s="605"/>
      <c r="C9" s="676"/>
      <c r="D9" s="676"/>
      <c r="E9" s="676"/>
      <c r="F9" s="676"/>
      <c r="G9" s="1128" t="s">
        <v>817</v>
      </c>
      <c r="H9" s="1128"/>
      <c r="I9" s="1115">
        <f>CONSOLIDADA!C28</f>
        <v>377625.66999999993</v>
      </c>
      <c r="J9" s="1116"/>
    </row>
    <row r="10" spans="1:113" ht="15" customHeight="1">
      <c r="A10" s="916" t="s">
        <v>659</v>
      </c>
      <c r="B10" s="918" t="s">
        <v>696</v>
      </c>
      <c r="C10" s="921" t="s">
        <v>893</v>
      </c>
      <c r="D10" s="908" t="s">
        <v>688</v>
      </c>
      <c r="E10" s="908" t="s">
        <v>818</v>
      </c>
      <c r="F10" s="908" t="s">
        <v>688</v>
      </c>
      <c r="G10" s="909" t="s">
        <v>140</v>
      </c>
      <c r="H10" s="909" t="s">
        <v>688</v>
      </c>
      <c r="I10" s="909" t="s">
        <v>141</v>
      </c>
      <c r="J10" s="909" t="s">
        <v>688</v>
      </c>
      <c r="K10" s="1139" t="s">
        <v>894</v>
      </c>
      <c r="L10" s="908" t="s">
        <v>688</v>
      </c>
      <c r="M10" s="908" t="s">
        <v>895</v>
      </c>
      <c r="N10" s="908" t="s">
        <v>688</v>
      </c>
      <c r="O10" s="150"/>
      <c r="P10" s="150"/>
      <c r="Q10" s="150"/>
      <c r="R10" s="150"/>
      <c r="S10" s="150"/>
      <c r="T10" s="150"/>
      <c r="U10" s="150"/>
      <c r="V10" s="150"/>
      <c r="W10" s="150"/>
      <c r="X10" s="150"/>
      <c r="Y10" s="150"/>
      <c r="Z10" s="150"/>
      <c r="AA10" s="150"/>
      <c r="AB10" s="150"/>
      <c r="AC10" s="150"/>
      <c r="AD10" s="150"/>
      <c r="AE10" s="150"/>
      <c r="AF10" s="150"/>
      <c r="AG10" s="150"/>
      <c r="AH10" s="150"/>
      <c r="AI10" s="150"/>
      <c r="AJ10" s="150"/>
      <c r="AK10" s="150"/>
      <c r="AL10" s="150"/>
      <c r="AM10" s="150"/>
      <c r="AN10" s="150"/>
      <c r="AO10" s="150"/>
      <c r="AP10" s="150"/>
      <c r="AQ10" s="150"/>
      <c r="AR10" s="150"/>
      <c r="AS10" s="150"/>
      <c r="AT10" s="150"/>
      <c r="AU10" s="150"/>
      <c r="AV10" s="150"/>
      <c r="AW10" s="150"/>
      <c r="AX10" s="150"/>
      <c r="AY10" s="150"/>
      <c r="AZ10" s="150"/>
      <c r="BA10" s="150"/>
      <c r="BB10" s="150"/>
      <c r="BC10" s="150"/>
      <c r="BD10" s="150"/>
      <c r="BE10" s="150"/>
      <c r="BF10" s="150"/>
      <c r="BG10" s="150"/>
      <c r="BH10" s="150"/>
      <c r="BI10" s="150"/>
      <c r="BJ10" s="150"/>
      <c r="BK10" s="150"/>
      <c r="BL10" s="150"/>
      <c r="BM10" s="150"/>
      <c r="BN10" s="150"/>
      <c r="BO10" s="150"/>
      <c r="BP10" s="150"/>
      <c r="BQ10" s="150"/>
      <c r="BR10" s="150"/>
      <c r="BS10" s="150"/>
      <c r="BT10" s="150"/>
      <c r="BU10" s="150"/>
      <c r="BV10" s="150"/>
      <c r="BW10" s="150"/>
      <c r="BX10" s="150"/>
      <c r="BY10" s="150"/>
      <c r="BZ10" s="150"/>
      <c r="CA10" s="150"/>
      <c r="CB10" s="150"/>
      <c r="CC10" s="150"/>
      <c r="CD10" s="150"/>
      <c r="CE10" s="150"/>
      <c r="CF10" s="150"/>
      <c r="CG10" s="150"/>
      <c r="CH10" s="150"/>
      <c r="CI10" s="150"/>
      <c r="CJ10" s="150"/>
      <c r="CK10" s="150"/>
      <c r="CL10" s="150"/>
      <c r="CM10" s="150"/>
      <c r="CN10" s="150"/>
      <c r="CO10" s="150"/>
      <c r="CP10" s="150"/>
      <c r="CQ10" s="150"/>
      <c r="CR10" s="150"/>
      <c r="CS10" s="150"/>
      <c r="CT10" s="150"/>
      <c r="CU10" s="150"/>
      <c r="CV10" s="150"/>
      <c r="CW10" s="150"/>
      <c r="CX10" s="150"/>
      <c r="CY10" s="150"/>
      <c r="CZ10" s="150"/>
      <c r="DA10" s="150"/>
      <c r="DB10" s="150"/>
      <c r="DC10" s="150"/>
      <c r="DD10" s="150"/>
      <c r="DE10" s="150"/>
      <c r="DF10" s="150"/>
      <c r="DG10" s="150"/>
      <c r="DH10" s="150"/>
      <c r="DI10" s="150"/>
    </row>
    <row r="11" spans="1:113" ht="18" customHeight="1">
      <c r="A11" s="917"/>
      <c r="B11" s="919"/>
      <c r="C11" s="922"/>
      <c r="D11" s="909"/>
      <c r="E11" s="909"/>
      <c r="F11" s="909"/>
      <c r="G11" s="909"/>
      <c r="H11" s="909"/>
      <c r="I11" s="909"/>
      <c r="J11" s="909"/>
      <c r="K11" s="1140"/>
      <c r="L11" s="909"/>
      <c r="M11" s="909"/>
      <c r="N11" s="909"/>
      <c r="O11" s="150"/>
      <c r="P11" s="150"/>
      <c r="Q11" s="150"/>
      <c r="R11" s="150"/>
      <c r="S11" s="150"/>
      <c r="T11" s="150"/>
      <c r="U11" s="150"/>
      <c r="V11" s="150"/>
      <c r="W11" s="150"/>
      <c r="X11" s="150"/>
      <c r="Y11" s="150"/>
      <c r="Z11" s="150"/>
      <c r="AA11" s="150"/>
      <c r="AB11" s="150"/>
      <c r="AC11" s="150"/>
      <c r="AD11" s="150"/>
      <c r="AE11" s="150"/>
      <c r="AF11" s="150"/>
      <c r="AG11" s="150"/>
      <c r="AH11" s="150"/>
      <c r="AI11" s="150"/>
      <c r="AJ11" s="150"/>
      <c r="AK11" s="150"/>
      <c r="AL11" s="150"/>
      <c r="AM11" s="150"/>
      <c r="AN11" s="150"/>
      <c r="AO11" s="150"/>
      <c r="AP11" s="150"/>
      <c r="AQ11" s="150"/>
      <c r="AR11" s="150"/>
      <c r="AS11" s="150"/>
      <c r="AT11" s="150"/>
      <c r="AU11" s="150"/>
      <c r="AV11" s="150"/>
      <c r="AW11" s="150"/>
      <c r="AX11" s="150"/>
      <c r="AY11" s="150"/>
      <c r="AZ11" s="150"/>
      <c r="BA11" s="150"/>
      <c r="BB11" s="150"/>
      <c r="BC11" s="150"/>
      <c r="BD11" s="150"/>
      <c r="BE11" s="150"/>
      <c r="BF11" s="150"/>
      <c r="BG11" s="150"/>
      <c r="BH11" s="150"/>
      <c r="BI11" s="150"/>
      <c r="BJ11" s="150"/>
      <c r="BK11" s="150"/>
      <c r="BL11" s="150"/>
      <c r="BM11" s="150"/>
      <c r="BN11" s="150"/>
      <c r="BO11" s="150"/>
      <c r="BP11" s="150"/>
      <c r="BQ11" s="150"/>
      <c r="BR11" s="150"/>
      <c r="BS11" s="150"/>
      <c r="BT11" s="150"/>
      <c r="BU11" s="150"/>
      <c r="BV11" s="150"/>
      <c r="BW11" s="150"/>
      <c r="BX11" s="150"/>
      <c r="BY11" s="150"/>
      <c r="BZ11" s="150"/>
      <c r="CA11" s="150"/>
      <c r="CB11" s="150"/>
      <c r="CC11" s="150"/>
      <c r="CD11" s="150"/>
      <c r="CE11" s="150"/>
      <c r="CF11" s="150"/>
      <c r="CG11" s="150"/>
      <c r="CH11" s="150"/>
      <c r="CI11" s="150"/>
      <c r="CJ11" s="150"/>
      <c r="CK11" s="150"/>
      <c r="CL11" s="150"/>
      <c r="CM11" s="150"/>
      <c r="CN11" s="150"/>
      <c r="CO11" s="150"/>
      <c r="CP11" s="150"/>
      <c r="CQ11" s="150"/>
      <c r="CR11" s="150"/>
      <c r="CS11" s="150"/>
      <c r="CT11" s="150"/>
      <c r="CU11" s="150"/>
      <c r="CV11" s="150"/>
      <c r="CW11" s="150"/>
      <c r="CX11" s="150"/>
      <c r="CY11" s="150"/>
      <c r="CZ11" s="150"/>
      <c r="DA11" s="150"/>
      <c r="DB11" s="150"/>
      <c r="DC11" s="150"/>
      <c r="DD11" s="150"/>
      <c r="DE11" s="150"/>
      <c r="DF11" s="150"/>
      <c r="DG11" s="150"/>
      <c r="DH11" s="150"/>
      <c r="DI11" s="150"/>
    </row>
    <row r="12" spans="1:113" ht="36" customHeight="1" thickBot="1">
      <c r="A12" s="917"/>
      <c r="B12" s="920"/>
      <c r="C12" s="922"/>
      <c r="D12" s="909"/>
      <c r="E12" s="910"/>
      <c r="F12" s="909"/>
      <c r="G12" s="910"/>
      <c r="H12" s="909"/>
      <c r="I12" s="910"/>
      <c r="J12" s="909"/>
      <c r="K12" s="1141"/>
      <c r="L12" s="910"/>
      <c r="M12" s="910"/>
      <c r="N12" s="910"/>
      <c r="O12" s="150"/>
      <c r="P12" s="150"/>
      <c r="Q12" s="150"/>
      <c r="R12" s="150"/>
      <c r="S12" s="150"/>
      <c r="T12" s="150"/>
      <c r="U12" s="150"/>
      <c r="V12" s="150"/>
      <c r="W12" s="150"/>
      <c r="X12" s="150"/>
      <c r="Y12" s="150"/>
      <c r="Z12" s="150"/>
      <c r="AA12" s="150"/>
      <c r="AB12" s="150"/>
      <c r="AC12" s="150"/>
      <c r="AD12" s="150"/>
      <c r="AE12" s="150"/>
      <c r="AF12" s="150"/>
      <c r="AG12" s="150"/>
      <c r="AH12" s="150"/>
      <c r="AI12" s="150"/>
      <c r="AJ12" s="150"/>
      <c r="AK12" s="150"/>
      <c r="AL12" s="150"/>
      <c r="AM12" s="150"/>
      <c r="AN12" s="150"/>
      <c r="AO12" s="150"/>
      <c r="AP12" s="150"/>
      <c r="AQ12" s="150"/>
      <c r="AR12" s="150"/>
      <c r="AS12" s="150"/>
      <c r="AT12" s="150"/>
      <c r="AU12" s="150"/>
      <c r="AV12" s="150"/>
      <c r="AW12" s="150"/>
      <c r="AX12" s="150"/>
      <c r="AY12" s="150"/>
      <c r="AZ12" s="150"/>
      <c r="BA12" s="150"/>
      <c r="BB12" s="150"/>
      <c r="BC12" s="150"/>
      <c r="BD12" s="150"/>
      <c r="BE12" s="150"/>
      <c r="BF12" s="150"/>
      <c r="BG12" s="150"/>
      <c r="BH12" s="150"/>
      <c r="BI12" s="150"/>
      <c r="BJ12" s="150"/>
      <c r="BK12" s="150"/>
      <c r="BL12" s="150"/>
      <c r="BM12" s="150"/>
      <c r="BN12" s="150"/>
      <c r="BO12" s="150"/>
      <c r="BP12" s="150"/>
      <c r="BQ12" s="150"/>
      <c r="BR12" s="150"/>
      <c r="BS12" s="150"/>
      <c r="BT12" s="150"/>
      <c r="BU12" s="150"/>
      <c r="BV12" s="150"/>
      <c r="BW12" s="150"/>
      <c r="BX12" s="150"/>
      <c r="BY12" s="150"/>
      <c r="BZ12" s="150"/>
      <c r="CA12" s="150"/>
      <c r="CB12" s="150"/>
      <c r="CC12" s="150"/>
      <c r="CD12" s="150"/>
      <c r="CE12" s="150"/>
      <c r="CF12" s="150"/>
      <c r="CG12" s="150"/>
      <c r="CH12" s="150"/>
      <c r="CI12" s="150"/>
      <c r="CJ12" s="150"/>
      <c r="CK12" s="150"/>
      <c r="CL12" s="150"/>
      <c r="CM12" s="150"/>
      <c r="CN12" s="150"/>
      <c r="CO12" s="150"/>
      <c r="CP12" s="150"/>
      <c r="CQ12" s="150"/>
      <c r="CR12" s="150"/>
      <c r="CS12" s="150"/>
      <c r="CT12" s="150"/>
      <c r="CU12" s="150"/>
      <c r="CV12" s="150"/>
      <c r="CW12" s="150"/>
      <c r="CX12" s="150"/>
      <c r="CY12" s="150"/>
      <c r="CZ12" s="150"/>
      <c r="DA12" s="150"/>
      <c r="DB12" s="150"/>
      <c r="DC12" s="150"/>
      <c r="DD12" s="150"/>
      <c r="DE12" s="150"/>
      <c r="DF12" s="150"/>
      <c r="DG12" s="150"/>
      <c r="DH12" s="150"/>
      <c r="DI12" s="150"/>
    </row>
    <row r="13" spans="1:113" s="153" customFormat="1" ht="23.25" customHeight="1">
      <c r="A13" s="157" t="str">
        <f>CONSOLIDADA!A12</f>
        <v>1.0</v>
      </c>
      <c r="B13" s="598" t="str">
        <f>CONSOLIDADA!B12</f>
        <v>SERVIÇOS PLENIMINARES</v>
      </c>
      <c r="C13" s="138">
        <f>CONSOLIDADA!C12</f>
        <v>23130.51</v>
      </c>
      <c r="D13" s="137">
        <f t="shared" ref="D13:D26" si="0">C13/$C$27</f>
        <v>6.5553706602022449E-2</v>
      </c>
      <c r="E13" s="139" t="e">
        <f>PLANILHA!#REF!</f>
        <v>#REF!</v>
      </c>
      <c r="F13" s="137" t="e">
        <f>E13/#REF!</f>
        <v>#REF!</v>
      </c>
      <c r="G13" s="139" t="e">
        <f>E13+'1ª Med_Contr'!G16</f>
        <v>#REF!</v>
      </c>
      <c r="H13" s="137" t="e">
        <f t="shared" ref="H13:H26" si="1">G13/C$27</f>
        <v>#REF!</v>
      </c>
      <c r="I13" s="139" t="e">
        <f t="shared" ref="I13:I26" si="2">C13-G13</f>
        <v>#REF!</v>
      </c>
      <c r="J13" s="137" t="e">
        <f t="shared" ref="J13:J26" si="3">I13/C$27</f>
        <v>#REF!</v>
      </c>
      <c r="K13" s="378" t="e">
        <f>IF(PLANILHA!#REF!&lt;&gt;0,PLANILHA!#REF!-'1ª Med_Contr'!E16-'2ª Med_Contr'!E14-'3ª Med_Contr'!E18-#REF!-#REF!-#REF!-#REF!-#REF!-#REF!-#REF!-#REF!-#REF!,0)</f>
        <v>#REF!</v>
      </c>
      <c r="L13" s="296" t="e">
        <f>K13/'Hidro Sanit'!M104</f>
        <v>#REF!</v>
      </c>
      <c r="M13" s="378" t="e">
        <f>IF(PLANILHA!#REF!&lt;&gt;0,SUM(PLANILHA!#REF!)-'1ª Med_Adit'!E21-'2ª Med_Adit'!E21-#REF!-#REF!-#REF!-#REF!-#REF!-#REF!-#REF!-#REF!-#REF!-#REF!,0)</f>
        <v>#REF!</v>
      </c>
      <c r="N13" s="296" t="e">
        <f>M13/SUM(PLANILHA!#REF!)</f>
        <v>#REF!</v>
      </c>
      <c r="O13" s="288"/>
      <c r="P13" s="152"/>
      <c r="Q13" s="152"/>
      <c r="R13" s="152"/>
      <c r="S13" s="152"/>
      <c r="T13" s="152"/>
      <c r="U13" s="152"/>
      <c r="V13" s="152"/>
      <c r="W13" s="152"/>
      <c r="X13" s="152"/>
      <c r="Y13" s="152"/>
      <c r="Z13" s="152"/>
      <c r="AA13" s="152"/>
      <c r="AB13" s="152"/>
      <c r="AC13" s="152"/>
      <c r="AD13" s="152"/>
      <c r="AE13" s="152"/>
      <c r="AF13" s="152"/>
      <c r="AG13" s="152"/>
      <c r="AH13" s="152"/>
      <c r="AI13" s="152"/>
      <c r="AJ13" s="152"/>
      <c r="AK13" s="152"/>
      <c r="AL13" s="152"/>
      <c r="AM13" s="152"/>
      <c r="AN13" s="152"/>
      <c r="AO13" s="152"/>
      <c r="AP13" s="152"/>
      <c r="AQ13" s="152"/>
      <c r="AR13" s="152"/>
      <c r="AS13" s="152"/>
      <c r="AT13" s="152"/>
      <c r="AU13" s="152"/>
      <c r="AV13" s="152"/>
      <c r="AW13" s="152"/>
      <c r="AX13" s="152"/>
      <c r="AY13" s="152"/>
      <c r="AZ13" s="152"/>
      <c r="BA13" s="152"/>
      <c r="BB13" s="152"/>
      <c r="BC13" s="152"/>
      <c r="BD13" s="152"/>
      <c r="BE13" s="152"/>
      <c r="BF13" s="152"/>
      <c r="BG13" s="152"/>
      <c r="BH13" s="152"/>
      <c r="BI13" s="152"/>
      <c r="BJ13" s="152"/>
      <c r="BK13" s="152"/>
      <c r="BL13" s="152"/>
      <c r="BM13" s="152"/>
      <c r="BN13" s="152"/>
      <c r="BO13" s="152"/>
      <c r="BP13" s="152"/>
      <c r="BQ13" s="152"/>
      <c r="BR13" s="152"/>
      <c r="BS13" s="152"/>
      <c r="BT13" s="152"/>
      <c r="BU13" s="152"/>
      <c r="BV13" s="152"/>
      <c r="BW13" s="152"/>
      <c r="BX13" s="152"/>
      <c r="BY13" s="152"/>
      <c r="BZ13" s="152"/>
      <c r="CA13" s="152"/>
      <c r="CB13" s="152"/>
      <c r="CC13" s="152"/>
      <c r="CD13" s="152"/>
      <c r="CE13" s="152"/>
      <c r="CF13" s="152"/>
      <c r="CG13" s="152"/>
      <c r="CH13" s="152"/>
      <c r="CI13" s="152"/>
      <c r="CJ13" s="152"/>
      <c r="CK13" s="152"/>
      <c r="CL13" s="152"/>
      <c r="CM13" s="152"/>
      <c r="CN13" s="152"/>
      <c r="CO13" s="152"/>
      <c r="CP13" s="152"/>
      <c r="CQ13" s="152"/>
      <c r="CR13" s="152"/>
      <c r="CS13" s="152"/>
      <c r="CT13" s="152"/>
      <c r="CU13" s="152"/>
      <c r="CV13" s="152"/>
      <c r="CW13" s="152"/>
      <c r="CX13" s="152"/>
      <c r="CY13" s="152"/>
      <c r="CZ13" s="152"/>
      <c r="DA13" s="152"/>
      <c r="DB13" s="152"/>
      <c r="DC13" s="152"/>
      <c r="DD13" s="152"/>
      <c r="DE13" s="152"/>
      <c r="DF13" s="152"/>
      <c r="DG13" s="152"/>
      <c r="DH13" s="152"/>
      <c r="DI13" s="152"/>
    </row>
    <row r="14" spans="1:113" s="153" customFormat="1" ht="23.25" customHeight="1">
      <c r="A14" s="157" t="str">
        <f>CONSOLIDADA!A13</f>
        <v>2.0</v>
      </c>
      <c r="B14" s="598" t="str">
        <f>CONSOLIDADA!B13</f>
        <v xml:space="preserve">MOVIMENTOS DE SOLOS </v>
      </c>
      <c r="C14" s="138">
        <f>CONSOLIDADA!C13</f>
        <v>4964.03</v>
      </c>
      <c r="D14" s="137">
        <f t="shared" si="0"/>
        <v>1.4068456172546023E-2</v>
      </c>
      <c r="E14" s="139" t="e">
        <f>PLANILHA!#REF!</f>
        <v>#REF!</v>
      </c>
      <c r="F14" s="137" t="e">
        <f>E14/#REF!</f>
        <v>#REF!</v>
      </c>
      <c r="G14" s="139" t="e">
        <f>E14+'1ª Med_Contr'!G17</f>
        <v>#REF!</v>
      </c>
      <c r="H14" s="137" t="e">
        <f t="shared" si="1"/>
        <v>#REF!</v>
      </c>
      <c r="I14" s="139" t="e">
        <f t="shared" si="2"/>
        <v>#REF!</v>
      </c>
      <c r="J14" s="137" t="e">
        <f t="shared" si="3"/>
        <v>#REF!</v>
      </c>
      <c r="K14" s="378" t="e">
        <f>IF(PLANILHA!#REF!&lt;&gt;0,PLANILHA!#REF!-'1ª Med_Contr'!E17-'2ª Med_Contr'!E15-'3ª Med_Contr'!E19-#REF!-#REF!-#REF!-#REF!-#REF!-#REF!-#REF!-#REF!-#REF!,0)</f>
        <v>#REF!</v>
      </c>
      <c r="L14" s="296" t="e">
        <f>K14/'Hidro Sanit'!M105</f>
        <v>#REF!</v>
      </c>
      <c r="M14" s="378" t="e">
        <f>IF(PLANILHA!#REF!&lt;&gt;0,SUM(PLANILHA!#REF!)-'1ª Med_Adit'!E22-'2ª Med_Adit'!E22-#REF!-#REF!-#REF!-#REF!-#REF!-#REF!-#REF!-#REF!-#REF!-#REF!,0)</f>
        <v>#REF!</v>
      </c>
      <c r="N14" s="296" t="e">
        <f>M14/SUM(PLANILHA!#REF!)</f>
        <v>#REF!</v>
      </c>
      <c r="O14" s="288"/>
      <c r="P14" s="152"/>
      <c r="Q14" s="152"/>
      <c r="R14" s="152"/>
      <c r="S14" s="152"/>
      <c r="T14" s="152"/>
      <c r="U14" s="152"/>
      <c r="V14" s="152"/>
      <c r="W14" s="152"/>
      <c r="X14" s="152"/>
      <c r="Y14" s="152"/>
      <c r="Z14" s="152"/>
      <c r="AA14" s="152"/>
      <c r="AB14" s="152"/>
      <c r="AC14" s="152"/>
      <c r="AD14" s="152"/>
      <c r="AE14" s="152"/>
      <c r="AF14" s="152"/>
      <c r="AG14" s="152"/>
      <c r="AH14" s="152"/>
      <c r="AI14" s="152"/>
      <c r="AJ14" s="152"/>
      <c r="AK14" s="152"/>
      <c r="AL14" s="152"/>
      <c r="AM14" s="152"/>
      <c r="AN14" s="152"/>
      <c r="AO14" s="152"/>
      <c r="AP14" s="152"/>
      <c r="AQ14" s="152"/>
      <c r="AR14" s="152"/>
      <c r="AS14" s="152"/>
      <c r="AT14" s="152"/>
      <c r="AU14" s="152"/>
      <c r="AV14" s="152"/>
      <c r="AW14" s="152"/>
      <c r="AX14" s="152"/>
      <c r="AY14" s="152"/>
      <c r="AZ14" s="152"/>
      <c r="BA14" s="152"/>
      <c r="BB14" s="152"/>
      <c r="BC14" s="152"/>
      <c r="BD14" s="152"/>
      <c r="BE14" s="152"/>
      <c r="BF14" s="152"/>
      <c r="BG14" s="152"/>
      <c r="BH14" s="152"/>
      <c r="BI14" s="152"/>
      <c r="BJ14" s="152"/>
      <c r="BK14" s="152"/>
      <c r="BL14" s="152"/>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152"/>
      <c r="DC14" s="152"/>
      <c r="DD14" s="152"/>
      <c r="DE14" s="152"/>
      <c r="DF14" s="152"/>
      <c r="DG14" s="152"/>
      <c r="DH14" s="152"/>
      <c r="DI14" s="152"/>
    </row>
    <row r="15" spans="1:113" s="153" customFormat="1" ht="23.25" customHeight="1">
      <c r="A15" s="157" t="str">
        <f>CONSOLIDADA!A14</f>
        <v>3.0</v>
      </c>
      <c r="B15" s="598" t="str">
        <f>CONSOLIDADA!B14</f>
        <v>CONCRETO</v>
      </c>
      <c r="C15" s="138">
        <f>CONSOLIDADA!C14</f>
        <v>9603.2999999999993</v>
      </c>
      <c r="D15" s="137">
        <f t="shared" si="0"/>
        <v>2.7216516653165115E-2</v>
      </c>
      <c r="E15" s="139" t="e">
        <f>PLANILHA!#REF!</f>
        <v>#REF!</v>
      </c>
      <c r="F15" s="137" t="e">
        <f>E15/#REF!</f>
        <v>#REF!</v>
      </c>
      <c r="G15" s="139" t="e">
        <f>E15+'1ª Med_Contr'!G18</f>
        <v>#REF!</v>
      </c>
      <c r="H15" s="137" t="e">
        <f t="shared" si="1"/>
        <v>#REF!</v>
      </c>
      <c r="I15" s="139" t="e">
        <f t="shared" si="2"/>
        <v>#REF!</v>
      </c>
      <c r="J15" s="137" t="e">
        <f t="shared" si="3"/>
        <v>#REF!</v>
      </c>
      <c r="K15" s="378" t="e">
        <f>IF(PLANILHA!#REF!&lt;&gt;0,PLANILHA!#REF!-'1ª Med_Contr'!E18-'2ª Med_Contr'!E16-'3ª Med_Contr'!E20-#REF!-#REF!-#REF!-#REF!-#REF!-#REF!-#REF!-#REF!-#REF!,0)</f>
        <v>#REF!</v>
      </c>
      <c r="L15" s="296" t="e">
        <f>K15/'Hidro Sanit'!M106</f>
        <v>#REF!</v>
      </c>
      <c r="M15" s="378" t="e">
        <f>IF(PLANILHA!#REF!&lt;&gt;0,SUM(PLANILHA!#REF!)-'1ª Med_Adit'!E23-'2ª Med_Adit'!E23-#REF!-#REF!-#REF!-#REF!-#REF!-#REF!-#REF!-#REF!-#REF!-#REF!,0)</f>
        <v>#REF!</v>
      </c>
      <c r="N15" s="296" t="e">
        <f>M15/SUM(PLANILHA!#REF!)</f>
        <v>#REF!</v>
      </c>
      <c r="O15" s="288"/>
      <c r="P15" s="152"/>
      <c r="Q15" s="152"/>
      <c r="R15" s="152"/>
      <c r="S15" s="152"/>
      <c r="T15" s="152"/>
      <c r="U15" s="152"/>
      <c r="V15" s="152"/>
      <c r="W15" s="152"/>
      <c r="X15" s="152"/>
      <c r="Y15" s="152"/>
      <c r="Z15" s="152"/>
      <c r="AA15" s="152"/>
      <c r="AB15" s="152"/>
      <c r="AC15" s="152"/>
      <c r="AD15" s="152"/>
      <c r="AE15" s="152"/>
      <c r="AF15" s="152"/>
      <c r="AG15" s="152"/>
      <c r="AH15" s="152"/>
      <c r="AI15" s="152"/>
      <c r="AJ15" s="152"/>
      <c r="AK15" s="152"/>
      <c r="AL15" s="152"/>
      <c r="AM15" s="152"/>
      <c r="AN15" s="152"/>
      <c r="AO15" s="152"/>
      <c r="AP15" s="152"/>
      <c r="AQ15" s="152"/>
      <c r="AR15" s="152"/>
      <c r="AS15" s="152"/>
      <c r="AT15" s="152"/>
      <c r="AU15" s="152"/>
      <c r="AV15" s="152"/>
      <c r="AW15" s="152"/>
      <c r="AX15" s="152"/>
      <c r="AY15" s="152"/>
      <c r="AZ15" s="152"/>
      <c r="BA15" s="152"/>
      <c r="BB15" s="152"/>
      <c r="BC15" s="152"/>
      <c r="BD15" s="152"/>
      <c r="BE15" s="152"/>
      <c r="BF15" s="152"/>
      <c r="BG15" s="152"/>
      <c r="BH15" s="152"/>
      <c r="BI15" s="152"/>
      <c r="BJ15" s="152"/>
      <c r="BK15" s="152"/>
      <c r="BL15" s="152"/>
      <c r="BM15" s="152"/>
      <c r="BN15" s="152"/>
      <c r="BO15" s="152"/>
      <c r="BP15" s="152"/>
      <c r="BQ15" s="152"/>
      <c r="BR15" s="152"/>
      <c r="BS15" s="152"/>
      <c r="BT15" s="152"/>
      <c r="BU15" s="152"/>
      <c r="BV15" s="152"/>
      <c r="BW15" s="152"/>
      <c r="BX15" s="152"/>
      <c r="BY15" s="152"/>
      <c r="BZ15" s="152"/>
      <c r="CA15" s="152"/>
      <c r="CB15" s="152"/>
      <c r="CC15" s="152"/>
      <c r="CD15" s="152"/>
      <c r="CE15" s="152"/>
      <c r="CF15" s="152"/>
      <c r="CG15" s="152"/>
      <c r="CH15" s="152"/>
      <c r="CI15" s="152"/>
      <c r="CJ15" s="152"/>
      <c r="CK15" s="152"/>
      <c r="CL15" s="152"/>
      <c r="CM15" s="152"/>
      <c r="CN15" s="152"/>
      <c r="CO15" s="152"/>
      <c r="CP15" s="152"/>
      <c r="CQ15" s="152"/>
      <c r="CR15" s="152"/>
      <c r="CS15" s="152"/>
      <c r="CT15" s="152"/>
      <c r="CU15" s="152"/>
      <c r="CV15" s="152"/>
      <c r="CW15" s="152"/>
      <c r="CX15" s="152"/>
      <c r="CY15" s="152"/>
      <c r="CZ15" s="152"/>
      <c r="DA15" s="152"/>
      <c r="DB15" s="152"/>
      <c r="DC15" s="152"/>
      <c r="DD15" s="152"/>
      <c r="DE15" s="152"/>
      <c r="DF15" s="152"/>
      <c r="DG15" s="152"/>
      <c r="DH15" s="152"/>
      <c r="DI15" s="152"/>
    </row>
    <row r="16" spans="1:113" s="153" customFormat="1" ht="23.25" customHeight="1">
      <c r="A16" s="157" t="str">
        <f>CONSOLIDADA!A15</f>
        <v>4.0</v>
      </c>
      <c r="B16" s="598" t="str">
        <f>CONSOLIDADA!B15</f>
        <v>ALVENARIA E FECHAMENTO</v>
      </c>
      <c r="C16" s="138">
        <f>CONSOLIDADA!C15</f>
        <v>3291.66</v>
      </c>
      <c r="D16" s="137">
        <f t="shared" si="0"/>
        <v>9.3288264665851821E-3</v>
      </c>
      <c r="E16" s="139" t="e">
        <f>PLANILHA!#REF!</f>
        <v>#REF!</v>
      </c>
      <c r="F16" s="137" t="e">
        <f>E16/#REF!</f>
        <v>#REF!</v>
      </c>
      <c r="G16" s="139" t="e">
        <f>E16+'1ª Med_Contr'!G19</f>
        <v>#REF!</v>
      </c>
      <c r="H16" s="137" t="e">
        <f t="shared" si="1"/>
        <v>#REF!</v>
      </c>
      <c r="I16" s="139" t="e">
        <f t="shared" si="2"/>
        <v>#REF!</v>
      </c>
      <c r="J16" s="137" t="e">
        <f t="shared" si="3"/>
        <v>#REF!</v>
      </c>
      <c r="K16" s="378" t="e">
        <f>IF(PLANILHA!#REF!&lt;&gt;0,PLANILHA!#REF!-'1ª Med_Contr'!E19-'2ª Med_Contr'!E17-'3ª Med_Contr'!E21-#REF!-#REF!-#REF!-#REF!-#REF!-#REF!-#REF!-#REF!-#REF!,0)</f>
        <v>#REF!</v>
      </c>
      <c r="L16" s="296" t="e">
        <f>K16/'Hidro Sanit'!M107</f>
        <v>#REF!</v>
      </c>
      <c r="M16" s="378" t="e">
        <f>IF(PLANILHA!#REF!&lt;&gt;0,SUM(PLANILHA!#REF!)-'1ª Med_Adit'!E24-'2ª Med_Adit'!E24-#REF!-#REF!-#REF!-#REF!-#REF!-#REF!-#REF!-#REF!-#REF!-#REF!,0)</f>
        <v>#REF!</v>
      </c>
      <c r="N16" s="296" t="e">
        <f>M16/SUM(PLANILHA!#REF!)</f>
        <v>#REF!</v>
      </c>
      <c r="O16" s="288"/>
      <c r="P16" s="152"/>
      <c r="Q16" s="152"/>
      <c r="R16" s="152"/>
      <c r="S16" s="152"/>
      <c r="T16" s="152"/>
      <c r="U16" s="152"/>
      <c r="V16" s="152"/>
      <c r="W16" s="152"/>
      <c r="X16" s="152"/>
      <c r="Y16" s="152"/>
      <c r="Z16" s="152"/>
      <c r="AA16" s="152"/>
      <c r="AB16" s="152"/>
      <c r="AC16" s="152"/>
      <c r="AD16" s="152"/>
      <c r="AE16" s="152"/>
      <c r="AF16" s="152"/>
      <c r="AG16" s="152"/>
      <c r="AH16" s="152"/>
      <c r="AI16" s="152"/>
      <c r="AJ16" s="152"/>
      <c r="AK16" s="152"/>
      <c r="AL16" s="152"/>
      <c r="AM16" s="152"/>
      <c r="AN16" s="152"/>
      <c r="AO16" s="152"/>
      <c r="AP16" s="152"/>
      <c r="AQ16" s="152"/>
      <c r="AR16" s="152"/>
      <c r="AS16" s="152"/>
      <c r="AT16" s="152"/>
      <c r="AU16" s="152"/>
      <c r="AV16" s="152"/>
      <c r="AW16" s="152"/>
      <c r="AX16" s="152"/>
      <c r="AY16" s="152"/>
      <c r="AZ16" s="152"/>
      <c r="BA16" s="152"/>
      <c r="BB16" s="152"/>
      <c r="BC16" s="152"/>
      <c r="BD16" s="152"/>
      <c r="BE16" s="152"/>
      <c r="BF16" s="152"/>
      <c r="BG16" s="152"/>
      <c r="BH16" s="152"/>
      <c r="BI16" s="152"/>
      <c r="BJ16" s="152"/>
      <c r="BK16" s="152"/>
      <c r="BL16" s="152"/>
      <c r="BM16" s="152"/>
      <c r="BN16" s="152"/>
      <c r="BO16" s="152"/>
      <c r="BP16" s="152"/>
      <c r="BQ16" s="152"/>
      <c r="BR16" s="152"/>
      <c r="BS16" s="152"/>
      <c r="BT16" s="152"/>
      <c r="BU16" s="152"/>
      <c r="BV16" s="152"/>
      <c r="BW16" s="152"/>
      <c r="BX16" s="152"/>
      <c r="BY16" s="152"/>
      <c r="BZ16" s="152"/>
      <c r="CA16" s="152"/>
      <c r="CB16" s="152"/>
      <c r="CC16" s="152"/>
      <c r="CD16" s="152"/>
      <c r="CE16" s="152"/>
      <c r="CF16" s="152"/>
      <c r="CG16" s="152"/>
      <c r="CH16" s="152"/>
      <c r="CI16" s="152"/>
      <c r="CJ16" s="152"/>
      <c r="CK16" s="152"/>
      <c r="CL16" s="152"/>
      <c r="CM16" s="152"/>
      <c r="CN16" s="152"/>
      <c r="CO16" s="152"/>
      <c r="CP16" s="152"/>
      <c r="CQ16" s="152"/>
      <c r="CR16" s="152"/>
      <c r="CS16" s="152"/>
      <c r="CT16" s="152"/>
      <c r="CU16" s="152"/>
      <c r="CV16" s="152"/>
      <c r="CW16" s="152"/>
      <c r="CX16" s="152"/>
      <c r="CY16" s="152"/>
      <c r="CZ16" s="152"/>
      <c r="DA16" s="152"/>
      <c r="DB16" s="152"/>
      <c r="DC16" s="152"/>
      <c r="DD16" s="152"/>
      <c r="DE16" s="152"/>
      <c r="DF16" s="152"/>
      <c r="DG16" s="152"/>
      <c r="DH16" s="152"/>
      <c r="DI16" s="152"/>
    </row>
    <row r="17" spans="1:113" s="153" customFormat="1" ht="23.25" customHeight="1">
      <c r="A17" s="157" t="str">
        <f>CONSOLIDADA!A17</f>
        <v>6.0</v>
      </c>
      <c r="B17" s="598" t="str">
        <f>CONSOLIDADA!B16</f>
        <v>DEMOLIÇÃO E RETIRADAS</v>
      </c>
      <c r="C17" s="138">
        <f>CONSOLIDADA!C16</f>
        <v>7805.36</v>
      </c>
      <c r="D17" s="137">
        <f t="shared" si="0"/>
        <v>2.212101157143366E-2</v>
      </c>
      <c r="E17" s="139" t="e">
        <f>PLANILHA!#REF!</f>
        <v>#REF!</v>
      </c>
      <c r="F17" s="137" t="e">
        <f>E17/#REF!</f>
        <v>#REF!</v>
      </c>
      <c r="G17" s="139" t="e">
        <f>E17+'1ª Med_Contr'!G20</f>
        <v>#REF!</v>
      </c>
      <c r="H17" s="137" t="e">
        <f t="shared" si="1"/>
        <v>#REF!</v>
      </c>
      <c r="I17" s="139" t="e">
        <f t="shared" si="2"/>
        <v>#REF!</v>
      </c>
      <c r="J17" s="137" t="e">
        <f t="shared" si="3"/>
        <v>#REF!</v>
      </c>
      <c r="K17" s="378" t="e">
        <f>IF(PLANILHA!#REF!&lt;&gt;0,PLANILHA!#REF!-'1ª Med_Contr'!E21-'2ª Med_Contr'!E18-'3ª Med_Contr'!E22-#REF!-#REF!-#REF!-#REF!-#REF!-#REF!-#REF!-#REF!-#REF!,0)</f>
        <v>#REF!</v>
      </c>
      <c r="L17" s="296" t="e">
        <f>K17/'Hidro Sanit'!M108</f>
        <v>#REF!</v>
      </c>
      <c r="M17" s="378" t="e">
        <f>IF(PLANILHA!#REF!&lt;&gt;0,SUM(PLANILHA!#REF!)-'1ª Med_Adit'!E25-'2ª Med_Adit'!E25-#REF!-#REF!-#REF!-#REF!-#REF!-#REF!-#REF!-#REF!-#REF!-#REF!,0)</f>
        <v>#REF!</v>
      </c>
      <c r="N17" s="296" t="e">
        <f>M17/SUM(PLANILHA!#REF!)</f>
        <v>#REF!</v>
      </c>
      <c r="O17" s="288"/>
      <c r="P17" s="152"/>
      <c r="Q17" s="152"/>
      <c r="R17" s="152"/>
      <c r="S17" s="152"/>
      <c r="T17" s="152"/>
      <c r="U17" s="152"/>
      <c r="V17" s="152"/>
      <c r="W17" s="152"/>
      <c r="X17" s="152"/>
      <c r="Y17" s="152"/>
      <c r="Z17" s="152"/>
      <c r="AA17" s="152"/>
      <c r="AB17" s="152"/>
      <c r="AC17" s="152"/>
      <c r="AD17" s="152"/>
      <c r="AE17" s="152"/>
      <c r="AF17" s="152"/>
      <c r="AG17" s="152"/>
      <c r="AH17" s="152"/>
      <c r="AI17" s="152"/>
      <c r="AJ17" s="152"/>
      <c r="AK17" s="152"/>
      <c r="AL17" s="152"/>
      <c r="AM17" s="152"/>
      <c r="AN17" s="152"/>
      <c r="AO17" s="152"/>
      <c r="AP17" s="152"/>
      <c r="AQ17" s="152"/>
      <c r="AR17" s="152"/>
      <c r="AS17" s="152"/>
      <c r="AT17" s="152"/>
      <c r="AU17" s="152"/>
      <c r="AV17" s="152"/>
      <c r="AW17" s="152"/>
      <c r="AX17" s="152"/>
      <c r="AY17" s="152"/>
      <c r="AZ17" s="152"/>
      <c r="BA17" s="152"/>
      <c r="BB17" s="152"/>
      <c r="BC17" s="152"/>
      <c r="BD17" s="152"/>
      <c r="BE17" s="152"/>
      <c r="BF17" s="152"/>
      <c r="BG17" s="152"/>
      <c r="BH17" s="152"/>
      <c r="BI17" s="152"/>
      <c r="BJ17" s="152"/>
      <c r="BK17" s="152"/>
      <c r="BL17" s="152"/>
      <c r="BM17" s="152"/>
      <c r="BN17" s="152"/>
      <c r="BO17" s="152"/>
      <c r="BP17" s="152"/>
      <c r="BQ17" s="152"/>
      <c r="BR17" s="152"/>
      <c r="BS17" s="152"/>
      <c r="BT17" s="152"/>
      <c r="BU17" s="152"/>
      <c r="BV17" s="152"/>
      <c r="BW17" s="152"/>
      <c r="BX17" s="152"/>
      <c r="BY17" s="152"/>
      <c r="BZ17" s="152"/>
      <c r="CA17" s="152"/>
      <c r="CB17" s="152"/>
      <c r="CC17" s="152"/>
      <c r="CD17" s="152"/>
      <c r="CE17" s="152"/>
      <c r="CF17" s="152"/>
      <c r="CG17" s="152"/>
      <c r="CH17" s="152"/>
      <c r="CI17" s="152"/>
      <c r="CJ17" s="152"/>
      <c r="CK17" s="152"/>
      <c r="CL17" s="152"/>
      <c r="CM17" s="152"/>
      <c r="CN17" s="152"/>
      <c r="CO17" s="152"/>
      <c r="CP17" s="152"/>
      <c r="CQ17" s="152"/>
      <c r="CR17" s="152"/>
      <c r="CS17" s="152"/>
      <c r="CT17" s="152"/>
      <c r="CU17" s="152"/>
      <c r="CV17" s="152"/>
      <c r="CW17" s="152"/>
      <c r="CX17" s="152"/>
      <c r="CY17" s="152"/>
      <c r="CZ17" s="152"/>
      <c r="DA17" s="152"/>
      <c r="DB17" s="152"/>
      <c r="DC17" s="152"/>
      <c r="DD17" s="152"/>
      <c r="DE17" s="152"/>
      <c r="DF17" s="152"/>
      <c r="DG17" s="152"/>
      <c r="DH17" s="152"/>
      <c r="DI17" s="152"/>
    </row>
    <row r="18" spans="1:113" s="153" customFormat="1" ht="23.25" customHeight="1">
      <c r="A18" s="157" t="str">
        <f>CONSOLIDADA!A18</f>
        <v>7.0</v>
      </c>
      <c r="B18" s="598" t="str">
        <f>CONSOLIDADA!B17</f>
        <v>PISO</v>
      </c>
      <c r="C18" s="138">
        <f>CONSOLIDADA!C17</f>
        <v>21327.190000000002</v>
      </c>
      <c r="D18" s="137">
        <f t="shared" si="0"/>
        <v>6.0442954172025928E-2</v>
      </c>
      <c r="E18" s="139" t="e">
        <f>PLANILHA!#REF!</f>
        <v>#REF!</v>
      </c>
      <c r="F18" s="137" t="e">
        <f>E18/#REF!</f>
        <v>#REF!</v>
      </c>
      <c r="G18" s="139" t="e">
        <f>E18+'1ª Med_Contr'!G21</f>
        <v>#REF!</v>
      </c>
      <c r="H18" s="137" t="e">
        <f t="shared" si="1"/>
        <v>#REF!</v>
      </c>
      <c r="I18" s="139" t="e">
        <f t="shared" si="2"/>
        <v>#REF!</v>
      </c>
      <c r="J18" s="137" t="e">
        <f t="shared" si="3"/>
        <v>#REF!</v>
      </c>
      <c r="K18" s="378" t="e">
        <f>IF(PLANILHA!#REF!&lt;&gt;0,PLANILHA!#REF!-'1ª Med_Contr'!E22-'2ª Med_Contr'!E22-'3ª Med_Contr'!E23-#REF!-#REF!-#REF!-#REF!-#REF!-#REF!-#REF!-#REF!-#REF!,0)</f>
        <v>#REF!</v>
      </c>
      <c r="L18" s="296" t="e">
        <f>K18/'Hidro Sanit'!M109</f>
        <v>#REF!</v>
      </c>
      <c r="M18" s="378" t="e">
        <f>IF(PLANILHA!#REF!&lt;&gt;0,SUM(PLANILHA!#REF!)-'1ª Med_Adit'!E26-'2ª Med_Adit'!E26-#REF!-#REF!-#REF!-#REF!-#REF!-#REF!-#REF!-#REF!-#REF!-#REF!,0)</f>
        <v>#REF!</v>
      </c>
      <c r="N18" s="296" t="e">
        <f>M18/SUM(PLANILHA!#REF!)</f>
        <v>#REF!</v>
      </c>
      <c r="O18" s="288"/>
      <c r="P18" s="152"/>
      <c r="Q18" s="152"/>
      <c r="R18" s="152"/>
      <c r="S18" s="152"/>
      <c r="T18" s="152"/>
      <c r="U18" s="152"/>
      <c r="V18" s="152"/>
      <c r="W18" s="152"/>
      <c r="X18" s="152"/>
      <c r="Y18" s="152"/>
      <c r="Z18" s="152"/>
      <c r="AA18" s="152"/>
      <c r="AB18" s="152"/>
      <c r="AC18" s="152"/>
      <c r="AD18" s="152"/>
      <c r="AE18" s="152"/>
      <c r="AF18" s="152"/>
      <c r="AG18" s="152"/>
      <c r="AH18" s="152"/>
      <c r="AI18" s="152"/>
      <c r="AJ18" s="152"/>
      <c r="AK18" s="152"/>
      <c r="AL18" s="152"/>
      <c r="AM18" s="152"/>
      <c r="AN18" s="152"/>
      <c r="AO18" s="152"/>
      <c r="AP18" s="152"/>
      <c r="AQ18" s="152"/>
      <c r="AR18" s="152"/>
      <c r="AS18" s="152"/>
      <c r="AT18" s="152"/>
      <c r="AU18" s="152"/>
      <c r="AV18" s="152"/>
      <c r="AW18" s="152"/>
      <c r="AX18" s="152"/>
      <c r="AY18" s="152"/>
      <c r="AZ18" s="152"/>
      <c r="BA18" s="152"/>
      <c r="BB18" s="152"/>
      <c r="BC18" s="152"/>
      <c r="BD18" s="152"/>
      <c r="BE18" s="152"/>
      <c r="BF18" s="152"/>
      <c r="BG18" s="152"/>
      <c r="BH18" s="152"/>
      <c r="BI18" s="152"/>
      <c r="BJ18" s="152"/>
      <c r="BK18" s="152"/>
      <c r="BL18" s="152"/>
      <c r="BM18" s="152"/>
      <c r="BN18" s="152"/>
      <c r="BO18" s="152"/>
      <c r="BP18" s="152"/>
      <c r="BQ18" s="152"/>
      <c r="BR18" s="152"/>
      <c r="BS18" s="152"/>
      <c r="BT18" s="152"/>
      <c r="BU18" s="152"/>
      <c r="BV18" s="152"/>
      <c r="BW18" s="152"/>
      <c r="BX18" s="152"/>
      <c r="BY18" s="152"/>
      <c r="BZ18" s="152"/>
      <c r="CA18" s="152"/>
      <c r="CB18" s="152"/>
      <c r="CC18" s="152"/>
      <c r="CD18" s="152"/>
      <c r="CE18" s="152"/>
      <c r="CF18" s="152"/>
      <c r="CG18" s="152"/>
      <c r="CH18" s="152"/>
      <c r="CI18" s="152"/>
      <c r="CJ18" s="152"/>
      <c r="CK18" s="152"/>
      <c r="CL18" s="152"/>
      <c r="CM18" s="152"/>
      <c r="CN18" s="152"/>
      <c r="CO18" s="152"/>
      <c r="CP18" s="152"/>
      <c r="CQ18" s="152"/>
      <c r="CR18" s="152"/>
      <c r="CS18" s="152"/>
      <c r="CT18" s="152"/>
      <c r="CU18" s="152"/>
      <c r="CV18" s="152"/>
      <c r="CW18" s="152"/>
      <c r="CX18" s="152"/>
      <c r="CY18" s="152"/>
      <c r="CZ18" s="152"/>
      <c r="DA18" s="152"/>
      <c r="DB18" s="152"/>
      <c r="DC18" s="152"/>
      <c r="DD18" s="152"/>
      <c r="DE18" s="152"/>
      <c r="DF18" s="152"/>
      <c r="DG18" s="152"/>
      <c r="DH18" s="152"/>
      <c r="DI18" s="152"/>
    </row>
    <row r="19" spans="1:113" s="153" customFormat="1" ht="36.75" customHeight="1">
      <c r="A19" s="157" t="str">
        <f>CONSOLIDADA!A19</f>
        <v>8.0</v>
      </c>
      <c r="B19" s="598" t="str">
        <f>CONSOLIDADA!B18</f>
        <v>REVESTIMENTOS EM PAREDES</v>
      </c>
      <c r="C19" s="138">
        <f>CONSOLIDADA!C18</f>
        <v>9861.65</v>
      </c>
      <c r="D19" s="137">
        <f t="shared" si="0"/>
        <v>2.7948701118645232E-2</v>
      </c>
      <c r="E19" s="139" t="e">
        <f>PLANILHA!#REF!</f>
        <v>#REF!</v>
      </c>
      <c r="F19" s="137" t="e">
        <f>E19/#REF!</f>
        <v>#REF!</v>
      </c>
      <c r="G19" s="139" t="e">
        <f>E19+'1ª Med_Contr'!G22</f>
        <v>#REF!</v>
      </c>
      <c r="H19" s="137" t="e">
        <f t="shared" si="1"/>
        <v>#REF!</v>
      </c>
      <c r="I19" s="139" t="e">
        <f t="shared" si="2"/>
        <v>#REF!</v>
      </c>
      <c r="J19" s="137" t="e">
        <f t="shared" si="3"/>
        <v>#REF!</v>
      </c>
      <c r="K19" s="378"/>
      <c r="L19" s="296"/>
      <c r="M19" s="378"/>
      <c r="N19" s="296"/>
      <c r="O19" s="288"/>
      <c r="P19" s="152"/>
      <c r="Q19" s="152"/>
      <c r="R19" s="152"/>
      <c r="S19" s="152"/>
      <c r="T19" s="152"/>
      <c r="U19" s="152"/>
      <c r="V19" s="152"/>
      <c r="W19" s="152"/>
      <c r="X19" s="152"/>
      <c r="Y19" s="152"/>
      <c r="Z19" s="152"/>
      <c r="AA19" s="152"/>
      <c r="AB19" s="152"/>
      <c r="AC19" s="152"/>
      <c r="AD19" s="152"/>
      <c r="AE19" s="152"/>
      <c r="AF19" s="152"/>
      <c r="AG19" s="152"/>
      <c r="AH19" s="152"/>
      <c r="AI19" s="152"/>
      <c r="AJ19" s="152"/>
      <c r="AK19" s="152"/>
      <c r="AL19" s="152"/>
      <c r="AM19" s="152"/>
      <c r="AN19" s="152"/>
      <c r="AO19" s="152"/>
      <c r="AP19" s="152"/>
      <c r="AQ19" s="152"/>
      <c r="AR19" s="152"/>
      <c r="AS19" s="152"/>
      <c r="AT19" s="152"/>
      <c r="AU19" s="152"/>
      <c r="AV19" s="152"/>
      <c r="AW19" s="152"/>
      <c r="AX19" s="152"/>
      <c r="AY19" s="152"/>
      <c r="AZ19" s="152"/>
      <c r="BA19" s="152"/>
      <c r="BB19" s="152"/>
      <c r="BC19" s="152"/>
      <c r="BD19" s="152"/>
      <c r="BE19" s="152"/>
      <c r="BF19" s="152"/>
      <c r="BG19" s="152"/>
      <c r="BH19" s="152"/>
      <c r="BI19" s="152"/>
      <c r="BJ19" s="152"/>
      <c r="BK19" s="152"/>
      <c r="BL19" s="152"/>
      <c r="BM19" s="152"/>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152"/>
      <c r="DC19" s="152"/>
      <c r="DD19" s="152"/>
      <c r="DE19" s="152"/>
      <c r="DF19" s="152"/>
      <c r="DG19" s="152"/>
      <c r="DH19" s="152"/>
      <c r="DI19" s="152"/>
    </row>
    <row r="20" spans="1:113" s="153" customFormat="1" ht="23.25" customHeight="1">
      <c r="A20" s="157" t="str">
        <f>CONSOLIDADA!A20</f>
        <v>9.0</v>
      </c>
      <c r="B20" s="598" t="str">
        <f>CONSOLIDADA!B19</f>
        <v>ESQUADRIAS/VIDROS E ACESSÓRIOS</v>
      </c>
      <c r="C20" s="138">
        <f>CONSOLIDADA!C19</f>
        <v>43359.56</v>
      </c>
      <c r="D20" s="137">
        <f t="shared" si="0"/>
        <v>0.12288444459861839</v>
      </c>
      <c r="E20" s="139" t="e">
        <f>PLANILHA!#REF!</f>
        <v>#REF!</v>
      </c>
      <c r="F20" s="137" t="e">
        <f>E20/#REF!</f>
        <v>#REF!</v>
      </c>
      <c r="G20" s="139" t="e">
        <f>E20+'1ª Med_Contr'!G23</f>
        <v>#REF!</v>
      </c>
      <c r="H20" s="137" t="e">
        <f t="shared" si="1"/>
        <v>#REF!</v>
      </c>
      <c r="I20" s="139" t="e">
        <f t="shared" si="2"/>
        <v>#REF!</v>
      </c>
      <c r="J20" s="137" t="e">
        <f t="shared" si="3"/>
        <v>#REF!</v>
      </c>
      <c r="K20" s="378"/>
      <c r="L20" s="296"/>
      <c r="M20" s="378"/>
      <c r="N20" s="296"/>
      <c r="O20" s="288"/>
      <c r="P20" s="152"/>
      <c r="Q20" s="152"/>
      <c r="R20" s="152"/>
      <c r="S20" s="152"/>
      <c r="T20" s="152"/>
      <c r="U20" s="152"/>
      <c r="V20" s="152"/>
      <c r="W20" s="152"/>
      <c r="X20" s="152"/>
      <c r="Y20" s="152"/>
      <c r="Z20" s="152"/>
      <c r="AA20" s="152"/>
      <c r="AB20" s="152"/>
      <c r="AC20" s="152"/>
      <c r="AD20" s="152"/>
      <c r="AE20" s="152"/>
      <c r="AF20" s="152"/>
      <c r="AG20" s="152"/>
      <c r="AH20" s="152"/>
      <c r="AI20" s="152"/>
      <c r="AJ20" s="152"/>
      <c r="AK20" s="152"/>
      <c r="AL20" s="152"/>
      <c r="AM20" s="152"/>
      <c r="AN20" s="152"/>
      <c r="AO20" s="152"/>
      <c r="AP20" s="152"/>
      <c r="AQ20" s="152"/>
      <c r="AR20" s="152"/>
      <c r="AS20" s="152"/>
      <c r="AT20" s="152"/>
      <c r="AU20" s="152"/>
      <c r="AV20" s="152"/>
      <c r="AW20" s="152"/>
      <c r="AX20" s="152"/>
      <c r="AY20" s="152"/>
      <c r="AZ20" s="152"/>
      <c r="BA20" s="152"/>
      <c r="BB20" s="152"/>
      <c r="BC20" s="152"/>
      <c r="BD20" s="152"/>
      <c r="BE20" s="152"/>
      <c r="BF20" s="152"/>
      <c r="BG20" s="152"/>
      <c r="BH20" s="152"/>
      <c r="BI20" s="152"/>
      <c r="BJ20" s="152"/>
      <c r="BK20" s="152"/>
      <c r="BL20" s="152"/>
      <c r="BM20" s="152"/>
      <c r="BN20" s="152"/>
      <c r="BO20" s="152"/>
      <c r="BP20" s="152"/>
      <c r="BQ20" s="152"/>
      <c r="BR20" s="152"/>
      <c r="BS20" s="152"/>
      <c r="BT20" s="152"/>
      <c r="BU20" s="152"/>
      <c r="BV20" s="152"/>
      <c r="BW20" s="152"/>
      <c r="BX20" s="152"/>
      <c r="BY20" s="152"/>
      <c r="BZ20" s="152"/>
      <c r="CA20" s="152"/>
      <c r="CB20" s="152"/>
      <c r="CC20" s="152"/>
      <c r="CD20" s="152"/>
      <c r="CE20" s="152"/>
      <c r="CF20" s="152"/>
      <c r="CG20" s="152"/>
      <c r="CH20" s="152"/>
      <c r="CI20" s="152"/>
      <c r="CJ20" s="152"/>
      <c r="CK20" s="152"/>
      <c r="CL20" s="152"/>
      <c r="CM20" s="152"/>
      <c r="CN20" s="152"/>
      <c r="CO20" s="152"/>
      <c r="CP20" s="152"/>
      <c r="CQ20" s="152"/>
      <c r="CR20" s="152"/>
      <c r="CS20" s="152"/>
      <c r="CT20" s="152"/>
      <c r="CU20" s="152"/>
      <c r="CV20" s="152"/>
      <c r="CW20" s="152"/>
      <c r="CX20" s="152"/>
      <c r="CY20" s="152"/>
      <c r="CZ20" s="152"/>
      <c r="DA20" s="152"/>
      <c r="DB20" s="152"/>
      <c r="DC20" s="152"/>
      <c r="DD20" s="152"/>
      <c r="DE20" s="152"/>
      <c r="DF20" s="152"/>
      <c r="DG20" s="152"/>
      <c r="DH20" s="152"/>
      <c r="DI20" s="152"/>
    </row>
    <row r="21" spans="1:113" s="153" customFormat="1" ht="23.25" customHeight="1">
      <c r="A21" s="157" t="str">
        <f>CONSOLIDADA!A21</f>
        <v>10.0</v>
      </c>
      <c r="B21" s="598" t="str">
        <f>CONSOLIDADA!B20</f>
        <v>PINTURAS E ACABAMENTOS</v>
      </c>
      <c r="C21" s="138">
        <f>CONSOLIDADA!C20</f>
        <v>88536.540000000008</v>
      </c>
      <c r="D21" s="137">
        <f t="shared" si="0"/>
        <v>0.2509196021496381</v>
      </c>
      <c r="E21" s="139" t="e">
        <f>PLANILHA!#REF!</f>
        <v>#REF!</v>
      </c>
      <c r="F21" s="137" t="e">
        <f>E21/#REF!</f>
        <v>#REF!</v>
      </c>
      <c r="G21" s="139" t="e">
        <f>E21+'1ª Med_Contr'!G24</f>
        <v>#REF!</v>
      </c>
      <c r="H21" s="137" t="e">
        <f t="shared" si="1"/>
        <v>#REF!</v>
      </c>
      <c r="I21" s="139" t="e">
        <f t="shared" si="2"/>
        <v>#REF!</v>
      </c>
      <c r="J21" s="137" t="e">
        <f t="shared" si="3"/>
        <v>#REF!</v>
      </c>
      <c r="K21" s="378"/>
      <c r="L21" s="296"/>
      <c r="M21" s="378"/>
      <c r="N21" s="296"/>
      <c r="O21" s="288"/>
      <c r="P21" s="152"/>
      <c r="Q21" s="152"/>
      <c r="R21" s="152"/>
      <c r="S21" s="152"/>
      <c r="T21" s="152"/>
      <c r="U21" s="152"/>
      <c r="V21" s="152"/>
      <c r="W21" s="152"/>
      <c r="X21" s="152"/>
      <c r="Y21" s="152"/>
      <c r="Z21" s="152"/>
      <c r="AA21" s="152"/>
      <c r="AB21" s="152"/>
      <c r="AC21" s="152"/>
      <c r="AD21" s="152"/>
      <c r="AE21" s="152"/>
      <c r="AF21" s="152"/>
      <c r="AG21" s="152"/>
      <c r="AH21" s="152"/>
      <c r="AI21" s="152"/>
      <c r="AJ21" s="152"/>
      <c r="AK21" s="152"/>
      <c r="AL21" s="152"/>
      <c r="AM21" s="152"/>
      <c r="AN21" s="152"/>
      <c r="AO21" s="152"/>
      <c r="AP21" s="152"/>
      <c r="AQ21" s="152"/>
      <c r="AR21" s="152"/>
      <c r="AS21" s="152"/>
      <c r="AT21" s="152"/>
      <c r="AU21" s="152"/>
      <c r="AV21" s="152"/>
      <c r="AW21" s="152"/>
      <c r="AX21" s="152"/>
      <c r="AY21" s="152"/>
      <c r="AZ21" s="152"/>
      <c r="BA21" s="152"/>
      <c r="BB21" s="152"/>
      <c r="BC21" s="152"/>
      <c r="BD21" s="152"/>
      <c r="BE21" s="152"/>
      <c r="BF21" s="152"/>
      <c r="BG21" s="152"/>
      <c r="BH21" s="152"/>
      <c r="BI21" s="152"/>
      <c r="BJ21" s="152"/>
      <c r="BK21" s="152"/>
      <c r="BL21" s="152"/>
      <c r="BM21" s="152"/>
      <c r="BN21" s="152"/>
      <c r="BO21" s="152"/>
      <c r="BP21" s="152"/>
      <c r="BQ21" s="152"/>
      <c r="BR21" s="152"/>
      <c r="BS21" s="152"/>
      <c r="BT21" s="152"/>
      <c r="BU21" s="152"/>
      <c r="BV21" s="152"/>
      <c r="BW21" s="152"/>
      <c r="BX21" s="152"/>
      <c r="BY21" s="152"/>
      <c r="BZ21" s="152"/>
      <c r="CA21" s="152"/>
      <c r="CB21" s="152"/>
      <c r="CC21" s="152"/>
      <c r="CD21" s="152"/>
      <c r="CE21" s="152"/>
      <c r="CF21" s="152"/>
      <c r="CG21" s="152"/>
      <c r="CH21" s="152"/>
      <c r="CI21" s="152"/>
      <c r="CJ21" s="152"/>
      <c r="CK21" s="152"/>
      <c r="CL21" s="152"/>
      <c r="CM21" s="152"/>
      <c r="CN21" s="152"/>
      <c r="CO21" s="152"/>
      <c r="CP21" s="152"/>
      <c r="CQ21" s="152"/>
      <c r="CR21" s="152"/>
      <c r="CS21" s="152"/>
      <c r="CT21" s="152"/>
      <c r="CU21" s="152"/>
      <c r="CV21" s="152"/>
      <c r="CW21" s="152"/>
      <c r="CX21" s="152"/>
      <c r="CY21" s="152"/>
      <c r="CZ21" s="152"/>
      <c r="DA21" s="152"/>
      <c r="DB21" s="152"/>
      <c r="DC21" s="152"/>
      <c r="DD21" s="152"/>
      <c r="DE21" s="152"/>
      <c r="DF21" s="152"/>
      <c r="DG21" s="152"/>
      <c r="DH21" s="152"/>
      <c r="DI21" s="152"/>
    </row>
    <row r="22" spans="1:113" s="153" customFormat="1" ht="23.25" customHeight="1">
      <c r="A22" s="157" t="str">
        <f>CONSOLIDADA!A21</f>
        <v>10.0</v>
      </c>
      <c r="B22" s="598" t="str">
        <f>CONSOLIDADA!B21</f>
        <v>SERVIÇOS ESPECIAIS</v>
      </c>
      <c r="C22" s="138">
        <f>CONSOLIDADA!C21</f>
        <v>38548.399999999994</v>
      </c>
      <c r="D22" s="137">
        <f>C22/$C$27</f>
        <v>0.10924923417500963</v>
      </c>
      <c r="E22" s="139" t="e">
        <f>PLANILHA!#REF!</f>
        <v>#REF!</v>
      </c>
      <c r="F22" s="137" t="e">
        <f>E22/#REF!</f>
        <v>#REF!</v>
      </c>
      <c r="G22" s="139" t="e">
        <f>E22+'1ª Med_Contr'!G25</f>
        <v>#REF!</v>
      </c>
      <c r="H22" s="137" t="e">
        <f>G22/C$27</f>
        <v>#REF!</v>
      </c>
      <c r="I22" s="139" t="e">
        <f>C22-G22</f>
        <v>#REF!</v>
      </c>
      <c r="J22" s="137" t="e">
        <f>I22/C$27</f>
        <v>#REF!</v>
      </c>
      <c r="K22" s="378"/>
      <c r="L22" s="296"/>
      <c r="M22" s="378"/>
      <c r="N22" s="296"/>
      <c r="O22" s="288"/>
      <c r="P22" s="152"/>
      <c r="Q22" s="152"/>
      <c r="R22" s="152"/>
      <c r="S22" s="152"/>
      <c r="T22" s="152"/>
      <c r="U22" s="152"/>
      <c r="V22" s="152"/>
      <c r="W22" s="152"/>
      <c r="X22" s="152"/>
      <c r="Y22" s="152"/>
      <c r="Z22" s="152"/>
      <c r="AA22" s="152"/>
      <c r="AB22" s="152"/>
      <c r="AC22" s="152"/>
      <c r="AD22" s="152"/>
      <c r="AE22" s="152"/>
      <c r="AF22" s="152"/>
      <c r="AG22" s="152"/>
      <c r="AH22" s="152"/>
      <c r="AI22" s="152"/>
      <c r="AJ22" s="152"/>
      <c r="AK22" s="152"/>
      <c r="AL22" s="152"/>
      <c r="AM22" s="152"/>
      <c r="AN22" s="152"/>
      <c r="AO22" s="152"/>
      <c r="AP22" s="152"/>
      <c r="AQ22" s="152"/>
      <c r="AR22" s="152"/>
      <c r="AS22" s="152"/>
      <c r="AT22" s="152"/>
      <c r="AU22" s="152"/>
      <c r="AV22" s="152"/>
      <c r="AW22" s="152"/>
      <c r="AX22" s="152"/>
      <c r="AY22" s="152"/>
      <c r="AZ22" s="152"/>
      <c r="BA22" s="152"/>
      <c r="BB22" s="152"/>
      <c r="BC22" s="152"/>
      <c r="BD22" s="152"/>
      <c r="BE22" s="152"/>
      <c r="BF22" s="152"/>
      <c r="BG22" s="152"/>
      <c r="BH22" s="152"/>
      <c r="BI22" s="152"/>
      <c r="BJ22" s="152"/>
      <c r="BK22" s="152"/>
      <c r="BL22" s="152"/>
      <c r="BM22" s="152"/>
      <c r="BN22" s="152"/>
      <c r="BO22" s="152"/>
      <c r="BP22" s="152"/>
      <c r="BQ22" s="152"/>
      <c r="BR22" s="152"/>
      <c r="BS22" s="152"/>
      <c r="BT22" s="152"/>
      <c r="BU22" s="152"/>
      <c r="BV22" s="152"/>
      <c r="BW22" s="152"/>
      <c r="BX22" s="152"/>
      <c r="BY22" s="152"/>
      <c r="BZ22" s="152"/>
      <c r="CA22" s="152"/>
      <c r="CB22" s="152"/>
      <c r="CC22" s="152"/>
      <c r="CD22" s="152"/>
      <c r="CE22" s="152"/>
      <c r="CF22" s="152"/>
      <c r="CG22" s="152"/>
      <c r="CH22" s="152"/>
      <c r="CI22" s="152"/>
      <c r="CJ22" s="152"/>
      <c r="CK22" s="152"/>
      <c r="CL22" s="152"/>
      <c r="CM22" s="152"/>
      <c r="CN22" s="152"/>
      <c r="CO22" s="152"/>
      <c r="CP22" s="152"/>
      <c r="CQ22" s="152"/>
      <c r="CR22" s="152"/>
      <c r="CS22" s="152"/>
      <c r="CT22" s="152"/>
      <c r="CU22" s="152"/>
      <c r="CV22" s="152"/>
      <c r="CW22" s="152"/>
      <c r="CX22" s="152"/>
      <c r="CY22" s="152"/>
      <c r="CZ22" s="152"/>
      <c r="DA22" s="152"/>
      <c r="DB22" s="152"/>
      <c r="DC22" s="152"/>
      <c r="DD22" s="152"/>
      <c r="DE22" s="152"/>
      <c r="DF22" s="152"/>
      <c r="DG22" s="152"/>
      <c r="DH22" s="152"/>
      <c r="DI22" s="152"/>
    </row>
    <row r="23" spans="1:113" s="153" customFormat="1" ht="23.25" customHeight="1">
      <c r="A23" s="157" t="str">
        <f>CONSOLIDADA!A22</f>
        <v>11.0</v>
      </c>
      <c r="B23" s="598" t="str">
        <f>CONSOLIDADA!B22</f>
        <v>COBERTURA</v>
      </c>
      <c r="C23" s="138">
        <f>CONSOLIDADA!C22</f>
        <v>35238.400000000001</v>
      </c>
      <c r="D23" s="137">
        <f t="shared" si="0"/>
        <v>9.9868430688502249E-2</v>
      </c>
      <c r="E23" s="139" t="e">
        <f>PLANILHA!#REF!</f>
        <v>#REF!</v>
      </c>
      <c r="F23" s="137" t="e">
        <f>E23/#REF!</f>
        <v>#REF!</v>
      </c>
      <c r="G23" s="139" t="e">
        <f>E23+'1ª Med_Contr'!G26</f>
        <v>#REF!</v>
      </c>
      <c r="H23" s="137" t="e">
        <f t="shared" si="1"/>
        <v>#REF!</v>
      </c>
      <c r="I23" s="139" t="e">
        <f t="shared" si="2"/>
        <v>#REF!</v>
      </c>
      <c r="J23" s="137" t="e">
        <f t="shared" si="3"/>
        <v>#REF!</v>
      </c>
      <c r="K23" s="378"/>
      <c r="L23" s="296"/>
      <c r="M23" s="378"/>
      <c r="N23" s="296"/>
      <c r="O23" s="288"/>
      <c r="P23" s="152"/>
      <c r="Q23" s="152"/>
      <c r="R23" s="152"/>
      <c r="S23" s="152"/>
      <c r="T23" s="152"/>
      <c r="U23" s="152"/>
      <c r="V23" s="152"/>
      <c r="W23" s="152"/>
      <c r="X23" s="152"/>
      <c r="Y23" s="152"/>
      <c r="Z23" s="152"/>
      <c r="AA23" s="152"/>
      <c r="AB23" s="152"/>
      <c r="AC23" s="152"/>
      <c r="AD23" s="152"/>
      <c r="AE23" s="152"/>
      <c r="AF23" s="152"/>
      <c r="AG23" s="152"/>
      <c r="AH23" s="152"/>
      <c r="AI23" s="152"/>
      <c r="AJ23" s="152"/>
      <c r="AK23" s="152"/>
      <c r="AL23" s="152"/>
      <c r="AM23" s="152"/>
      <c r="AN23" s="152"/>
      <c r="AO23" s="152"/>
      <c r="AP23" s="152"/>
      <c r="AQ23" s="152"/>
      <c r="AR23" s="152"/>
      <c r="AS23" s="152"/>
      <c r="AT23" s="152"/>
      <c r="AU23" s="152"/>
      <c r="AV23" s="152"/>
      <c r="AW23" s="152"/>
      <c r="AX23" s="152"/>
      <c r="AY23" s="152"/>
      <c r="AZ23" s="152"/>
      <c r="BA23" s="152"/>
      <c r="BB23" s="152"/>
      <c r="BC23" s="152"/>
      <c r="BD23" s="152"/>
      <c r="BE23" s="152"/>
      <c r="BF23" s="152"/>
      <c r="BG23" s="152"/>
      <c r="BH23" s="152"/>
      <c r="BI23" s="152"/>
      <c r="BJ23" s="152"/>
      <c r="BK23" s="152"/>
      <c r="BL23" s="152"/>
      <c r="BM23" s="152"/>
      <c r="BN23" s="152"/>
      <c r="BO23" s="152"/>
      <c r="BP23" s="152"/>
      <c r="BQ23" s="152"/>
      <c r="BR23" s="152"/>
      <c r="BS23" s="152"/>
      <c r="BT23" s="152"/>
      <c r="BU23" s="152"/>
      <c r="BV23" s="152"/>
      <c r="BW23" s="152"/>
      <c r="BX23" s="152"/>
      <c r="BY23" s="152"/>
      <c r="BZ23" s="152"/>
      <c r="CA23" s="152"/>
      <c r="CB23" s="152"/>
      <c r="CC23" s="152"/>
      <c r="CD23" s="152"/>
      <c r="CE23" s="152"/>
      <c r="CF23" s="152"/>
      <c r="CG23" s="152"/>
      <c r="CH23" s="152"/>
      <c r="CI23" s="152"/>
      <c r="CJ23" s="152"/>
      <c r="CK23" s="152"/>
      <c r="CL23" s="152"/>
      <c r="CM23" s="152"/>
      <c r="CN23" s="152"/>
      <c r="CO23" s="152"/>
      <c r="CP23" s="152"/>
      <c r="CQ23" s="152"/>
      <c r="CR23" s="152"/>
      <c r="CS23" s="152"/>
      <c r="CT23" s="152"/>
      <c r="CU23" s="152"/>
      <c r="CV23" s="152"/>
      <c r="CW23" s="152"/>
      <c r="CX23" s="152"/>
      <c r="CY23" s="152"/>
      <c r="CZ23" s="152"/>
      <c r="DA23" s="152"/>
      <c r="DB23" s="152"/>
      <c r="DC23" s="152"/>
      <c r="DD23" s="152"/>
      <c r="DE23" s="152"/>
      <c r="DF23" s="152"/>
      <c r="DG23" s="152"/>
      <c r="DH23" s="152"/>
      <c r="DI23" s="152"/>
    </row>
    <row r="24" spans="1:113" s="153" customFormat="1" ht="23.25" customHeight="1">
      <c r="A24" s="157" t="str">
        <f>CONSOLIDADA!A23</f>
        <v>12.0</v>
      </c>
      <c r="B24" s="598" t="str">
        <f>CONSOLIDADA!B23</f>
        <v>INST. ELÉTRICAS</v>
      </c>
      <c r="C24" s="138">
        <f>CONSOLIDADA!C23</f>
        <v>47843.05</v>
      </c>
      <c r="D24" s="137">
        <f t="shared" si="0"/>
        <v>0.13559101215865499</v>
      </c>
      <c r="E24" s="139" t="e">
        <f>PLANILHA!#REF!</f>
        <v>#REF!</v>
      </c>
      <c r="F24" s="137" t="e">
        <f>E24/#REF!</f>
        <v>#REF!</v>
      </c>
      <c r="G24" s="139" t="e">
        <f>E24+'1ª Med_Contr'!G27</f>
        <v>#REF!</v>
      </c>
      <c r="H24" s="137" t="e">
        <f t="shared" si="1"/>
        <v>#REF!</v>
      </c>
      <c r="I24" s="139" t="e">
        <f t="shared" si="2"/>
        <v>#REF!</v>
      </c>
      <c r="J24" s="137" t="e">
        <f t="shared" si="3"/>
        <v>#REF!</v>
      </c>
      <c r="K24" s="378"/>
      <c r="L24" s="296"/>
      <c r="M24" s="378"/>
      <c r="N24" s="296"/>
      <c r="O24" s="288"/>
      <c r="P24" s="152"/>
      <c r="Q24" s="152"/>
      <c r="R24" s="152"/>
      <c r="S24" s="152"/>
      <c r="T24" s="152"/>
      <c r="U24" s="152"/>
      <c r="V24" s="152"/>
      <c r="W24" s="152"/>
      <c r="X24" s="152"/>
      <c r="Y24" s="152"/>
      <c r="Z24" s="152"/>
      <c r="AA24" s="152"/>
      <c r="AB24" s="152"/>
      <c r="AC24" s="152"/>
      <c r="AD24" s="152"/>
      <c r="AE24" s="152"/>
      <c r="AF24" s="152"/>
      <c r="AG24" s="152"/>
      <c r="AH24" s="152"/>
      <c r="AI24" s="152"/>
      <c r="AJ24" s="152"/>
      <c r="AK24" s="152"/>
      <c r="AL24" s="152"/>
      <c r="AM24" s="152"/>
      <c r="AN24" s="152"/>
      <c r="AO24" s="152"/>
      <c r="AP24" s="152"/>
      <c r="AQ24" s="152"/>
      <c r="AR24" s="152"/>
      <c r="AS24" s="152"/>
      <c r="AT24" s="152"/>
      <c r="AU24" s="152"/>
      <c r="AV24" s="152"/>
      <c r="AW24" s="152"/>
      <c r="AX24" s="152"/>
      <c r="AY24" s="152"/>
      <c r="AZ24" s="152"/>
      <c r="BA24" s="152"/>
      <c r="BB24" s="152"/>
      <c r="BC24" s="152"/>
      <c r="BD24" s="152"/>
      <c r="BE24" s="152"/>
      <c r="BF24" s="152"/>
      <c r="BG24" s="152"/>
      <c r="BH24" s="152"/>
      <c r="BI24" s="152"/>
      <c r="BJ24" s="152"/>
      <c r="BK24" s="152"/>
      <c r="BL24" s="152"/>
      <c r="BM24" s="152"/>
      <c r="BN24" s="152"/>
      <c r="BO24" s="152"/>
      <c r="BP24" s="152"/>
      <c r="BQ24" s="152"/>
      <c r="BR24" s="152"/>
      <c r="BS24" s="152"/>
      <c r="BT24" s="152"/>
      <c r="BU24" s="152"/>
      <c r="BV24" s="152"/>
      <c r="BW24" s="152"/>
      <c r="BX24" s="152"/>
      <c r="BY24" s="152"/>
      <c r="BZ24" s="152"/>
      <c r="CA24" s="152"/>
      <c r="CB24" s="152"/>
      <c r="CC24" s="152"/>
      <c r="CD24" s="152"/>
      <c r="CE24" s="152"/>
      <c r="CF24" s="152"/>
      <c r="CG24" s="152"/>
      <c r="CH24" s="152"/>
      <c r="CI24" s="152"/>
      <c r="CJ24" s="152"/>
      <c r="CK24" s="152"/>
      <c r="CL24" s="152"/>
      <c r="CM24" s="152"/>
      <c r="CN24" s="152"/>
      <c r="CO24" s="152"/>
      <c r="CP24" s="152"/>
      <c r="CQ24" s="152"/>
      <c r="CR24" s="152"/>
      <c r="CS24" s="152"/>
      <c r="CT24" s="152"/>
      <c r="CU24" s="152"/>
      <c r="CV24" s="152"/>
      <c r="CW24" s="152"/>
      <c r="CX24" s="152"/>
      <c r="CY24" s="152"/>
      <c r="CZ24" s="152"/>
      <c r="DA24" s="152"/>
      <c r="DB24" s="152"/>
      <c r="DC24" s="152"/>
      <c r="DD24" s="152"/>
      <c r="DE24" s="152"/>
      <c r="DF24" s="152"/>
      <c r="DG24" s="152"/>
      <c r="DH24" s="152"/>
      <c r="DI24" s="152"/>
    </row>
    <row r="25" spans="1:113" s="153" customFormat="1" ht="23.25" customHeight="1">
      <c r="A25" s="157" t="str">
        <f>CONSOLIDADA!A24</f>
        <v>13.0</v>
      </c>
      <c r="B25" s="598" t="str">
        <f>CONSOLIDADA!B24</f>
        <v>ATERRAMENTO</v>
      </c>
      <c r="C25" s="138">
        <f>CONSOLIDADA!C24</f>
        <v>9229.16</v>
      </c>
      <c r="D25" s="137">
        <f t="shared" si="0"/>
        <v>2.6156174110433431E-2</v>
      </c>
      <c r="E25" s="139" t="e">
        <f>PLANILHA!#REF!</f>
        <v>#REF!</v>
      </c>
      <c r="F25" s="137" t="e">
        <f>E25/#REF!</f>
        <v>#REF!</v>
      </c>
      <c r="G25" s="139" t="e">
        <f>E25+'1ª Med_Contr'!G28</f>
        <v>#REF!</v>
      </c>
      <c r="H25" s="137" t="e">
        <f t="shared" si="1"/>
        <v>#REF!</v>
      </c>
      <c r="I25" s="139" t="e">
        <f t="shared" si="2"/>
        <v>#REF!</v>
      </c>
      <c r="J25" s="137" t="e">
        <f t="shared" si="3"/>
        <v>#REF!</v>
      </c>
      <c r="K25" s="378"/>
      <c r="L25" s="296"/>
      <c r="M25" s="378"/>
      <c r="N25" s="296"/>
      <c r="O25" s="288"/>
      <c r="P25" s="152"/>
      <c r="Q25" s="152"/>
      <c r="R25" s="152"/>
      <c r="S25" s="152"/>
      <c r="T25" s="152"/>
      <c r="U25" s="152"/>
      <c r="V25" s="152"/>
      <c r="W25" s="152"/>
      <c r="X25" s="152"/>
      <c r="Y25" s="152"/>
      <c r="Z25" s="152"/>
      <c r="AA25" s="152"/>
      <c r="AB25" s="152"/>
      <c r="AC25" s="152"/>
      <c r="AD25" s="152"/>
      <c r="AE25" s="152"/>
      <c r="AF25" s="152"/>
      <c r="AG25" s="152"/>
      <c r="AH25" s="152"/>
      <c r="AI25" s="152"/>
      <c r="AJ25" s="152"/>
      <c r="AK25" s="152"/>
      <c r="AL25" s="152"/>
      <c r="AM25" s="152"/>
      <c r="AN25" s="152"/>
      <c r="AO25" s="152"/>
      <c r="AP25" s="152"/>
      <c r="AQ25" s="152"/>
      <c r="AR25" s="152"/>
      <c r="AS25" s="152"/>
      <c r="AT25" s="152"/>
      <c r="AU25" s="152"/>
      <c r="AV25" s="152"/>
      <c r="AW25" s="152"/>
      <c r="AX25" s="152"/>
      <c r="AY25" s="152"/>
      <c r="AZ25" s="152"/>
      <c r="BA25" s="152"/>
      <c r="BB25" s="152"/>
      <c r="BC25" s="152"/>
      <c r="BD25" s="152"/>
      <c r="BE25" s="152"/>
      <c r="BF25" s="152"/>
      <c r="BG25" s="152"/>
      <c r="BH25" s="152"/>
      <c r="BI25" s="152"/>
      <c r="BJ25" s="152"/>
      <c r="BK25" s="152"/>
      <c r="BL25" s="152"/>
      <c r="BM25" s="152"/>
      <c r="BN25" s="152"/>
      <c r="BO25" s="152"/>
      <c r="BP25" s="152"/>
      <c r="BQ25" s="152"/>
      <c r="BR25" s="152"/>
      <c r="BS25" s="152"/>
      <c r="BT25" s="152"/>
      <c r="BU25" s="152"/>
      <c r="BV25" s="152"/>
      <c r="BW25" s="152"/>
      <c r="BX25" s="152"/>
      <c r="BY25" s="152"/>
      <c r="BZ25" s="152"/>
      <c r="CA25" s="152"/>
      <c r="CB25" s="152"/>
      <c r="CC25" s="152"/>
      <c r="CD25" s="152"/>
      <c r="CE25" s="152"/>
      <c r="CF25" s="152"/>
      <c r="CG25" s="152"/>
      <c r="CH25" s="152"/>
      <c r="CI25" s="152"/>
      <c r="CJ25" s="152"/>
      <c r="CK25" s="152"/>
      <c r="CL25" s="152"/>
      <c r="CM25" s="152"/>
      <c r="CN25" s="152"/>
      <c r="CO25" s="152"/>
      <c r="CP25" s="152"/>
      <c r="CQ25" s="152"/>
      <c r="CR25" s="152"/>
      <c r="CS25" s="152"/>
      <c r="CT25" s="152"/>
      <c r="CU25" s="152"/>
      <c r="CV25" s="152"/>
      <c r="CW25" s="152"/>
      <c r="CX25" s="152"/>
      <c r="CY25" s="152"/>
      <c r="CZ25" s="152"/>
      <c r="DA25" s="152"/>
      <c r="DB25" s="152"/>
      <c r="DC25" s="152"/>
      <c r="DD25" s="152"/>
      <c r="DE25" s="152"/>
      <c r="DF25" s="152"/>
      <c r="DG25" s="152"/>
      <c r="DH25" s="152"/>
      <c r="DI25" s="152"/>
    </row>
    <row r="26" spans="1:113" s="153" customFormat="1" ht="35.25" customHeight="1" thickBot="1">
      <c r="A26" s="157" t="str">
        <f>CONSOLIDADA!A26</f>
        <v>15.0</v>
      </c>
      <c r="B26" s="598" t="str">
        <f>CONSOLIDADA!B25</f>
        <v>ELÉTRICA ESTABILIZADA</v>
      </c>
      <c r="C26" s="138">
        <f>CONSOLIDADA!C25</f>
        <v>10109.43</v>
      </c>
      <c r="D26" s="137">
        <f t="shared" si="0"/>
        <v>2.8650929362719797E-2</v>
      </c>
      <c r="E26" s="139" t="e">
        <f>PLANILHA!#REF!</f>
        <v>#REF!</v>
      </c>
      <c r="F26" s="137" t="e">
        <f>E26/#REF!</f>
        <v>#REF!</v>
      </c>
      <c r="G26" s="139" t="e">
        <f>E26+'1ª Med_Contr'!G29</f>
        <v>#REF!</v>
      </c>
      <c r="H26" s="137" t="e">
        <f t="shared" si="1"/>
        <v>#REF!</v>
      </c>
      <c r="I26" s="139" t="e">
        <f t="shared" si="2"/>
        <v>#REF!</v>
      </c>
      <c r="J26" s="137" t="e">
        <f t="shared" si="3"/>
        <v>#REF!</v>
      </c>
      <c r="K26" s="378" t="e">
        <f>IF(PLANILHA!#REF!&lt;&gt;0,PLANILHA!#REF!-'1ª Med_Contr'!#REF!-'2ª Med_Contr'!#REF!-'3ª Med_Contr'!E24-#REF!-#REF!-#REF!-#REF!-#REF!-#REF!-#REF!-#REF!-#REF!,0)</f>
        <v>#REF!</v>
      </c>
      <c r="L26" s="296" t="e">
        <f>K26/'Hidro Sanit'!M110</f>
        <v>#REF!</v>
      </c>
      <c r="M26" s="378" t="e">
        <f>IF(PLANILHA!#REF!&lt;&gt;0,SUM(PLANILHA!#REF!)-'1ª Med_Adit'!E27-'2ª Med_Adit'!E27-#REF!-#REF!-#REF!-#REF!-#REF!-#REF!-#REF!-#REF!-#REF!-#REF!,0)</f>
        <v>#REF!</v>
      </c>
      <c r="N26" s="296" t="e">
        <f>M26/SUM(PLANILHA!#REF!)</f>
        <v>#REF!</v>
      </c>
      <c r="O26" s="288"/>
      <c r="P26" s="152"/>
      <c r="Q26" s="152"/>
      <c r="R26" s="152"/>
      <c r="S26" s="152"/>
      <c r="T26" s="152"/>
      <c r="U26" s="152"/>
      <c r="V26" s="152"/>
      <c r="W26" s="152"/>
      <c r="X26" s="152"/>
      <c r="Y26" s="152"/>
      <c r="Z26" s="152"/>
      <c r="AA26" s="152"/>
      <c r="AB26" s="152"/>
      <c r="AC26" s="152"/>
      <c r="AD26" s="152"/>
      <c r="AE26" s="152"/>
      <c r="AF26" s="152"/>
      <c r="AG26" s="152"/>
      <c r="AH26" s="152"/>
      <c r="AI26" s="152"/>
      <c r="AJ26" s="152"/>
      <c r="AK26" s="152"/>
      <c r="AL26" s="152"/>
      <c r="AM26" s="152"/>
      <c r="AN26" s="152"/>
      <c r="AO26" s="152"/>
      <c r="AP26" s="152"/>
      <c r="AQ26" s="152"/>
      <c r="AR26" s="152"/>
      <c r="AS26" s="152"/>
      <c r="AT26" s="152"/>
      <c r="AU26" s="152"/>
      <c r="AV26" s="152"/>
      <c r="AW26" s="152"/>
      <c r="AX26" s="152"/>
      <c r="AY26" s="152"/>
      <c r="AZ26" s="152"/>
      <c r="BA26" s="152"/>
      <c r="BB26" s="152"/>
      <c r="BC26" s="152"/>
      <c r="BD26" s="152"/>
      <c r="BE26" s="152"/>
      <c r="BF26" s="152"/>
      <c r="BG26" s="152"/>
      <c r="BH26" s="152"/>
      <c r="BI26" s="152"/>
      <c r="BJ26" s="152"/>
      <c r="BK26" s="152"/>
      <c r="BL26" s="152"/>
      <c r="BM26" s="152"/>
      <c r="BN26" s="152"/>
      <c r="BO26" s="152"/>
      <c r="BP26" s="152"/>
      <c r="BQ26" s="152"/>
      <c r="BR26" s="152"/>
      <c r="BS26" s="152"/>
      <c r="BT26" s="152"/>
      <c r="BU26" s="152"/>
      <c r="BV26" s="152"/>
      <c r="BW26" s="152"/>
      <c r="BX26" s="152"/>
      <c r="BY26" s="152"/>
      <c r="BZ26" s="152"/>
      <c r="CA26" s="152"/>
      <c r="CB26" s="152"/>
      <c r="CC26" s="152"/>
      <c r="CD26" s="152"/>
      <c r="CE26" s="152"/>
      <c r="CF26" s="152"/>
      <c r="CG26" s="152"/>
      <c r="CH26" s="152"/>
      <c r="CI26" s="152"/>
      <c r="CJ26" s="152"/>
      <c r="CK26" s="152"/>
      <c r="CL26" s="152"/>
      <c r="CM26" s="152"/>
      <c r="CN26" s="152"/>
      <c r="CO26" s="152"/>
      <c r="CP26" s="152"/>
      <c r="CQ26" s="152"/>
      <c r="CR26" s="152"/>
      <c r="CS26" s="152"/>
      <c r="CT26" s="152"/>
      <c r="CU26" s="152"/>
      <c r="CV26" s="152"/>
      <c r="CW26" s="152"/>
      <c r="CX26" s="152"/>
      <c r="CY26" s="152"/>
      <c r="CZ26" s="152"/>
      <c r="DA26" s="152"/>
      <c r="DB26" s="152"/>
      <c r="DC26" s="152"/>
      <c r="DD26" s="152"/>
      <c r="DE26" s="152"/>
      <c r="DF26" s="152"/>
      <c r="DG26" s="152"/>
      <c r="DH26" s="152"/>
      <c r="DI26" s="152"/>
    </row>
    <row r="27" spans="1:113" ht="18.75" thickBot="1">
      <c r="A27" s="951" t="s">
        <v>757</v>
      </c>
      <c r="B27" s="952"/>
      <c r="C27" s="143">
        <f t="shared" ref="C27:J27" si="4">SUM(C13:C26)</f>
        <v>352848.23999999993</v>
      </c>
      <c r="D27" s="142">
        <f t="shared" si="4"/>
        <v>1.0000000000000002</v>
      </c>
      <c r="E27" s="143" t="e">
        <f t="shared" si="4"/>
        <v>#REF!</v>
      </c>
      <c r="F27" s="142" t="e">
        <f t="shared" si="4"/>
        <v>#REF!</v>
      </c>
      <c r="G27" s="143" t="e">
        <f t="shared" si="4"/>
        <v>#REF!</v>
      </c>
      <c r="H27" s="142" t="e">
        <f t="shared" si="4"/>
        <v>#REF!</v>
      </c>
      <c r="I27" s="143" t="e">
        <f t="shared" si="4"/>
        <v>#REF!</v>
      </c>
      <c r="J27" s="142" t="e">
        <f t="shared" si="4"/>
        <v>#REF!</v>
      </c>
      <c r="K27" s="502" t="e">
        <f t="shared" ref="K27" si="5">SUM(K13:K26)</f>
        <v>#REF!</v>
      </c>
      <c r="L27" s="142" t="e">
        <f>K27/CONSOLIDADA!C28</f>
        <v>#REF!</v>
      </c>
      <c r="M27" s="143" t="e">
        <f>SUM(M13:M26)</f>
        <v>#REF!</v>
      </c>
      <c r="N27" s="142" t="e">
        <f>M27/(CONSOLIDADA!#REF!+CONSOLIDADA!#REF!)</f>
        <v>#REF!</v>
      </c>
      <c r="O27" s="150"/>
      <c r="P27" s="150"/>
      <c r="Q27" s="150"/>
      <c r="R27" s="150"/>
      <c r="S27" s="150"/>
      <c r="T27" s="150"/>
      <c r="U27" s="150"/>
      <c r="V27" s="150"/>
      <c r="W27" s="150"/>
      <c r="X27" s="150"/>
      <c r="Y27" s="150"/>
      <c r="Z27" s="150"/>
      <c r="AA27" s="150"/>
      <c r="AB27" s="150"/>
      <c r="AC27" s="150"/>
      <c r="AD27" s="150"/>
      <c r="AE27" s="150"/>
      <c r="AF27" s="150"/>
      <c r="AG27" s="150"/>
      <c r="AH27" s="150"/>
      <c r="AI27" s="150"/>
      <c r="AJ27" s="150"/>
      <c r="AK27" s="150"/>
      <c r="AL27" s="150"/>
      <c r="AM27" s="150"/>
      <c r="AN27" s="150"/>
      <c r="AO27" s="150"/>
      <c r="AP27" s="150"/>
      <c r="AQ27" s="150"/>
      <c r="AR27" s="150"/>
      <c r="AS27" s="150"/>
      <c r="AT27" s="150"/>
      <c r="AU27" s="150"/>
      <c r="AV27" s="150"/>
      <c r="AW27" s="150"/>
      <c r="AX27" s="150"/>
      <c r="AY27" s="150"/>
      <c r="AZ27" s="150"/>
      <c r="BA27" s="150"/>
      <c r="BB27" s="150"/>
      <c r="BC27" s="150"/>
      <c r="BD27" s="150"/>
      <c r="BE27" s="150"/>
      <c r="BF27" s="150"/>
      <c r="BG27" s="150"/>
      <c r="BH27" s="150"/>
      <c r="BI27" s="150"/>
      <c r="BJ27" s="150"/>
      <c r="BK27" s="150"/>
      <c r="BL27" s="150"/>
      <c r="BM27" s="150"/>
      <c r="BN27" s="150"/>
      <c r="BO27" s="150"/>
      <c r="BP27" s="150"/>
      <c r="BQ27" s="150"/>
      <c r="BR27" s="150"/>
      <c r="BS27" s="150"/>
      <c r="BT27" s="150"/>
      <c r="BU27" s="150"/>
      <c r="BV27" s="150"/>
      <c r="BW27" s="150"/>
      <c r="BX27" s="150"/>
      <c r="BY27" s="150"/>
      <c r="BZ27" s="150"/>
      <c r="CA27" s="150"/>
      <c r="CB27" s="150"/>
      <c r="CC27" s="150"/>
      <c r="CD27" s="150"/>
      <c r="CE27" s="150"/>
      <c r="CF27" s="150"/>
      <c r="CG27" s="150"/>
      <c r="CH27" s="150"/>
      <c r="CI27" s="150"/>
      <c r="CJ27" s="150"/>
      <c r="CK27" s="150"/>
      <c r="CL27" s="150"/>
      <c r="CM27" s="150"/>
      <c r="CN27" s="150"/>
      <c r="CO27" s="150"/>
      <c r="CP27" s="150"/>
      <c r="CQ27" s="150"/>
      <c r="CR27" s="150"/>
      <c r="CS27" s="150"/>
      <c r="CT27" s="150"/>
      <c r="CU27" s="150"/>
      <c r="CV27" s="150"/>
      <c r="CW27" s="150"/>
      <c r="CX27" s="150"/>
      <c r="CY27" s="150"/>
      <c r="CZ27" s="150"/>
      <c r="DA27" s="150"/>
      <c r="DB27" s="150"/>
      <c r="DC27" s="150"/>
      <c r="DD27" s="150"/>
      <c r="DE27" s="150"/>
      <c r="DF27" s="150"/>
      <c r="DG27" s="150"/>
      <c r="DH27" s="150"/>
      <c r="DI27" s="150"/>
    </row>
    <row r="28" spans="1:113" ht="18.75" customHeight="1">
      <c r="A28" s="538"/>
      <c r="B28" s="539"/>
      <c r="C28" s="540"/>
      <c r="D28" s="540"/>
      <c r="E28" s="540"/>
      <c r="F28" s="540"/>
      <c r="G28" s="529"/>
      <c r="H28" s="529"/>
      <c r="I28" s="529"/>
      <c r="J28" s="530"/>
      <c r="K28" s="150"/>
      <c r="L28" s="150"/>
      <c r="M28" s="150"/>
      <c r="N28" s="150"/>
      <c r="O28" s="150"/>
      <c r="P28" s="150"/>
      <c r="Q28" s="150"/>
      <c r="R28" s="150"/>
      <c r="S28" s="150"/>
      <c r="T28" s="150"/>
      <c r="U28" s="150"/>
      <c r="V28" s="150"/>
      <c r="W28" s="150"/>
      <c r="X28" s="150"/>
      <c r="Y28" s="150"/>
      <c r="Z28" s="150"/>
      <c r="AA28" s="150"/>
      <c r="AB28" s="150"/>
      <c r="AC28" s="150"/>
      <c r="AD28" s="150"/>
      <c r="AE28" s="150"/>
      <c r="AF28" s="150"/>
      <c r="AG28" s="150"/>
      <c r="AH28" s="150"/>
      <c r="AI28" s="150"/>
      <c r="AJ28" s="150"/>
      <c r="AK28" s="150"/>
      <c r="AL28" s="150"/>
      <c r="AM28" s="150"/>
      <c r="AN28" s="150"/>
      <c r="AO28" s="150"/>
      <c r="AP28" s="150"/>
      <c r="AQ28" s="150"/>
      <c r="AR28" s="150"/>
      <c r="AS28" s="150"/>
      <c r="AT28" s="150"/>
      <c r="AU28" s="150"/>
      <c r="AV28" s="150"/>
      <c r="AW28" s="150"/>
      <c r="AX28" s="150"/>
      <c r="AY28" s="150"/>
      <c r="AZ28" s="150"/>
      <c r="BA28" s="150"/>
      <c r="BB28" s="150"/>
      <c r="BC28" s="150"/>
      <c r="BD28" s="150"/>
      <c r="BE28" s="150"/>
      <c r="BF28" s="150"/>
      <c r="BG28" s="150"/>
      <c r="BH28" s="150"/>
      <c r="BI28" s="150"/>
      <c r="BJ28" s="150"/>
      <c r="BK28" s="150"/>
      <c r="BL28" s="150"/>
      <c r="BM28" s="150"/>
      <c r="BN28" s="150"/>
      <c r="BO28" s="150"/>
      <c r="BP28" s="150"/>
      <c r="BQ28" s="150"/>
      <c r="BR28" s="150"/>
      <c r="BS28" s="150"/>
      <c r="BT28" s="150"/>
      <c r="BU28" s="150"/>
      <c r="BV28" s="150"/>
      <c r="BW28" s="150"/>
      <c r="BX28" s="150"/>
      <c r="BY28" s="150"/>
      <c r="BZ28" s="150"/>
      <c r="CA28" s="150"/>
      <c r="CB28" s="150"/>
      <c r="CC28" s="150"/>
      <c r="CD28" s="150"/>
      <c r="CE28" s="150"/>
      <c r="CF28" s="150"/>
      <c r="CG28" s="150"/>
      <c r="CH28" s="150"/>
      <c r="CI28" s="150"/>
      <c r="CJ28" s="150"/>
      <c r="CK28" s="150"/>
      <c r="CL28" s="150"/>
      <c r="CM28" s="150"/>
      <c r="CN28" s="150"/>
      <c r="CO28" s="150"/>
      <c r="CP28" s="150"/>
      <c r="CQ28" s="150"/>
      <c r="CR28" s="150"/>
      <c r="CS28" s="150"/>
      <c r="CT28" s="150"/>
      <c r="CU28" s="150"/>
      <c r="CV28" s="150"/>
      <c r="CW28" s="150"/>
      <c r="CX28" s="150"/>
      <c r="CY28" s="150"/>
      <c r="CZ28" s="150"/>
      <c r="DA28" s="150"/>
      <c r="DB28" s="150"/>
      <c r="DC28" s="150"/>
      <c r="DD28" s="150"/>
      <c r="DE28" s="150"/>
      <c r="DF28" s="150"/>
      <c r="DG28" s="150"/>
      <c r="DH28" s="150"/>
      <c r="DI28" s="150"/>
    </row>
    <row r="29" spans="1:113" ht="15.75">
      <c r="A29" s="533"/>
      <c r="B29" s="541" t="s">
        <v>883</v>
      </c>
      <c r="C29" s="520" t="e">
        <f>E27</f>
        <v>#REF!</v>
      </c>
      <c r="D29" s="528"/>
      <c r="E29" s="540"/>
      <c r="F29" s="540"/>
      <c r="G29" s="528"/>
      <c r="H29" s="528"/>
      <c r="I29" s="528"/>
      <c r="J29" s="542"/>
      <c r="K29" s="289"/>
      <c r="L29" s="289"/>
    </row>
    <row r="30" spans="1:113" ht="15.75">
      <c r="A30" s="533"/>
      <c r="B30" s="541"/>
      <c r="C30" s="520"/>
      <c r="D30" s="528"/>
      <c r="E30" s="540"/>
      <c r="F30" s="540"/>
      <c r="G30" s="528"/>
      <c r="H30" s="528"/>
      <c r="I30" s="528"/>
      <c r="J30" s="542"/>
      <c r="K30" s="289"/>
      <c r="L30" s="289"/>
    </row>
    <row r="31" spans="1:113" ht="16.5" thickBot="1">
      <c r="A31" s="533"/>
      <c r="B31" s="541"/>
      <c r="C31" s="520"/>
      <c r="D31" s="540"/>
      <c r="E31" s="540"/>
      <c r="F31" s="540"/>
      <c r="G31" s="528"/>
      <c r="H31" s="528"/>
      <c r="I31" s="543"/>
      <c r="J31" s="542"/>
    </row>
    <row r="32" spans="1:113" ht="18.75" thickBot="1">
      <c r="A32" s="533"/>
      <c r="B32" s="544" t="s">
        <v>885</v>
      </c>
      <c r="C32" s="545" t="e">
        <f>C29-C31</f>
        <v>#REF!</v>
      </c>
      <c r="D32" s="546" t="e">
        <f>C32/C27</f>
        <v>#REF!</v>
      </c>
      <c r="E32" s="540"/>
      <c r="F32" s="540"/>
      <c r="G32" s="528"/>
      <c r="H32" s="528"/>
      <c r="I32" s="528"/>
      <c r="J32" s="542"/>
      <c r="M32" s="375"/>
      <c r="N32" s="375"/>
      <c r="O32" s="375"/>
    </row>
    <row r="33" spans="1:15" ht="15.75">
      <c r="A33" s="533"/>
      <c r="B33" s="541"/>
      <c r="C33" s="547"/>
      <c r="D33" s="540"/>
      <c r="E33" s="540"/>
      <c r="F33" s="540"/>
      <c r="G33" s="528"/>
      <c r="H33" s="528"/>
      <c r="I33" s="528"/>
      <c r="J33" s="542"/>
      <c r="M33" s="375"/>
      <c r="N33" s="375"/>
      <c r="O33" s="375"/>
    </row>
    <row r="34" spans="1:15" ht="18">
      <c r="A34" s="538"/>
      <c r="B34" s="548" t="s">
        <v>886</v>
      </c>
      <c r="C34" s="1118"/>
      <c r="D34" s="1118"/>
      <c r="E34" s="1118"/>
      <c r="F34" s="1118"/>
      <c r="G34" s="1118"/>
      <c r="H34" s="1118"/>
      <c r="I34" s="1118"/>
      <c r="J34" s="1119"/>
      <c r="M34" s="559"/>
      <c r="N34" s="375"/>
      <c r="O34" s="375"/>
    </row>
    <row r="35" spans="1:15" ht="18">
      <c r="A35" s="538"/>
      <c r="B35" s="549"/>
      <c r="C35" s="1118"/>
      <c r="D35" s="1118"/>
      <c r="E35" s="1118"/>
      <c r="F35" s="1118"/>
      <c r="G35" s="1118"/>
      <c r="H35" s="1118"/>
      <c r="I35" s="1118"/>
      <c r="J35" s="1119"/>
    </row>
    <row r="36" spans="1:15" ht="15.75">
      <c r="A36" s="538"/>
      <c r="B36" s="539"/>
      <c r="C36" s="540"/>
      <c r="D36" s="540"/>
      <c r="E36" s="540"/>
      <c r="F36" s="540"/>
      <c r="G36" s="529"/>
      <c r="H36" s="529"/>
      <c r="I36" s="529"/>
      <c r="J36" s="530"/>
    </row>
    <row r="37" spans="1:15" ht="15.75">
      <c r="A37" s="538"/>
      <c r="B37" s="539"/>
      <c r="C37" s="540"/>
      <c r="D37" s="540"/>
      <c r="E37" s="540"/>
      <c r="F37" s="540"/>
      <c r="G37" s="529"/>
      <c r="H37" s="529"/>
      <c r="I37" s="529"/>
      <c r="J37" s="530"/>
    </row>
    <row r="38" spans="1:15" ht="15.75">
      <c r="A38" s="550"/>
      <c r="B38" s="551"/>
      <c r="C38" s="529"/>
      <c r="D38" s="552"/>
      <c r="E38" s="552"/>
      <c r="F38" s="529"/>
      <c r="G38" s="553"/>
      <c r="H38" s="553"/>
      <c r="I38" s="553"/>
      <c r="J38" s="530"/>
    </row>
    <row r="39" spans="1:15" ht="15.75">
      <c r="A39" s="550"/>
      <c r="B39" s="515" t="s">
        <v>750</v>
      </c>
      <c r="C39" s="529"/>
      <c r="D39" s="1138" t="s">
        <v>823</v>
      </c>
      <c r="E39" s="1138"/>
      <c r="F39" s="529"/>
      <c r="G39" s="926" t="s">
        <v>1059</v>
      </c>
      <c r="H39" s="926"/>
      <c r="I39" s="926"/>
      <c r="J39" s="530"/>
    </row>
    <row r="40" spans="1:15" ht="15.75">
      <c r="A40" s="550"/>
      <c r="B40" s="554"/>
      <c r="C40" s="555"/>
      <c r="D40" s="555"/>
      <c r="E40" s="555"/>
      <c r="F40" s="555"/>
      <c r="G40" s="529"/>
      <c r="H40" s="529"/>
      <c r="I40" s="529"/>
      <c r="J40" s="530"/>
    </row>
    <row r="41" spans="1:15">
      <c r="A41" s="533"/>
      <c r="B41" s="529"/>
      <c r="C41" s="529"/>
      <c r="D41" s="529"/>
      <c r="E41" s="529"/>
      <c r="F41" s="529"/>
      <c r="G41" s="529"/>
      <c r="H41" s="529"/>
      <c r="I41" s="529"/>
      <c r="J41" s="530"/>
    </row>
    <row r="42" spans="1:15">
      <c r="A42" s="533"/>
      <c r="B42" s="529"/>
      <c r="C42" s="529"/>
      <c r="D42" s="529"/>
      <c r="E42" s="529"/>
      <c r="F42" s="529"/>
      <c r="G42" s="529"/>
      <c r="H42" s="529"/>
      <c r="I42" s="529"/>
      <c r="J42" s="530"/>
    </row>
    <row r="43" spans="1:15">
      <c r="A43" s="533"/>
      <c r="B43" s="529"/>
      <c r="C43" s="529"/>
      <c r="D43" s="529"/>
      <c r="E43" s="529"/>
      <c r="F43" s="529"/>
      <c r="G43" s="529"/>
      <c r="H43" s="529"/>
      <c r="I43" s="529"/>
      <c r="J43" s="530"/>
    </row>
    <row r="44" spans="1:15">
      <c r="A44" s="533"/>
      <c r="B44" s="529"/>
      <c r="C44" s="529"/>
      <c r="D44" s="529"/>
      <c r="E44" s="529"/>
      <c r="F44" s="529"/>
      <c r="G44" s="529"/>
      <c r="H44" s="529"/>
      <c r="I44" s="529"/>
      <c r="J44" s="530"/>
    </row>
    <row r="45" spans="1:15" ht="15.75" thickBot="1">
      <c r="A45" s="556"/>
      <c r="B45" s="557"/>
      <c r="C45" s="557"/>
      <c r="D45" s="557"/>
      <c r="E45" s="557"/>
      <c r="F45" s="557"/>
      <c r="G45" s="557"/>
      <c r="H45" s="557"/>
      <c r="I45" s="557"/>
      <c r="J45" s="558"/>
    </row>
  </sheetData>
  <mergeCells count="39">
    <mergeCell ref="G5:H5"/>
    <mergeCell ref="I5:J5"/>
    <mergeCell ref="C6:E6"/>
    <mergeCell ref="A2:B2"/>
    <mergeCell ref="G2:H2"/>
    <mergeCell ref="I2:J2"/>
    <mergeCell ref="A3:B3"/>
    <mergeCell ref="C3:F4"/>
    <mergeCell ref="G3:H3"/>
    <mergeCell ref="I3:J3"/>
    <mergeCell ref="A4:B4"/>
    <mergeCell ref="G4:H4"/>
    <mergeCell ref="I4:J4"/>
    <mergeCell ref="C34:J35"/>
    <mergeCell ref="D39:E39"/>
    <mergeCell ref="G39:I39"/>
    <mergeCell ref="K10:K12"/>
    <mergeCell ref="J10:J12"/>
    <mergeCell ref="A27:B27"/>
    <mergeCell ref="H10:H12"/>
    <mergeCell ref="N10:N12"/>
    <mergeCell ref="M10:M12"/>
    <mergeCell ref="G6:H6"/>
    <mergeCell ref="I6:J6"/>
    <mergeCell ref="A10:A12"/>
    <mergeCell ref="B10:B12"/>
    <mergeCell ref="C10:C12"/>
    <mergeCell ref="D10:D12"/>
    <mergeCell ref="E10:E12"/>
    <mergeCell ref="F10:F12"/>
    <mergeCell ref="G10:G12"/>
    <mergeCell ref="L10:L12"/>
    <mergeCell ref="I10:I12"/>
    <mergeCell ref="G7:H7"/>
    <mergeCell ref="G8:H8"/>
    <mergeCell ref="G9:H9"/>
    <mergeCell ref="I7:J7"/>
    <mergeCell ref="I8:J8"/>
    <mergeCell ref="I9:J9"/>
  </mergeCells>
  <phoneticPr fontId="0" type="noConversion"/>
  <printOptions horizontalCentered="1"/>
  <pageMargins left="0.39370078740157483" right="0.39370078740157483" top="0.59055118110236227" bottom="0.59055118110236227" header="0.39370078740157483" footer="0.39370078740157483"/>
  <pageSetup paperSize="9" scale="70" orientation="landscape" horizontalDpi="150" verticalDpi="150" r:id="rId1"/>
  <headerFooter alignWithMargins="0">
    <oddHeader>Página &amp;P de &amp;N</oddHeader>
    <oddFooter>&amp;C&amp;F</oddFooter>
  </headerFooter>
  <colBreaks count="1" manualBreakCount="1">
    <brk id="10" max="47"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20</vt:i4>
      </vt:variant>
      <vt:variant>
        <vt:lpstr>Intervalos nomeados</vt:lpstr>
      </vt:variant>
      <vt:variant>
        <vt:i4>28</vt:i4>
      </vt:variant>
    </vt:vector>
  </HeadingPairs>
  <TitlesOfParts>
    <vt:vector size="48" baseType="lpstr">
      <vt:lpstr>3ª Med_Contr</vt:lpstr>
      <vt:lpstr>2ª Med_Adit</vt:lpstr>
      <vt:lpstr>CONSOLIDADA</vt:lpstr>
      <vt:lpstr>PLANILHA</vt:lpstr>
      <vt:lpstr>COMPOSIÇÃO</vt:lpstr>
      <vt:lpstr>CRONOGRAMA</vt:lpstr>
      <vt:lpstr>BDI</vt:lpstr>
      <vt:lpstr>1ª Med_Contr</vt:lpstr>
      <vt:lpstr>2ª Med_Contr</vt:lpstr>
      <vt:lpstr>1ª Med_Adit</vt:lpstr>
      <vt:lpstr>Estrutural-12 Salas</vt:lpstr>
      <vt:lpstr>Estrutural Coz Refeitório</vt:lpstr>
      <vt:lpstr>Quant Praça Recreação Urban</vt:lpstr>
      <vt:lpstr>Hidro Sanit</vt:lpstr>
      <vt:lpstr>Cron hidro</vt:lpstr>
      <vt:lpstr>Elétrica</vt:lpstr>
      <vt:lpstr>Crono Elétrica</vt:lpstr>
      <vt:lpstr>Crono Muro</vt:lpstr>
      <vt:lpstr>Crono Quadra</vt:lpstr>
      <vt:lpstr>Quant Quadra</vt:lpstr>
      <vt:lpstr>'1ª Med_Adit'!Area_de_impressao</vt:lpstr>
      <vt:lpstr>'1ª Med_Contr'!Area_de_impressao</vt:lpstr>
      <vt:lpstr>'2ª Med_Adit'!Area_de_impressao</vt:lpstr>
      <vt:lpstr>'2ª Med_Contr'!Area_de_impressao</vt:lpstr>
      <vt:lpstr>'3ª Med_Contr'!Area_de_impressao</vt:lpstr>
      <vt:lpstr>BDI!Area_de_impressao</vt:lpstr>
      <vt:lpstr>COMPOSIÇÃO!Area_de_impressao</vt:lpstr>
      <vt:lpstr>CONSOLIDADA!Area_de_impressao</vt:lpstr>
      <vt:lpstr>'Cron hidro'!Area_de_impressao</vt:lpstr>
      <vt:lpstr>'Crono Elétrica'!Area_de_impressao</vt:lpstr>
      <vt:lpstr>'Crono Muro'!Area_de_impressao</vt:lpstr>
      <vt:lpstr>'Crono Quadra'!Area_de_impressao</vt:lpstr>
      <vt:lpstr>CRONOGRAMA!Area_de_impressao</vt:lpstr>
      <vt:lpstr>Elétrica!Area_de_impressao</vt:lpstr>
      <vt:lpstr>'Hidro Sanit'!Area_de_impressao</vt:lpstr>
      <vt:lpstr>PLANILHA!Area_de_impressao</vt:lpstr>
      <vt:lpstr>'Quant Praça Recreação Urban'!Area_de_impressao</vt:lpstr>
      <vt:lpstr>'1ª Med_Adit'!Titulos_de_impressao</vt:lpstr>
      <vt:lpstr>'1ª Med_Contr'!Titulos_de_impressao</vt:lpstr>
      <vt:lpstr>'2ª Med_Adit'!Titulos_de_impressao</vt:lpstr>
      <vt:lpstr>'2ª Med_Contr'!Titulos_de_impressao</vt:lpstr>
      <vt:lpstr>'3ª Med_Contr'!Titulos_de_impressao</vt:lpstr>
      <vt:lpstr>CONSOLIDADA!Titulos_de_impressao</vt:lpstr>
      <vt:lpstr>'Crono Muro'!Titulos_de_impressao</vt:lpstr>
      <vt:lpstr>CRONOGRAMA!Titulos_de_impressao</vt:lpstr>
      <vt:lpstr>Elétrica!Titulos_de_impressao</vt:lpstr>
      <vt:lpstr>'Hidro Sanit'!Titulos_de_impressao</vt:lpstr>
      <vt:lpstr>PLANILHA!Titulos_de_impressao</vt:lpstr>
    </vt:vector>
  </TitlesOfParts>
  <Company>workseduc</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Leo</dc:creator>
  <cp:lastModifiedBy>andrelpb</cp:lastModifiedBy>
  <cp:lastPrinted>2018-10-10T16:07:48Z</cp:lastPrinted>
  <dcterms:created xsi:type="dcterms:W3CDTF">2005-05-04T18:06:36Z</dcterms:created>
  <dcterms:modified xsi:type="dcterms:W3CDTF">2018-11-09T14:39:24Z</dcterms:modified>
</cp:coreProperties>
</file>