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555" yWindow="405" windowWidth="15195" windowHeight="12090" activeTab="1"/>
  </bookViews>
  <sheets>
    <sheet name="RESUMO DO ORÇAMENTO" sheetId="6" r:id="rId1"/>
    <sheet name="Orçamento Sintetico" sheetId="1" r:id="rId2"/>
    <sheet name="TRANSPORTE" sheetId="2" r:id="rId3"/>
    <sheet name="CRONOGRAMA" sheetId="3" r:id="rId4"/>
    <sheet name="COMPOSIÇÕES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H68" i="1"/>
  <c r="H67"/>
  <c r="B13" i="6" l="1"/>
  <c r="A13"/>
  <c r="B12"/>
  <c r="A12"/>
  <c r="B11"/>
  <c r="A11"/>
  <c r="B10"/>
  <c r="A10"/>
  <c r="B9"/>
  <c r="A9"/>
  <c r="G18" i="5" l="1"/>
  <c r="G19"/>
  <c r="G20"/>
  <c r="G17"/>
  <c r="G11"/>
  <c r="G12"/>
  <c r="G13"/>
  <c r="G10"/>
  <c r="G4"/>
  <c r="G5"/>
  <c r="G6"/>
  <c r="G3"/>
  <c r="I72" i="1"/>
  <c r="I73"/>
  <c r="I76"/>
  <c r="I77"/>
  <c r="I78"/>
  <c r="I79"/>
  <c r="I70"/>
  <c r="I63"/>
  <c r="I64"/>
  <c r="I65"/>
  <c r="I66"/>
  <c r="I62"/>
  <c r="I22"/>
  <c r="I23"/>
  <c r="I24"/>
  <c r="I25"/>
  <c r="I26"/>
  <c r="I27"/>
  <c r="I28"/>
  <c r="I29"/>
  <c r="I30"/>
  <c r="I31"/>
  <c r="I32"/>
  <c r="I33"/>
  <c r="I34"/>
  <c r="I35"/>
  <c r="I36"/>
  <c r="I21"/>
  <c r="I17"/>
  <c r="I18"/>
  <c r="I19"/>
  <c r="I16"/>
  <c r="J19" l="1"/>
  <c r="C9" i="6" s="1"/>
  <c r="J36" i="1"/>
  <c r="C10" i="6" s="1"/>
  <c r="E31" i="2"/>
  <c r="D31"/>
  <c r="H31" s="1"/>
  <c r="J31" s="1"/>
  <c r="J32" s="1"/>
  <c r="G80" i="1" s="1"/>
  <c r="I80" s="1"/>
  <c r="B31" i="2"/>
  <c r="A31"/>
  <c r="B27"/>
  <c r="A27"/>
  <c r="D75" i="1"/>
  <c r="D74"/>
  <c r="G21" i="5" l="1"/>
  <c r="H75" i="1" s="1"/>
  <c r="I75" s="1"/>
  <c r="G14" i="5" l="1"/>
  <c r="H74" i="1" s="1"/>
  <c r="I74" s="1"/>
  <c r="D71"/>
  <c r="G7" i="5" l="1"/>
  <c r="H71" i="1" s="1"/>
  <c r="I71" s="1"/>
  <c r="B13" i="3"/>
  <c r="A13"/>
  <c r="B19"/>
  <c r="A19"/>
  <c r="B16"/>
  <c r="A16"/>
  <c r="B10"/>
  <c r="A10"/>
  <c r="B7"/>
  <c r="A7"/>
  <c r="D16" l="1"/>
  <c r="J80" i="1"/>
  <c r="C12" i="6" s="1"/>
  <c r="F15" i="3" l="1"/>
  <c r="D10"/>
  <c r="D7"/>
  <c r="H18"/>
  <c r="J18"/>
  <c r="D38" i="2"/>
  <c r="H38" s="1"/>
  <c r="J38" s="1"/>
  <c r="J39" s="1"/>
  <c r="B38"/>
  <c r="A38"/>
  <c r="D23"/>
  <c r="D24" s="1"/>
  <c r="H24" s="1"/>
  <c r="J24" s="1"/>
  <c r="B23"/>
  <c r="B24" s="1"/>
  <c r="A23"/>
  <c r="A24" s="1"/>
  <c r="B16"/>
  <c r="A16"/>
  <c r="B15"/>
  <c r="A15"/>
  <c r="G68" i="1"/>
  <c r="I68" s="1"/>
  <c r="G67"/>
  <c r="I67" s="1"/>
  <c r="D9" i="2"/>
  <c r="H9" s="1"/>
  <c r="J9" s="1"/>
  <c r="B9"/>
  <c r="A9"/>
  <c r="D8"/>
  <c r="H8" s="1"/>
  <c r="J8" s="1"/>
  <c r="B8"/>
  <c r="A8"/>
  <c r="B34"/>
  <c r="A34"/>
  <c r="D16"/>
  <c r="H16" s="1"/>
  <c r="J16" s="1"/>
  <c r="D15"/>
  <c r="H15" s="1"/>
  <c r="J15" s="1"/>
  <c r="B4"/>
  <c r="A4"/>
  <c r="J68" i="1" l="1"/>
  <c r="C11" i="6" s="1"/>
  <c r="J17" i="2"/>
  <c r="G83" i="1" s="1"/>
  <c r="I83" s="1"/>
  <c r="F18" i="3"/>
  <c r="D13"/>
  <c r="H15" s="1"/>
  <c r="F9"/>
  <c r="J9"/>
  <c r="H9"/>
  <c r="J12"/>
  <c r="H12"/>
  <c r="F12"/>
  <c r="J10" i="2"/>
  <c r="G82" i="1" s="1"/>
  <c r="I82" s="1"/>
  <c r="H23" i="2"/>
  <c r="J23" s="1"/>
  <c r="J25" s="1"/>
  <c r="G84" i="1" s="1"/>
  <c r="I84" s="1"/>
  <c r="J84" l="1"/>
  <c r="C13" i="6" s="1"/>
  <c r="C14" s="1"/>
  <c r="J15" i="3"/>
  <c r="H87" i="1" l="1"/>
  <c r="H88" s="1"/>
  <c r="D19" i="3"/>
  <c r="F21" l="1"/>
  <c r="F24" s="1"/>
  <c r="D22"/>
  <c r="E20" s="1"/>
  <c r="H21"/>
  <c r="H24" s="1"/>
  <c r="E14"/>
  <c r="J21"/>
  <c r="J24" s="1"/>
  <c r="H23" l="1"/>
  <c r="E8"/>
  <c r="E11"/>
  <c r="E17"/>
  <c r="J23"/>
  <c r="F26"/>
  <c r="H26" s="1"/>
  <c r="J26" s="1"/>
  <c r="F23"/>
  <c r="F25" s="1"/>
  <c r="H25" l="1"/>
  <c r="E22"/>
  <c r="J25"/>
</calcChain>
</file>

<file path=xl/sharedStrings.xml><?xml version="1.0" encoding="utf-8"?>
<sst xmlns="http://schemas.openxmlformats.org/spreadsheetml/2006/main" count="588" uniqueCount="276">
  <si>
    <t>Planilha Orçamentária Sintética</t>
  </si>
  <si>
    <t>Item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</si>
  <si>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</si>
  <si>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</si>
  <si>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</si>
  <si>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</si>
  <si>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</si>
  <si>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</si>
  <si>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</si>
  <si>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</si>
  <si>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 xml:space="preserve"> 1.1 </t>
  </si>
  <si>
    <t xml:space="preserve"> 73847/001 </t>
  </si>
  <si>
    <t>SINAPI</t>
  </si>
  <si>
    <t>ALUGUEL CONTAINER/ESCRIT INCL INST ELET LARG=2,20 COMP=6,20M          ALT=2,50M CHAPA ACO C/NERV TRAPEZ FORRO C/ISOL TERMO/ACUSTICO         CHASSIS REFORC PISO COMPENS NAVAL EXC TRANSP/CARGA/DESCARGA</t>
  </si>
  <si>
    <t>CANT - CANTEIRO DE OBRAS</t>
  </si>
  <si>
    <t xml:space="preserve"> 1.2 </t>
  </si>
  <si>
    <t xml:space="preserve"> 90778 </t>
  </si>
  <si>
    <t>ENGENHEIRO CIVIL DE OBRA PLENO COM ENCARGOS COMPLEMENTARES</t>
  </si>
  <si>
    <t>SEDI - SERVIÇOS DIVERSOS</t>
  </si>
  <si>
    <t xml:space="preserve"> 1.3 </t>
  </si>
  <si>
    <t xml:space="preserve"> 74209/001 </t>
  </si>
  <si>
    <t>PLACA DE OBRA EM CHAPA DE ACO GALVANIZADO</t>
  </si>
  <si>
    <t>m²</t>
  </si>
  <si>
    <t xml:space="preserve"> 3239 </t>
  </si>
  <si>
    <t>ORSE</t>
  </si>
  <si>
    <t>Placa de inauguração de obra em alumínio 0,15 x 0,39 m</t>
  </si>
  <si>
    <t>un</t>
  </si>
  <si>
    <t xml:space="preserve"> 2.1 </t>
  </si>
  <si>
    <t xml:space="preserve"> 4 S 06 200 01 </t>
  </si>
  <si>
    <t>SICRO2</t>
  </si>
  <si>
    <t>Forn. e implantação placa sinaliz. semi-refletiva</t>
  </si>
  <si>
    <t>Sinalização Rodoviária</t>
  </si>
  <si>
    <t xml:space="preserve"> 2.2 </t>
  </si>
  <si>
    <t xml:space="preserve"> 73683 </t>
  </si>
  <si>
    <t>INSTALAÇÃO DE GAMBIARRA PARA SINALIZAÇÃO, PADRÃO 20 M, INCLUINDO LÂMPADA, BOCAL E BALDE A CADA 2 M</t>
  </si>
  <si>
    <t>SERP - SERVIÇOS PRELIMINARES</t>
  </si>
  <si>
    <t>UN</t>
  </si>
  <si>
    <t xml:space="preserve"> 2.3 </t>
  </si>
  <si>
    <t xml:space="preserve"> 73804/001 </t>
  </si>
  <si>
    <t>PROTECAO DE FACHADA COM TELA DE POLIPROPILENO FIXADA EM ESTRUTURA DE MADEIRA COM ARAME GALVANIZADO</t>
  </si>
  <si>
    <t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AF_01/2015</t>
  </si>
  <si>
    <t>MOVT - MOVIMENTO DE TERRA</t>
  </si>
  <si>
    <t>m³</t>
  </si>
  <si>
    <t xml:space="preserve"> 73964/006 </t>
  </si>
  <si>
    <t>REATERRO DE VALA COM COMPACTAÇÃO MANUAL</t>
  </si>
  <si>
    <t xml:space="preserve"> 93376 </t>
  </si>
  <si>
    <t>REATERRO MECANIZADO DE VALA COM RETROESCAVADEIRA (CAPACIDADE DA CAÇAMBA DA RETRO: 0,26 M³ / POTÊNCIA: 88 HP), LARGURA ATÉ 0,8 M, PROFUNDIDADE DE 1,5 A 3,0 M, COM SOLO (SEM SUBSTITUIÇÃO) DE 1ª CATEGORIA EM LOCAIS COM ALTO NÍVEL DE INTERFERÊNCIA. AF_04/2016</t>
  </si>
  <si>
    <t xml:space="preserve"> 74010/001 </t>
  </si>
  <si>
    <t>CARGA E DESCARGA MECANICA DE SOLO UTILIZANDO CAMINHAO BASCULANTE 6,0M3/16T E PA CARREGADEIRA SOBRE PNEUS 128 HP, CAPACIDADE DA CAÇAMBA 1,7 A 2,8 M3, PESO OPERACIONAL 11632 KG</t>
  </si>
  <si>
    <t xml:space="preserve"> 83344 </t>
  </si>
  <si>
    <t>ESPALHAMENTO DE MATERIAL EM BOTA FORA, COM UTILIZACAO DE TRATOR DE ESTEIRAS DE 165 HP</t>
  </si>
  <si>
    <t xml:space="preserve"> 94039 </t>
  </si>
  <si>
    <t>ESCORAMENTO DE VALA, TIPO PONTALETEAMENTO, COM PROFUNDIDADE DE 1,5 A 3,0 M, LARGURA MENOR QUE 1,5 M, EM LOCAL COM NÍVEL ALTO DE INTERFERÊNCIA. AF_06/2016</t>
  </si>
  <si>
    <t>ESCO - ESCORAMENTO</t>
  </si>
  <si>
    <t xml:space="preserve"> 92743 </t>
  </si>
  <si>
    <t>MURO DE GABIÃO, ENCHIMENTO COM PEDRA DE MÃO TIPO RACHÃO, DE GRAVIDADE, COM GAIOLAS DE COMPRIMENTO IGUAL A 2 METROS, ALTURA DO MURO DE ATÉ 4 METROS - FORNECIMENTO E EXECUÇÃO. AF_12/2015</t>
  </si>
  <si>
    <t>DROP - DRENAGEM/OBRAS DE CONTENÇÃO / POÇOS DE VISITA E CAIXAS</t>
  </si>
  <si>
    <t xml:space="preserve"> 94992 </t>
  </si>
  <si>
    <t>EXECUÇÃO DE PASSEIO (CALÇADA) OU PISO DE CONCRETO COM CONCRETO MOLDADO IN LOCO, FEITO EM OBRA, ACABAMENTO CONVENCIONAL, ESPESSURA 6 CM, ARMADO. AF_07/2016</t>
  </si>
  <si>
    <t>PISO - PISOS</t>
  </si>
  <si>
    <t xml:space="preserve"> 85336 </t>
  </si>
  <si>
    <t>RETIRADA DE TUBULACAO DE FERRO GALVANIZADO S/ ESCAVACAO OU RASGO EM ALVENARIA</t>
  </si>
  <si>
    <t xml:space="preserve"> 74195/001 </t>
  </si>
  <si>
    <t>GUARDA-CORPO  COM CORRIMAO EM FERRO BARRA CHATA 3/16"</t>
  </si>
  <si>
    <t>ESQV - ESQUADRIAS/FERRAGENS/VIDROS</t>
  </si>
  <si>
    <t>Total sem BDI</t>
  </si>
  <si>
    <t>Total do BDI</t>
  </si>
  <si>
    <t>Total Geral</t>
  </si>
  <si>
    <t>I</t>
  </si>
  <si>
    <t>SERVIÇOS PRILIMINARES</t>
  </si>
  <si>
    <t>II</t>
  </si>
  <si>
    <t>III</t>
  </si>
  <si>
    <t>IMPLATAÇÃO DE PASSARELA</t>
  </si>
  <si>
    <t>UNID.</t>
  </si>
  <si>
    <t>3.1</t>
  </si>
  <si>
    <t>RECUPERAÇÃO DE PAVIMENTO ASFÁLTICO</t>
  </si>
  <si>
    <t>3 S 02 901 00</t>
  </si>
  <si>
    <t>3 S 01 200 00</t>
  </si>
  <si>
    <t>3 S 02 200 01</t>
  </si>
  <si>
    <t xml:space="preserve">5 S 02 300 00 </t>
  </si>
  <si>
    <t xml:space="preserve">5 S 02 540 01 </t>
  </si>
  <si>
    <t>Remoção manual de revestimento betuminoso</t>
  </si>
  <si>
    <t>Escavação e carga mat. jazida (consv)</t>
  </si>
  <si>
    <t>Recomposição de camada granular do pavimento</t>
  </si>
  <si>
    <t>Imprimação</t>
  </si>
  <si>
    <t>Conc. betumin.usinado a quente - capa de rolamento</t>
  </si>
  <si>
    <t>m</t>
  </si>
  <si>
    <t>mês</t>
  </si>
  <si>
    <t>t</t>
  </si>
  <si>
    <t>PREFEITURA</t>
  </si>
  <si>
    <t>MUNICIPAL DE</t>
  </si>
  <si>
    <t>VÁZEA GRANDE</t>
  </si>
  <si>
    <t>CÓDIGO</t>
  </si>
  <si>
    <t>SERVIÇO</t>
  </si>
  <si>
    <t>MATERIAL</t>
  </si>
  <si>
    <t>QUANT.</t>
  </si>
  <si>
    <t>UNID</t>
  </si>
  <si>
    <t>F.UTILIZAÇÃO</t>
  </si>
  <si>
    <t>PESO(T) A TRANSPORTAR</t>
  </si>
  <si>
    <t>DMT(KM)</t>
  </si>
  <si>
    <t>MOMENTO DE TRANSPORTE(t.km)</t>
  </si>
  <si>
    <t>FATOR</t>
  </si>
  <si>
    <t>Solo</t>
  </si>
  <si>
    <t>t/m³</t>
  </si>
  <si>
    <t>TOTAL</t>
  </si>
  <si>
    <t>Tipo  de transporte 2 S 09 002  05  -  Transporte  local  caminhão basculante em rodovia    pavimentada</t>
  </si>
  <si>
    <t>Massa</t>
  </si>
  <si>
    <t>t/t</t>
  </si>
  <si>
    <t>Areia</t>
  </si>
  <si>
    <t>Brita</t>
  </si>
  <si>
    <t>TRANSPORTE DE MATERIAIS</t>
  </si>
  <si>
    <t>5 S 09 001 07</t>
  </si>
  <si>
    <t xml:space="preserve">5 S 09 002 07 </t>
  </si>
  <si>
    <t xml:space="preserve">5 S 09 002 91 </t>
  </si>
  <si>
    <t>Transporte local em rodov. não pavim</t>
  </si>
  <si>
    <t>Transporte local em rodov. pavim</t>
  </si>
  <si>
    <t>Transporte comercial c/ basc. 10m3 rod. pav.</t>
  </si>
  <si>
    <t>txkm</t>
  </si>
  <si>
    <t>Remomoção e recomposição de pavimento asfáltico</t>
  </si>
  <si>
    <t>solo      bota-fora</t>
  </si>
  <si>
    <t>M101</t>
  </si>
  <si>
    <t>M103</t>
  </si>
  <si>
    <t>Fornecimento de cimento asfáltico CAP-50/70</t>
  </si>
  <si>
    <t>Fornecimento de asfalto diluído CM-30</t>
  </si>
  <si>
    <t>Tipo  de transporte 5 S 09 001  07  -  Transporte  local  caminhão basculante em rodovia  não  pavimentada</t>
  </si>
  <si>
    <t>Tipo  de transporte 2 S 09 002  07  -  Transporte  local  caminhão basculante em rodovia    pavimentada</t>
  </si>
  <si>
    <t>Tipo  de transporte 5 S 09 002  91  -  Transporte  comercial c/basculante 10m³ em rodovia   pavimentada</t>
  </si>
  <si>
    <t>Movimento de terra - Remomoção e recomposição de pavimento asfáltico</t>
  </si>
  <si>
    <t>FORNECIMENTO E LANCAMENTO DE PEDRA DE MAO M3 AS 140,29</t>
  </si>
  <si>
    <t>COLCHÃO C/PEDRA DE MÃO</t>
  </si>
  <si>
    <t>2 S 03 326 51</t>
  </si>
  <si>
    <t>Concr.estr.fck=20MPa-c.raz.c/adit conf.lanç.AC/BC</t>
  </si>
  <si>
    <t>LAJE DE FUNDO CANAL</t>
  </si>
  <si>
    <t>kg</t>
  </si>
  <si>
    <t>1 A 01 580 02</t>
  </si>
  <si>
    <t>Fonecimento, preparo e colocação formas de Aço CA-50</t>
  </si>
  <si>
    <t xml:space="preserve">Preço base: </t>
  </si>
  <si>
    <t>Sinapi Novembro/2016 desonerada</t>
  </si>
  <si>
    <t>Orse Setembro/2016</t>
  </si>
  <si>
    <t>4.1</t>
  </si>
  <si>
    <t>3.2</t>
  </si>
  <si>
    <t>3.3</t>
  </si>
  <si>
    <t>3.4</t>
  </si>
  <si>
    <t>3.5</t>
  </si>
  <si>
    <t>3.6</t>
  </si>
  <si>
    <t>3.7</t>
  </si>
  <si>
    <t>5.1</t>
  </si>
  <si>
    <t>V</t>
  </si>
  <si>
    <t>DATA BASE: JANEIRO/2017</t>
  </si>
  <si>
    <t>PREFEITURA MUNICIPAL DE VARZEA GRANDE</t>
  </si>
  <si>
    <t>SECRETARIA DE VIAÇÃO, OBRAS E URBANISMO</t>
  </si>
  <si>
    <t>C  R  O  N  O  G  R  A  M  A         F  I  S  I  C  O   -   F  I  N  A  N  C  E  I  R  O</t>
  </si>
  <si>
    <t>ITEM</t>
  </si>
  <si>
    <t>DISCRIMINAÇÃO</t>
  </si>
  <si>
    <t>VALOR</t>
  </si>
  <si>
    <t>%</t>
  </si>
  <si>
    <t>R$</t>
  </si>
  <si>
    <t>TOTAL DO ORÇAMENTO</t>
  </si>
  <si>
    <t>VALORES MENSAIS</t>
  </si>
  <si>
    <t>SIMPLES</t>
  </si>
  <si>
    <t>ACUMULADO</t>
  </si>
  <si>
    <t>Obra: Construção de Gabião no córrego água limpa  e Passarela Metálica</t>
  </si>
  <si>
    <t>IV</t>
  </si>
  <si>
    <t>4.2</t>
  </si>
  <si>
    <t>4.3</t>
  </si>
  <si>
    <t>4.4</t>
  </si>
  <si>
    <t>4.5</t>
  </si>
  <si>
    <t>73970/002</t>
  </si>
  <si>
    <t>73855/001</t>
  </si>
  <si>
    <t>H</t>
  </si>
  <si>
    <t>M</t>
  </si>
  <si>
    <t>SERVENTE COM ENCARGOS COMPLEMENTARES</t>
  </si>
  <si>
    <t>COMPOSICAO</t>
  </si>
  <si>
    <t>6391</t>
  </si>
  <si>
    <t>SOLDA TOPO DESCENDENTE CHANFRADA ESPESSURA=1/4" CHAPA/PERFIL/TUBO ACO COM CONVERSOR DIESEL.</t>
  </si>
  <si>
    <t>88315</t>
  </si>
  <si>
    <t>SERRALHEIRO COM ENCARGOS COMPLEMENTARES</t>
  </si>
  <si>
    <t>88316</t>
  </si>
  <si>
    <t>INSUMO</t>
  </si>
  <si>
    <t>ESTRUTURA METALICA EM ACO ESTRUTURAL PERFIL C100x30x20x2,25</t>
  </si>
  <si>
    <t>PERFIL "U" DE ACO LAMINADO, "U" 102 X 9,3</t>
  </si>
  <si>
    <t>COMP. 4.1</t>
  </si>
  <si>
    <t>COMP. 4.2</t>
  </si>
  <si>
    <t>CHAPA DE ACO XADREZ PARA PISOS, E = 1/4 " (6,30 MM) 54,53 KG/M2</t>
  </si>
  <si>
    <t>PISO COM CHAPA DE AÇO XADREZ E = 1/4 " (6,30 MM) 54,53 KG/M2</t>
  </si>
  <si>
    <t>7697</t>
  </si>
  <si>
    <t>TUBO ACO GALVANIZADO COM COSTURA, CLASSE MEDIA, DN 1.1/2", E = *3,25* MM, PESO *3,61* KG/M (NBR 5580)</t>
  </si>
  <si>
    <t>M2</t>
  </si>
  <si>
    <t xml:space="preserve">GUARDA-CORPO EM TUBO DE ACO GALVANIZADO </t>
  </si>
  <si>
    <t>COMP. 4.3</t>
  </si>
  <si>
    <t>M²</t>
  </si>
  <si>
    <t>ESTRUTURA METALICA EM ACO ESTRUTURAL PERFIL I 6 X 3 3/8</t>
  </si>
  <si>
    <t>CHAPA DE ACO CARBONO 3/8</t>
  </si>
  <si>
    <t>CHUMBADOR DE AÇO PARA FIXAÇÃO</t>
  </si>
  <si>
    <t>unid</t>
  </si>
  <si>
    <t>FUNDO PREPARADOR PRIMER SINTETICO, PARA ESTRUTURA METALICA, UMA DEMÃO, ESPESSURA DE 25 MICRA</t>
  </si>
  <si>
    <t>PINTURA ESMALTE ALTO BRILHO, DUAS DEMAOS, SOBRE SUPERFICIE METALICA</t>
  </si>
  <si>
    <t xml:space="preserve">73924/001 </t>
  </si>
  <si>
    <t>4.6</t>
  </si>
  <si>
    <t>4.7</t>
  </si>
  <si>
    <t>4.8</t>
  </si>
  <si>
    <t>ANP</t>
  </si>
  <si>
    <t>4.9</t>
  </si>
  <si>
    <t>CONCRETO FCK = 25MPA, TRAÇO 1:2,3:2,7 (CIMENTO/ AREIA MÉDIA/ BRITA 1)</t>
  </si>
  <si>
    <t>DEMOLICAO DE ESTRUTURA METALICA SEM REMOCAO</t>
  </si>
  <si>
    <t>4.10</t>
  </si>
  <si>
    <t>Tipo  de transporte 2 S 09 002 40 - Transporte local c/ carroceria em rodov. pavim.</t>
  </si>
  <si>
    <t>Transporte local c/ carroceria em rodov. pavim.</t>
  </si>
  <si>
    <t>2 S 09 002 40</t>
  </si>
  <si>
    <t>4.11</t>
  </si>
  <si>
    <t>aço</t>
  </si>
  <si>
    <t>t/m²</t>
  </si>
  <si>
    <t>h</t>
  </si>
  <si>
    <t>COBE- COBERTURA</t>
  </si>
  <si>
    <t>INEL - INSTALAÇÃO ELÉTRICA/ELETRIFICAÇÃO E ILUMINAÇÃO EXTERNA</t>
  </si>
  <si>
    <t>FUES - FUNDAÇÕES E ESTRUTURAS</t>
  </si>
  <si>
    <t>PINT - PINTURAS</t>
  </si>
  <si>
    <t>Construção Rodoviária</t>
  </si>
  <si>
    <t xml:space="preserve"> 1.4</t>
  </si>
  <si>
    <t>QUADRO DE QUANTIDADES  DE TRANSPORTES</t>
  </si>
  <si>
    <t>RESUMO  DOS  PREÇOS</t>
  </si>
  <si>
    <t xml:space="preserve">BATA BASE: </t>
  </si>
  <si>
    <t>SERVIÇOS</t>
  </si>
  <si>
    <t>VALOR (R$)</t>
  </si>
  <si>
    <t>TOTAL  GERAL</t>
  </si>
  <si>
    <t>LOCAL</t>
  </si>
  <si>
    <t>VARZEA GRANDE</t>
  </si>
  <si>
    <t>RUA:</t>
  </si>
  <si>
    <t>MURO DE CONTENÇÃO EM GABIÃO</t>
  </si>
  <si>
    <t xml:space="preserve"> JAN/2017-SINAPI</t>
  </si>
  <si>
    <t xml:space="preserve"> JUL/2016-SICRO02</t>
  </si>
  <si>
    <t>ANP Novembro/2016</t>
  </si>
  <si>
    <t>Sicro2 Julho/2016 com desoneração</t>
  </si>
  <si>
    <t>BDI: 28%</t>
  </si>
  <si>
    <t xml:space="preserve"> NOV/2016-ANP</t>
  </si>
  <si>
    <t>SET/2016-ORSE</t>
  </si>
  <si>
    <t>JARDIM AEROPORTO</t>
  </si>
  <si>
    <t>ÁGUA LIMPA C/ PRES. ARTUR BERNARDES</t>
  </si>
  <si>
    <t xml:space="preserve"> 2.4</t>
  </si>
  <si>
    <t xml:space="preserve"> 2.5</t>
  </si>
  <si>
    <t xml:space="preserve"> 2.6</t>
  </si>
  <si>
    <t xml:space="preserve"> 2.7</t>
  </si>
  <si>
    <t xml:space="preserve"> 2.8</t>
  </si>
  <si>
    <t xml:space="preserve"> 2.9</t>
  </si>
  <si>
    <t xml:space="preserve"> 2.10</t>
  </si>
  <si>
    <t xml:space="preserve"> 2.11</t>
  </si>
  <si>
    <t xml:space="preserve"> 2.12</t>
  </si>
  <si>
    <t xml:space="preserve"> 2.13</t>
  </si>
  <si>
    <t xml:space="preserve"> 2.14</t>
  </si>
  <si>
    <t xml:space="preserve"> 2.15</t>
  </si>
  <si>
    <t xml:space="preserve"> 2.16</t>
  </si>
  <si>
    <t>5.2</t>
  </si>
  <si>
    <t>5.3</t>
  </si>
  <si>
    <t>PLANILHAS DE COMPOSIÇÃO DE PREÇOS UNITARIOS</t>
  </si>
  <si>
    <t>IMPLANTAÇÃO DE MURO DE ARRIMO EM GABIÃO E PASSARELA METÁLICA PARA PEDESTRE</t>
  </si>
  <si>
    <t>ENGENHEIRO CIVIL DE OBRA COM ENCARGOS COMPLEMENTARES</t>
  </si>
  <si>
    <t>1.213.60</t>
  </si>
  <si>
    <t xml:space="preserve"> 2.4 </t>
  </si>
  <si>
    <t>BANCO</t>
  </si>
  <si>
    <t>DESCRIÇÃO</t>
  </si>
  <si>
    <t>TIPO</t>
  </si>
  <si>
    <t>UND</t>
  </si>
  <si>
    <t>VALOR UNT.</t>
  </si>
  <si>
    <t>VALOR TOTAL</t>
  </si>
  <si>
    <t xml:space="preserve"> 2.5 </t>
  </si>
  <si>
    <t xml:space="preserve"> 2.6 </t>
  </si>
  <si>
    <t xml:space="preserve"> 2.7 </t>
  </si>
  <si>
    <t xml:space="preserve"> 2.8 </t>
  </si>
  <si>
    <t xml:space="preserve"> 2.9 </t>
  </si>
  <si>
    <t xml:space="preserve"> 2.11 </t>
  </si>
  <si>
    <t xml:space="preserve"> 2.12 </t>
  </si>
  <si>
    <t xml:space="preserve"> 2.13 </t>
  </si>
  <si>
    <t xml:space="preserve"> 2.14 </t>
  </si>
  <si>
    <t>3,304,80</t>
  </si>
  <si>
    <t xml:space="preserve"> 2.15 </t>
  </si>
  <si>
    <t xml:space="preserve"> 2.16 </t>
  </si>
</sst>
</file>

<file path=xl/styles.xml><?xml version="1.0" encoding="utf-8"?>
<styleSheet xmlns="http://schemas.openxmlformats.org/spreadsheetml/2006/main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_(* #,##0.00_);_(* \(#,##0.00\);_(* &quot;-&quot;??_);_(@_)"/>
    <numFmt numFmtId="166" formatCode="_(* #,##0.0000_);_(* \(#,##0.0000\);_(* &quot;-&quot;??_);_(@_)"/>
    <numFmt numFmtId="167" formatCode="0.000%"/>
    <numFmt numFmtId="168" formatCode="#,##0.00_ ;\-#,##0.00\ "/>
    <numFmt numFmtId="169" formatCode="&quot;Cr$&quot;#,##0_);\(&quot;Cr$&quot;#,##0\)"/>
  </numFmts>
  <fonts count="36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8"/>
      <name val="Arial"/>
      <family val="1"/>
    </font>
    <font>
      <sz val="8"/>
      <name val="Arial"/>
      <family val="1"/>
    </font>
    <font>
      <sz val="8"/>
      <name val="Arial"/>
      <family val="1"/>
    </font>
    <font>
      <b/>
      <sz val="8"/>
      <name val="Arial"/>
      <family val="1"/>
    </font>
    <font>
      <b/>
      <sz val="8"/>
      <name val="Arial"/>
      <family val="1"/>
    </font>
    <font>
      <b/>
      <sz val="8"/>
      <name val="Arial"/>
      <family val="1"/>
    </font>
    <font>
      <sz val="8"/>
      <name val="Arial"/>
      <family val="1"/>
    </font>
    <font>
      <sz val="8"/>
      <name val="Arial"/>
      <family val="1"/>
    </font>
    <font>
      <sz val="11"/>
      <name val="Arial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 Black"/>
      <family val="2"/>
    </font>
    <font>
      <sz val="11"/>
      <name val="Arial Black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Courier"/>
      <family val="3"/>
    </font>
    <font>
      <b/>
      <sz val="8"/>
      <color indexed="8"/>
      <name val="Courier"/>
      <family val="3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4" fontId="14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24" fillId="0" borderId="0"/>
    <xf numFmtId="44" fontId="1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1" fillId="0" borderId="0"/>
  </cellStyleXfs>
  <cellXfs count="303">
    <xf numFmtId="0" fontId="0" fillId="0" borderId="0" xfId="0"/>
    <xf numFmtId="0" fontId="10" fillId="3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center" vertical="top" wrapText="1"/>
    </xf>
    <xf numFmtId="8" fontId="10" fillId="3" borderId="0" xfId="0" applyNumberFormat="1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6" fillId="7" borderId="1" xfId="2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4" fontId="8" fillId="7" borderId="1" xfId="1" applyFont="1" applyFill="1" applyBorder="1" applyAlignment="1">
      <alignment horizontal="center" vertical="center" wrapText="1"/>
    </xf>
    <xf numFmtId="8" fontId="0" fillId="0" borderId="0" xfId="0" applyNumberFormat="1"/>
    <xf numFmtId="0" fontId="0" fillId="0" borderId="0" xfId="0"/>
    <xf numFmtId="0" fontId="17" fillId="0" borderId="1" xfId="0" applyFont="1" applyBorder="1" applyAlignment="1">
      <alignment horizontal="center"/>
    </xf>
    <xf numFmtId="0" fontId="15" fillId="0" borderId="1" xfId="0" applyFont="1" applyBorder="1"/>
    <xf numFmtId="165" fontId="17" fillId="0" borderId="1" xfId="0" applyNumberFormat="1" applyFont="1" applyFill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right"/>
    </xf>
    <xf numFmtId="0" fontId="0" fillId="0" borderId="0" xfId="0"/>
    <xf numFmtId="0" fontId="0" fillId="0" borderId="0" xfId="0"/>
    <xf numFmtId="0" fontId="17" fillId="0" borderId="1" xfId="0" applyFont="1" applyFill="1" applyBorder="1" applyAlignment="1">
      <alignment vertical="center" wrapText="1"/>
    </xf>
    <xf numFmtId="0" fontId="0" fillId="0" borderId="0" xfId="0"/>
    <xf numFmtId="2" fontId="5" fillId="7" borderId="1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2" fontId="13" fillId="6" borderId="0" xfId="0" applyNumberFormat="1" applyFont="1" applyFill="1" applyAlignment="1">
      <alignment horizontal="center" vertical="top" wrapText="1"/>
    </xf>
    <xf numFmtId="2" fontId="10" fillId="3" borderId="0" xfId="0" applyNumberFormat="1" applyFont="1" applyFill="1" applyAlignment="1">
      <alignment horizontal="center" vertical="top" wrapText="1"/>
    </xf>
    <xf numFmtId="2" fontId="0" fillId="0" borderId="0" xfId="0" applyNumberFormat="1"/>
    <xf numFmtId="0" fontId="17" fillId="0" borderId="1" xfId="0" applyFont="1" applyFill="1" applyBorder="1" applyAlignment="1">
      <alignment horizontal="center" vertical="center" wrapText="1"/>
    </xf>
    <xf numFmtId="0" fontId="0" fillId="0" borderId="0" xfId="0"/>
    <xf numFmtId="0" fontId="20" fillId="8" borderId="2" xfId="0" applyFont="1" applyFill="1" applyBorder="1" applyAlignment="1" applyProtection="1">
      <alignment horizontal="left" vertical="center"/>
    </xf>
    <xf numFmtId="0" fontId="18" fillId="8" borderId="3" xfId="0" applyFont="1" applyFill="1" applyBorder="1" applyAlignment="1" applyProtection="1">
      <alignment horizontal="left" vertical="center"/>
    </xf>
    <xf numFmtId="0" fontId="18" fillId="8" borderId="4" xfId="0" applyFont="1" applyFill="1" applyBorder="1" applyAlignment="1" applyProtection="1">
      <alignment horizontal="left" vertical="center"/>
    </xf>
    <xf numFmtId="0" fontId="20" fillId="8" borderId="5" xfId="0" applyFont="1" applyFill="1" applyBorder="1" applyAlignment="1" applyProtection="1">
      <alignment horizontal="left" vertical="center"/>
    </xf>
    <xf numFmtId="0" fontId="18" fillId="8" borderId="0" xfId="0" applyFont="1" applyFill="1" applyBorder="1" applyAlignment="1" applyProtection="1">
      <alignment horizontal="left" vertical="center"/>
    </xf>
    <xf numFmtId="0" fontId="18" fillId="8" borderId="6" xfId="0" applyFont="1" applyFill="1" applyBorder="1" applyAlignment="1" applyProtection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10" fontId="19" fillId="8" borderId="1" xfId="6" applyNumberFormat="1" applyFont="1" applyFill="1" applyBorder="1" applyAlignment="1">
      <alignment horizontal="center"/>
    </xf>
    <xf numFmtId="10" fontId="19" fillId="8" borderId="1" xfId="6" applyNumberFormat="1" applyFont="1" applyFill="1" applyBorder="1" applyAlignment="1">
      <alignment horizontal="center" vertical="top"/>
    </xf>
    <xf numFmtId="167" fontId="19" fillId="8" borderId="1" xfId="6" applyNumberFormat="1" applyFont="1" applyFill="1" applyBorder="1" applyAlignment="1">
      <alignment horizontal="center"/>
    </xf>
    <xf numFmtId="168" fontId="19" fillId="0" borderId="0" xfId="0" applyNumberFormat="1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10" fontId="19" fillId="0" borderId="1" xfId="6" applyNumberFormat="1" applyFont="1" applyBorder="1" applyAlignment="1">
      <alignment horizontal="center" vertical="center"/>
    </xf>
    <xf numFmtId="49" fontId="18" fillId="8" borderId="5" xfId="0" applyNumberFormat="1" applyFont="1" applyFill="1" applyBorder="1" applyAlignment="1" applyProtection="1">
      <alignment horizontal="left" vertical="center"/>
    </xf>
    <xf numFmtId="44" fontId="0" fillId="0" borderId="0" xfId="0" applyNumberFormat="1"/>
    <xf numFmtId="0" fontId="0" fillId="0" borderId="0" xfId="0" applyNumberFormat="1"/>
    <xf numFmtId="0" fontId="0" fillId="0" borderId="0" xfId="0"/>
    <xf numFmtId="0" fontId="0" fillId="8" borderId="0" xfId="0" applyFill="1"/>
    <xf numFmtId="0" fontId="25" fillId="0" borderId="1" xfId="15" applyFont="1" applyBorder="1" applyAlignment="1">
      <alignment horizontal="center" vertical="center" wrapText="1"/>
    </xf>
    <xf numFmtId="0" fontId="2" fillId="0" borderId="0" xfId="0" applyFont="1"/>
    <xf numFmtId="43" fontId="8" fillId="7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15" fillId="0" borderId="1" xfId="0" applyFont="1" applyFill="1" applyBorder="1" applyAlignment="1">
      <alignment horizontal="left"/>
    </xf>
    <xf numFmtId="0" fontId="0" fillId="0" borderId="0" xfId="0"/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3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43" fontId="15" fillId="0" borderId="1" xfId="3" applyFont="1" applyFill="1" applyBorder="1" applyAlignment="1">
      <alignment vertical="center"/>
    </xf>
    <xf numFmtId="165" fontId="15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43" fontId="15" fillId="0" borderId="1" xfId="3" applyFont="1" applyFill="1" applyBorder="1"/>
    <xf numFmtId="0" fontId="15" fillId="0" borderId="1" xfId="0" applyFont="1" applyFill="1" applyBorder="1" applyAlignment="1">
      <alignment horizontal="center" wrapText="1"/>
    </xf>
    <xf numFmtId="165" fontId="15" fillId="0" borderId="1" xfId="0" applyNumberFormat="1" applyFont="1" applyFill="1" applyBorder="1"/>
    <xf numFmtId="2" fontId="1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/>
    </xf>
    <xf numFmtId="4" fontId="15" fillId="0" borderId="1" xfId="0" applyNumberFormat="1" applyFont="1" applyFill="1" applyBorder="1"/>
    <xf numFmtId="166" fontId="15" fillId="0" borderId="1" xfId="3" applyNumberFormat="1" applyFont="1" applyFill="1" applyBorder="1"/>
    <xf numFmtId="0" fontId="17" fillId="0" borderId="1" xfId="0" applyFont="1" applyFill="1" applyBorder="1"/>
    <xf numFmtId="0" fontId="17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left" wrapText="1"/>
    </xf>
    <xf numFmtId="164" fontId="15" fillId="0" borderId="1" xfId="0" applyNumberFormat="1" applyFont="1" applyFill="1" applyBorder="1"/>
    <xf numFmtId="0" fontId="15" fillId="0" borderId="1" xfId="0" applyFont="1" applyBorder="1" applyAlignment="1">
      <alignment horizontal="center" vertical="center"/>
    </xf>
    <xf numFmtId="0" fontId="28" fillId="12" borderId="1" xfId="15" applyFont="1" applyFill="1" applyBorder="1" applyAlignment="1">
      <alignment horizontal="center" vertical="center" wrapText="1"/>
    </xf>
    <xf numFmtId="0" fontId="28" fillId="12" borderId="1" xfId="15" applyFont="1" applyFill="1" applyBorder="1" applyAlignment="1">
      <alignment horizontal="left" vertical="center" wrapText="1"/>
    </xf>
    <xf numFmtId="0" fontId="29" fillId="0" borderId="1" xfId="15" applyFont="1" applyBorder="1" applyAlignment="1">
      <alignment horizontal="center" vertical="center" wrapText="1"/>
    </xf>
    <xf numFmtId="0" fontId="29" fillId="0" borderId="1" xfId="15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15" applyFont="1" applyBorder="1" applyAlignment="1">
      <alignment horizontal="center" vertical="center" wrapText="1"/>
    </xf>
    <xf numFmtId="0" fontId="29" fillId="0" borderId="1" xfId="15" applyFont="1" applyBorder="1" applyAlignment="1">
      <alignment horizontal="left" vertical="center"/>
    </xf>
    <xf numFmtId="2" fontId="28" fillId="0" borderId="1" xfId="15" applyNumberFormat="1" applyFont="1" applyBorder="1" applyAlignment="1">
      <alignment horizontal="center" vertical="center" wrapText="1"/>
    </xf>
    <xf numFmtId="0" fontId="0" fillId="0" borderId="0" xfId="0"/>
    <xf numFmtId="0" fontId="15" fillId="0" borderId="0" xfId="0" applyNumberFormat="1" applyFont="1" applyAlignment="1"/>
    <xf numFmtId="0" fontId="23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/>
    </xf>
    <xf numFmtId="0" fontId="20" fillId="1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/>
    <xf numFmtId="0" fontId="15" fillId="0" borderId="1" xfId="0" applyNumberFormat="1" applyFont="1" applyBorder="1" applyAlignment="1"/>
    <xf numFmtId="168" fontId="0" fillId="0" borderId="0" xfId="0" applyNumberFormat="1"/>
    <xf numFmtId="0" fontId="0" fillId="0" borderId="0" xfId="0"/>
    <xf numFmtId="0" fontId="17" fillId="0" borderId="1" xfId="0" applyFont="1" applyBorder="1" applyAlignment="1">
      <alignment horizontal="left"/>
    </xf>
    <xf numFmtId="168" fontId="32" fillId="0" borderId="0" xfId="0" applyNumberFormat="1" applyFont="1" applyAlignment="1">
      <alignment horizontal="center" vertical="center"/>
    </xf>
    <xf numFmtId="0" fontId="0" fillId="0" borderId="0" xfId="0" applyFill="1" applyBorder="1"/>
    <xf numFmtId="0" fontId="20" fillId="13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15" fillId="8" borderId="1" xfId="0" applyNumberFormat="1" applyFont="1" applyFill="1" applyBorder="1" applyAlignment="1">
      <alignment horizontal="center" vertical="center"/>
    </xf>
    <xf numFmtId="0" fontId="26" fillId="12" borderId="10" xfId="15" applyFont="1" applyFill="1" applyBorder="1" applyAlignment="1">
      <alignment horizontal="center" vertical="center" wrapText="1"/>
    </xf>
    <xf numFmtId="0" fontId="25" fillId="0" borderId="10" xfId="15" applyFont="1" applyBorder="1" applyAlignment="1">
      <alignment horizontal="center" vertical="center" wrapText="1"/>
    </xf>
    <xf numFmtId="0" fontId="23" fillId="8" borderId="0" xfId="0" applyFont="1" applyFill="1"/>
    <xf numFmtId="0" fontId="23" fillId="8" borderId="5" xfId="0" applyFont="1" applyFill="1" applyBorder="1"/>
    <xf numFmtId="0" fontId="23" fillId="8" borderId="0" xfId="0" applyFont="1" applyFill="1" applyBorder="1"/>
    <xf numFmtId="0" fontId="23" fillId="8" borderId="6" xfId="0" applyFont="1" applyFill="1" applyBorder="1"/>
    <xf numFmtId="0" fontId="15" fillId="8" borderId="2" xfId="0" applyFont="1" applyFill="1" applyBorder="1" applyAlignment="1">
      <alignment horizontal="centerContinuous"/>
    </xf>
    <xf numFmtId="0" fontId="15" fillId="8" borderId="4" xfId="0" applyFont="1" applyFill="1" applyBorder="1" applyAlignment="1">
      <alignment horizontal="centerContinuous"/>
    </xf>
    <xf numFmtId="0" fontId="15" fillId="8" borderId="5" xfId="0" applyFont="1" applyFill="1" applyBorder="1" applyAlignment="1">
      <alignment horizontal="centerContinuous"/>
    </xf>
    <xf numFmtId="0" fontId="15" fillId="8" borderId="6" xfId="0" applyFont="1" applyFill="1" applyBorder="1" applyAlignment="1">
      <alignment horizontal="centerContinuous"/>
    </xf>
    <xf numFmtId="0" fontId="0" fillId="0" borderId="0" xfId="0"/>
    <xf numFmtId="0" fontId="34" fillId="14" borderId="18" xfId="0" applyFont="1" applyFill="1" applyBorder="1" applyAlignment="1">
      <alignment horizontal="center" wrapText="1"/>
    </xf>
    <xf numFmtId="0" fontId="34" fillId="14" borderId="19" xfId="0" applyFont="1" applyFill="1" applyBorder="1" applyAlignment="1">
      <alignment horizontal="center"/>
    </xf>
    <xf numFmtId="0" fontId="34" fillId="14" borderId="20" xfId="0" applyFont="1" applyFill="1" applyBorder="1" applyAlignment="1">
      <alignment horizontal="center" wrapText="1"/>
    </xf>
    <xf numFmtId="0" fontId="34" fillId="14" borderId="20" xfId="0" applyFont="1" applyFill="1" applyBorder="1" applyAlignment="1">
      <alignment vertical="top" wrapText="1"/>
    </xf>
    <xf numFmtId="0" fontId="35" fillId="0" borderId="20" xfId="0" applyFont="1" applyBorder="1" applyAlignment="1">
      <alignment horizontal="center" wrapText="1"/>
    </xf>
    <xf numFmtId="0" fontId="35" fillId="0" borderId="18" xfId="0" applyFont="1" applyBorder="1" applyAlignment="1">
      <alignment horizontal="center" wrapText="1"/>
    </xf>
    <xf numFmtId="0" fontId="35" fillId="15" borderId="20" xfId="0" applyFont="1" applyFill="1" applyBorder="1" applyAlignment="1">
      <alignment horizontal="center"/>
    </xf>
    <xf numFmtId="0" fontId="35" fillId="0" borderId="20" xfId="0" applyFont="1" applyBorder="1" applyAlignment="1">
      <alignment wrapText="1"/>
    </xf>
    <xf numFmtId="4" fontId="35" fillId="0" borderId="20" xfId="0" applyNumberFormat="1" applyFont="1" applyBorder="1" applyAlignment="1">
      <alignment horizontal="center" wrapText="1"/>
    </xf>
    <xf numFmtId="0" fontId="35" fillId="14" borderId="18" xfId="0" applyFont="1" applyFill="1" applyBorder="1" applyAlignment="1">
      <alignment horizontal="center" wrapText="1"/>
    </xf>
    <xf numFmtId="0" fontId="34" fillId="14" borderId="20" xfId="0" applyFont="1" applyFill="1" applyBorder="1" applyAlignment="1">
      <alignment horizontal="center"/>
    </xf>
    <xf numFmtId="0" fontId="35" fillId="14" borderId="20" xfId="0" applyFont="1" applyFill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34" fillId="0" borderId="24" xfId="0" applyFont="1" applyBorder="1" applyAlignment="1">
      <alignment wrapText="1"/>
    </xf>
    <xf numFmtId="0" fontId="34" fillId="15" borderId="19" xfId="0" applyFont="1" applyFill="1" applyBorder="1" applyAlignment="1">
      <alignment horizontal="center"/>
    </xf>
    <xf numFmtId="0" fontId="34" fillId="0" borderId="19" xfId="0" applyFont="1" applyBorder="1" applyAlignment="1">
      <alignment horizontal="center" wrapText="1"/>
    </xf>
    <xf numFmtId="0" fontId="34" fillId="0" borderId="19" xfId="0" applyFont="1" applyBorder="1" applyAlignment="1">
      <alignment horizontal="center" vertical="top" wrapText="1"/>
    </xf>
    <xf numFmtId="0" fontId="35" fillId="0" borderId="25" xfId="0" applyFont="1" applyBorder="1" applyAlignment="1">
      <alignment horizontal="center" wrapText="1"/>
    </xf>
    <xf numFmtId="0" fontId="35" fillId="15" borderId="19" xfId="0" applyFont="1" applyFill="1" applyBorder="1" applyAlignment="1">
      <alignment horizontal="center"/>
    </xf>
    <xf numFmtId="0" fontId="35" fillId="0" borderId="19" xfId="0" applyFont="1" applyBorder="1" applyAlignment="1">
      <alignment horizontal="center" wrapText="1"/>
    </xf>
    <xf numFmtId="0" fontId="35" fillId="0" borderId="19" xfId="0" applyFont="1" applyBorder="1" applyAlignment="1">
      <alignment wrapText="1"/>
    </xf>
    <xf numFmtId="4" fontId="35" fillId="0" borderId="19" xfId="0" applyNumberFormat="1" applyFont="1" applyBorder="1" applyAlignment="1">
      <alignment horizontal="center" wrapText="1"/>
    </xf>
    <xf numFmtId="0" fontId="35" fillId="0" borderId="24" xfId="0" applyFont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6" fillId="7" borderId="12" xfId="2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2" fontId="8" fillId="7" borderId="12" xfId="0" applyNumberFormat="1" applyFont="1" applyFill="1" applyBorder="1" applyAlignment="1">
      <alignment horizontal="center" vertical="center" wrapText="1"/>
    </xf>
    <xf numFmtId="44" fontId="8" fillId="7" borderId="12" xfId="1" applyFont="1" applyFill="1" applyBorder="1" applyAlignment="1">
      <alignment horizontal="center" vertical="center" wrapText="1"/>
    </xf>
    <xf numFmtId="43" fontId="8" fillId="7" borderId="12" xfId="3" applyFont="1" applyFill="1" applyBorder="1" applyAlignment="1">
      <alignment horizontal="center" vertical="center" wrapText="1"/>
    </xf>
    <xf numFmtId="0" fontId="16" fillId="7" borderId="30" xfId="2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6" fillId="7" borderId="17" xfId="2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2" fontId="8" fillId="7" borderId="27" xfId="0" applyNumberFormat="1" applyFont="1" applyFill="1" applyBorder="1" applyAlignment="1">
      <alignment horizontal="center" vertical="center" wrapText="1"/>
    </xf>
    <xf numFmtId="43" fontId="6" fillId="0" borderId="17" xfId="3" applyFont="1" applyFill="1" applyBorder="1" applyAlignment="1">
      <alignment horizontal="center" vertical="center" wrapText="1"/>
    </xf>
    <xf numFmtId="44" fontId="8" fillId="7" borderId="17" xfId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 wrapText="1"/>
    </xf>
    <xf numFmtId="43" fontId="8" fillId="7" borderId="27" xfId="3" applyFont="1" applyFill="1" applyBorder="1" applyAlignment="1">
      <alignment horizontal="center" vertical="center" wrapText="1"/>
    </xf>
    <xf numFmtId="4" fontId="13" fillId="6" borderId="0" xfId="0" applyNumberFormat="1" applyFont="1" applyFill="1" applyAlignment="1">
      <alignment horizontal="center" vertical="top" wrapText="1"/>
    </xf>
    <xf numFmtId="169" fontId="15" fillId="0" borderId="1" xfId="17" applyNumberFormat="1" applyFont="1" applyFill="1" applyBorder="1" applyAlignment="1">
      <alignment horizontal="left" wrapText="1"/>
    </xf>
    <xf numFmtId="169" fontId="15" fillId="0" borderId="1" xfId="17" applyNumberFormat="1" applyFont="1" applyFill="1" applyBorder="1" applyAlignment="1">
      <alignment horizontal="left"/>
    </xf>
    <xf numFmtId="0" fontId="20" fillId="0" borderId="1" xfId="0" applyNumberFormat="1" applyFont="1" applyFill="1" applyBorder="1" applyAlignment="1">
      <alignment horizontal="left" vertical="center"/>
    </xf>
    <xf numFmtId="4" fontId="20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top" wrapText="1"/>
    </xf>
    <xf numFmtId="0" fontId="35" fillId="0" borderId="22" xfId="0" applyFont="1" applyBorder="1" applyAlignment="1">
      <alignment horizontal="center" wrapText="1"/>
    </xf>
    <xf numFmtId="0" fontId="35" fillId="0" borderId="18" xfId="0" applyFont="1" applyBorder="1" applyAlignment="1">
      <alignment horizontal="center" wrapText="1"/>
    </xf>
    <xf numFmtId="0" fontId="35" fillId="15" borderId="23" xfId="0" applyFont="1" applyFill="1" applyBorder="1" applyAlignment="1">
      <alignment horizontal="center"/>
    </xf>
    <xf numFmtId="0" fontId="35" fillId="15" borderId="21" xfId="0" applyFont="1" applyFill="1" applyBorder="1" applyAlignment="1">
      <alignment horizontal="center"/>
    </xf>
    <xf numFmtId="0" fontId="35" fillId="0" borderId="23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35" fillId="0" borderId="23" xfId="0" applyFont="1" applyBorder="1" applyAlignment="1">
      <alignment wrapText="1"/>
    </xf>
    <xf numFmtId="0" fontId="35" fillId="0" borderId="21" xfId="0" applyFont="1" applyBorder="1" applyAlignment="1">
      <alignment wrapText="1"/>
    </xf>
    <xf numFmtId="4" fontId="35" fillId="0" borderId="23" xfId="0" applyNumberFormat="1" applyFont="1" applyBorder="1" applyAlignment="1">
      <alignment horizontal="center" wrapText="1"/>
    </xf>
    <xf numFmtId="4" fontId="35" fillId="0" borderId="21" xfId="0" applyNumberFormat="1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8" borderId="1" xfId="2" applyFont="1" applyFill="1" applyBorder="1" applyAlignment="1">
      <alignment horizontal="left"/>
    </xf>
    <xf numFmtId="0" fontId="19" fillId="8" borderId="1" xfId="2" applyFont="1" applyFill="1" applyBorder="1" applyAlignment="1">
      <alignment horizontal="left" vertical="center"/>
    </xf>
    <xf numFmtId="0" fontId="19" fillId="8" borderId="10" xfId="2" applyFont="1" applyFill="1" applyBorder="1" applyAlignment="1">
      <alignment horizontal="center" vertical="center"/>
    </xf>
    <xf numFmtId="0" fontId="19" fillId="8" borderId="17" xfId="2" applyFont="1" applyFill="1" applyBorder="1" applyAlignment="1">
      <alignment horizontal="center" vertical="center"/>
    </xf>
    <xf numFmtId="0" fontId="19" fillId="8" borderId="11" xfId="2" applyFont="1" applyFill="1" applyBorder="1" applyAlignment="1">
      <alignment horizontal="center" vertical="center"/>
    </xf>
    <xf numFmtId="0" fontId="19" fillId="8" borderId="12" xfId="2" applyFont="1" applyFill="1" applyBorder="1" applyAlignment="1">
      <alignment horizontal="center" vertical="center"/>
    </xf>
    <xf numFmtId="0" fontId="19" fillId="8" borderId="15" xfId="2" applyFont="1" applyFill="1" applyBorder="1" applyAlignment="1">
      <alignment horizontal="center" vertical="center"/>
    </xf>
    <xf numFmtId="0" fontId="19" fillId="8" borderId="16" xfId="2" applyFont="1" applyFill="1" applyBorder="1" applyAlignment="1">
      <alignment horizontal="center" vertical="center"/>
    </xf>
    <xf numFmtId="0" fontId="19" fillId="8" borderId="10" xfId="2" applyFont="1" applyFill="1" applyBorder="1" applyAlignment="1">
      <alignment horizontal="left" vertical="center"/>
    </xf>
    <xf numFmtId="0" fontId="19" fillId="8" borderId="17" xfId="2" applyFont="1" applyFill="1" applyBorder="1" applyAlignment="1">
      <alignment horizontal="left" vertical="center"/>
    </xf>
    <xf numFmtId="0" fontId="19" fillId="8" borderId="11" xfId="2" applyFont="1" applyFill="1" applyBorder="1" applyAlignment="1">
      <alignment horizontal="left" vertical="center"/>
    </xf>
    <xf numFmtId="0" fontId="15" fillId="8" borderId="12" xfId="2" applyFont="1" applyFill="1" applyBorder="1" applyAlignment="1">
      <alignment horizontal="center" vertical="center" wrapText="1"/>
    </xf>
    <xf numFmtId="0" fontId="15" fillId="8" borderId="15" xfId="2" applyFont="1" applyFill="1" applyBorder="1" applyAlignment="1">
      <alignment horizontal="center" vertical="center" wrapText="1"/>
    </xf>
    <xf numFmtId="0" fontId="15" fillId="8" borderId="16" xfId="2" applyFont="1" applyFill="1" applyBorder="1" applyAlignment="1">
      <alignment horizontal="center" vertical="center" wrapText="1"/>
    </xf>
    <xf numFmtId="165" fontId="19" fillId="9" borderId="2" xfId="5" applyFont="1" applyFill="1" applyBorder="1" applyAlignment="1">
      <alignment horizontal="center" vertical="center" wrapText="1"/>
    </xf>
    <xf numFmtId="165" fontId="19" fillId="9" borderId="3" xfId="5" applyFont="1" applyFill="1" applyBorder="1" applyAlignment="1">
      <alignment horizontal="center" vertical="center" wrapText="1"/>
    </xf>
    <xf numFmtId="165" fontId="19" fillId="9" borderId="4" xfId="5" applyFont="1" applyFill="1" applyBorder="1" applyAlignment="1">
      <alignment horizontal="center" vertical="center" wrapText="1"/>
    </xf>
    <xf numFmtId="165" fontId="19" fillId="9" borderId="5" xfId="5" applyFont="1" applyFill="1" applyBorder="1" applyAlignment="1">
      <alignment horizontal="center" vertical="center" wrapText="1"/>
    </xf>
    <xf numFmtId="165" fontId="19" fillId="9" borderId="0" xfId="5" applyFont="1" applyFill="1" applyBorder="1" applyAlignment="1">
      <alignment horizontal="center" vertical="center" wrapText="1"/>
    </xf>
    <xf numFmtId="165" fontId="19" fillId="9" borderId="6" xfId="5" applyFont="1" applyFill="1" applyBorder="1" applyAlignment="1">
      <alignment horizontal="center" vertical="center" wrapText="1"/>
    </xf>
    <xf numFmtId="165" fontId="19" fillId="9" borderId="7" xfId="5" applyFont="1" applyFill="1" applyBorder="1" applyAlignment="1">
      <alignment horizontal="center" vertical="center" wrapText="1"/>
    </xf>
    <xf numFmtId="165" fontId="19" fillId="9" borderId="8" xfId="5" applyFont="1" applyFill="1" applyBorder="1" applyAlignment="1">
      <alignment horizontal="center" vertical="center" wrapText="1"/>
    </xf>
    <xf numFmtId="165" fontId="19" fillId="9" borderId="9" xfId="5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right" vertical="top" wrapText="1"/>
    </xf>
    <xf numFmtId="0" fontId="9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44" fontId="11" fillId="8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4" fontId="11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10" fontId="23" fillId="0" borderId="1" xfId="6" applyNumberFormat="1" applyFont="1" applyFill="1" applyBorder="1" applyAlignment="1">
      <alignment horizontal="center" vertical="center"/>
    </xf>
    <xf numFmtId="10" fontId="23" fillId="8" borderId="1" xfId="6" applyNumberFormat="1" applyFont="1" applyFill="1" applyBorder="1" applyAlignment="1">
      <alignment horizontal="center" vertical="center"/>
    </xf>
    <xf numFmtId="10" fontId="23" fillId="11" borderId="1" xfId="6" applyNumberFormat="1" applyFont="1" applyFill="1" applyBorder="1" applyAlignment="1">
      <alignment horizontal="center" vertical="center"/>
    </xf>
    <xf numFmtId="4" fontId="23" fillId="8" borderId="1" xfId="6" applyNumberFormat="1" applyFont="1" applyFill="1" applyBorder="1" applyAlignment="1">
      <alignment horizontal="center" vertical="center"/>
    </xf>
    <xf numFmtId="0" fontId="19" fillId="8" borderId="12" xfId="5" applyNumberFormat="1" applyFont="1" applyFill="1" applyBorder="1" applyAlignment="1" applyProtection="1">
      <alignment horizontal="center" vertical="center"/>
    </xf>
    <xf numFmtId="0" fontId="19" fillId="8" borderId="15" xfId="5" applyNumberFormat="1" applyFont="1" applyFill="1" applyBorder="1" applyAlignment="1" applyProtection="1">
      <alignment horizontal="center" vertical="center"/>
    </xf>
    <xf numFmtId="0" fontId="19" fillId="8" borderId="16" xfId="5" applyNumberFormat="1" applyFont="1" applyFill="1" applyBorder="1" applyAlignment="1" applyProtection="1">
      <alignment horizontal="center" vertical="center"/>
    </xf>
    <xf numFmtId="0" fontId="19" fillId="0" borderId="13" xfId="5" applyNumberFormat="1" applyFont="1" applyFill="1" applyBorder="1" applyAlignment="1" applyProtection="1">
      <alignment horizontal="left" vertical="center" wrapText="1" indent="1"/>
    </xf>
    <xf numFmtId="0" fontId="19" fillId="0" borderId="14" xfId="5" applyNumberFormat="1" applyFont="1" applyFill="1" applyBorder="1" applyAlignment="1" applyProtection="1">
      <alignment horizontal="left" vertical="center" wrapText="1" indent="1"/>
    </xf>
    <xf numFmtId="39" fontId="19" fillId="8" borderId="12" xfId="5" applyNumberFormat="1" applyFont="1" applyFill="1" applyBorder="1" applyAlignment="1" applyProtection="1">
      <alignment horizontal="center" vertical="center" wrapText="1"/>
    </xf>
    <xf numFmtId="0" fontId="19" fillId="8" borderId="15" xfId="5" applyNumberFormat="1" applyFont="1" applyFill="1" applyBorder="1" applyAlignment="1" applyProtection="1">
      <alignment horizontal="center" vertical="center" wrapText="1"/>
    </xf>
    <xf numFmtId="0" fontId="19" fillId="8" borderId="16" xfId="5" applyNumberFormat="1" applyFont="1" applyFill="1" applyBorder="1" applyAlignment="1" applyProtection="1">
      <alignment horizontal="center" vertical="center" wrapText="1"/>
    </xf>
    <xf numFmtId="10" fontId="23" fillId="0" borderId="10" xfId="6" applyNumberFormat="1" applyFont="1" applyFill="1" applyBorder="1" applyAlignment="1">
      <alignment horizontal="center" vertical="center"/>
    </xf>
    <xf numFmtId="10" fontId="23" fillId="0" borderId="11" xfId="6" applyNumberFormat="1" applyFont="1" applyFill="1" applyBorder="1" applyAlignment="1">
      <alignment horizontal="center" vertical="center"/>
    </xf>
    <xf numFmtId="4" fontId="23" fillId="0" borderId="1" xfId="6" applyNumberFormat="1" applyFont="1" applyFill="1" applyBorder="1" applyAlignment="1">
      <alignment horizontal="center" vertical="center"/>
    </xf>
    <xf numFmtId="0" fontId="19" fillId="0" borderId="12" xfId="5" applyNumberFormat="1" applyFont="1" applyBorder="1" applyAlignment="1" applyProtection="1">
      <alignment horizontal="center" vertical="center"/>
    </xf>
    <xf numFmtId="0" fontId="19" fillId="0" borderId="15" xfId="5" applyNumberFormat="1" applyFont="1" applyBorder="1" applyAlignment="1" applyProtection="1">
      <alignment horizontal="center" vertical="center"/>
    </xf>
    <xf numFmtId="0" fontId="19" fillId="0" borderId="16" xfId="5" applyNumberFormat="1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5" fontId="19" fillId="0" borderId="12" xfId="5" applyFont="1" applyBorder="1" applyAlignment="1">
      <alignment vertical="center"/>
    </xf>
    <xf numFmtId="165" fontId="19" fillId="0" borderId="16" xfId="5" applyFont="1" applyBorder="1" applyAlignment="1">
      <alignment vertical="center"/>
    </xf>
    <xf numFmtId="165" fontId="19" fillId="0" borderId="12" xfId="5" applyFont="1" applyBorder="1" applyAlignment="1">
      <alignment horizontal="center" vertical="center"/>
    </xf>
    <xf numFmtId="165" fontId="19" fillId="0" borderId="15" xfId="5" applyFont="1" applyBorder="1" applyAlignment="1">
      <alignment horizontal="center" vertical="center"/>
    </xf>
    <xf numFmtId="165" fontId="19" fillId="0" borderId="16" xfId="5" applyFont="1" applyBorder="1" applyAlignment="1">
      <alignment horizontal="center" vertical="center"/>
    </xf>
    <xf numFmtId="10" fontId="19" fillId="0" borderId="1" xfId="6" applyNumberFormat="1" applyFont="1" applyBorder="1" applyAlignment="1">
      <alignment horizontal="center" vertical="center"/>
    </xf>
    <xf numFmtId="165" fontId="19" fillId="0" borderId="1" xfId="5" applyFont="1" applyBorder="1" applyAlignment="1">
      <alignment horizontal="center" vertical="center"/>
    </xf>
    <xf numFmtId="39" fontId="19" fillId="0" borderId="12" xfId="5" applyNumberFormat="1" applyFont="1" applyBorder="1" applyAlignment="1" applyProtection="1">
      <alignment horizontal="center" vertical="center" wrapText="1"/>
    </xf>
    <xf numFmtId="0" fontId="19" fillId="0" borderId="15" xfId="5" applyNumberFormat="1" applyFont="1" applyBorder="1" applyAlignment="1" applyProtection="1">
      <alignment horizontal="center" vertical="center" wrapText="1"/>
    </xf>
    <xf numFmtId="0" fontId="19" fillId="0" borderId="16" xfId="5" applyNumberFormat="1" applyFont="1" applyBorder="1" applyAlignment="1" applyProtection="1">
      <alignment horizontal="center" vertical="center" wrapText="1"/>
    </xf>
    <xf numFmtId="4" fontId="23" fillId="0" borderId="10" xfId="6" applyNumberFormat="1" applyFont="1" applyFill="1" applyBorder="1" applyAlignment="1">
      <alignment horizontal="center" vertical="center"/>
    </xf>
    <xf numFmtId="4" fontId="23" fillId="0" borderId="11" xfId="6" applyNumberFormat="1" applyFont="1" applyFill="1" applyBorder="1" applyAlignment="1">
      <alignment horizontal="center" vertical="center"/>
    </xf>
    <xf numFmtId="10" fontId="23" fillId="10" borderId="1" xfId="6" applyNumberFormat="1" applyFont="1" applyFill="1" applyBorder="1" applyAlignment="1">
      <alignment horizontal="center" vertical="center"/>
    </xf>
    <xf numFmtId="0" fontId="19" fillId="0" borderId="13" xfId="5" applyNumberFormat="1" applyFont="1" applyBorder="1" applyAlignment="1" applyProtection="1">
      <alignment horizontal="left" vertical="center" wrapText="1" indent="1"/>
    </xf>
    <xf numFmtId="0" fontId="19" fillId="0" borderId="14" xfId="5" applyNumberFormat="1" applyFont="1" applyBorder="1" applyAlignment="1" applyProtection="1">
      <alignment horizontal="left" vertical="center" wrapText="1" indent="1"/>
    </xf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</cellXfs>
  <cellStyles count="18">
    <cellStyle name="Excel Built-in Normal" xfId="8"/>
    <cellStyle name="Moeda" xfId="1" builtinId="4"/>
    <cellStyle name="Moeda 2" xfId="9"/>
    <cellStyle name="Normal" xfId="0" builtinId="0"/>
    <cellStyle name="Normal 2" xfId="2"/>
    <cellStyle name="Normal 3" xfId="7"/>
    <cellStyle name="Normal 4 2" xfId="4"/>
    <cellStyle name="Normal 6" xfId="10"/>
    <cellStyle name="Normal_5ª Medição 199" xfId="17"/>
    <cellStyle name="Normal_Pesquisa no referencial 10 de maio de 2013" xfId="15"/>
    <cellStyle name="Porcentagem" xfId="6" builtinId="5"/>
    <cellStyle name="Porcentagem 2" xfId="16"/>
    <cellStyle name="Separador de milhares" xfId="3" builtinId="3"/>
    <cellStyle name="Vírgula 2" xfId="14"/>
    <cellStyle name="Vírgula 3" xfId="12"/>
    <cellStyle name="Vírgula 3 2" xfId="13"/>
    <cellStyle name="Vírgula 4" xfId="11"/>
    <cellStyle name="Vírgula 5" xfId="5"/>
  </cellStyles>
  <dxfs count="3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9</xdr:col>
      <xdr:colOff>1</xdr:colOff>
      <xdr:row>6</xdr:row>
      <xdr:rowOff>57150</xdr:rowOff>
    </xdr:to>
    <xdr:sp macro="" textlink="">
      <xdr:nvSpPr>
        <xdr:cNvPr id="6" name="CaixaDeTexto 5"/>
        <xdr:cNvSpPr txBox="1"/>
      </xdr:nvSpPr>
      <xdr:spPr>
        <a:xfrm>
          <a:off x="1" y="0"/>
          <a:ext cx="950595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>
            <a:lnSpc>
              <a:spcPts val="11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</a:t>
          </a:r>
        </a:p>
        <a:p>
          <a:pPr algn="ctr" rtl="0">
            <a:lnSpc>
              <a:spcPts val="1100"/>
            </a:lnSpc>
            <a:defRPr sz="1000"/>
          </a:pP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2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     </a:t>
          </a:r>
          <a:r>
            <a:rPr lang="pt-BR" sz="1100" b="1" i="0" u="none" strike="noStrike" baseline="0">
              <a:solidFill>
                <a:srgbClr val="000000"/>
              </a:solidFill>
              <a:latin typeface="Calibri"/>
            </a:rPr>
            <a:t>PREFEITURA  MUNICIPAL  DE VÁRZEA  GRANDE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1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             SECRETARIA DE VIAÇÃO, OBRAS E URBANISMO</a:t>
          </a:r>
        </a:p>
        <a:p>
          <a:pPr algn="ctr" rtl="0">
            <a:lnSpc>
              <a:spcPts val="12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</a:t>
          </a:r>
          <a:r>
            <a:rPr lang="pt-BR" sz="1100" b="1" i="0" u="none" strike="noStrike" baseline="0">
              <a:solidFill>
                <a:srgbClr val="000000"/>
              </a:solidFill>
              <a:latin typeface="Calibri"/>
            </a:rPr>
            <a:t>           </a:t>
          </a: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    Av. Castelo Branco , 2500 - (065) 8444-2378 , Água Limpa ,  CEP: 78.125-700</a:t>
          </a:r>
        </a:p>
        <a:p>
          <a:pPr algn="ctr" rtl="0">
            <a:lnSpc>
              <a:spcPts val="1100"/>
            </a:lnSpc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Calibri"/>
            </a:rPr>
            <a:t>                                                    Várzea  Grande/ Mato Grosso</a:t>
          </a:r>
        </a:p>
        <a:p>
          <a:pPr algn="ctr" rtl="0">
            <a:lnSpc>
              <a:spcPts val="1200"/>
            </a:lnSpc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</a:rPr>
            <a:t>                      </a:t>
          </a:r>
        </a:p>
        <a:p>
          <a:pPr algn="ctr" rtl="0">
            <a:lnSpc>
              <a:spcPts val="1100"/>
            </a:lnSpc>
            <a:defRPr sz="1000"/>
          </a:pP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3</xdr:col>
      <xdr:colOff>877898</xdr:colOff>
      <xdr:row>6</xdr:row>
      <xdr:rowOff>50800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3078173" cy="11176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A%20V&#193;RZEA%20GRANDE%202016/PROJETO%20RUA%20Y%20E%20OUTRAS%20%20JARDIM%20PAULA%20II%20-%20MOD/RESTAURA&#199;&#195;O%20RUAS%20MENA%20BARRETO%20E%20PERNAMBUCO/QUADRO%20DE%20QUANTIDADES%20E%20OR&#199;AMENTO%20RUA%20MENA%20BARRET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O"/>
      <sheetName val="QUANT."/>
      <sheetName val="TRANSPORTE"/>
      <sheetName val="ORÇA."/>
    </sheetNames>
    <sheetDataSet>
      <sheetData sheetId="0"/>
      <sheetData sheetId="1">
        <row r="12">
          <cell r="A12" t="str">
            <v>II</v>
          </cell>
          <cell r="B12" t="str">
            <v xml:space="preserve">TROCA DE SOLO </v>
          </cell>
        </row>
        <row r="13">
          <cell r="F13">
            <v>52.875999999999998</v>
          </cell>
        </row>
        <row r="14">
          <cell r="F14">
            <v>66.094999999999999</v>
          </cell>
        </row>
        <row r="37">
          <cell r="A37" t="str">
            <v>V</v>
          </cell>
          <cell r="B37" t="str">
            <v>REFORÇO ESTRUTURAL DO PAVIMENTO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A2" sqref="A2:C19"/>
    </sheetView>
  </sheetViews>
  <sheetFormatPr defaultRowHeight="14.25"/>
  <cols>
    <col min="1" max="1" width="12.75" customWidth="1"/>
    <col min="2" max="2" width="41.125" customWidth="1"/>
    <col min="3" max="3" width="20.125" customWidth="1"/>
  </cols>
  <sheetData>
    <row r="1" spans="1:3">
      <c r="A1" s="99"/>
      <c r="B1" s="99"/>
      <c r="C1" s="99"/>
    </row>
    <row r="2" spans="1:3" ht="20.25" customHeight="1">
      <c r="A2" s="183" t="s">
        <v>220</v>
      </c>
      <c r="B2" s="183"/>
      <c r="C2" s="183"/>
    </row>
    <row r="3" spans="1:3">
      <c r="A3" s="184" t="s">
        <v>222</v>
      </c>
      <c r="B3" s="185" t="s">
        <v>221</v>
      </c>
      <c r="C3" s="101" t="s">
        <v>230</v>
      </c>
    </row>
    <row r="4" spans="1:3">
      <c r="A4" s="184"/>
      <c r="B4" s="185"/>
      <c r="C4" s="101" t="s">
        <v>229</v>
      </c>
    </row>
    <row r="5" spans="1:3">
      <c r="A5" s="184"/>
      <c r="B5" s="185"/>
      <c r="C5" s="101" t="s">
        <v>234</v>
      </c>
    </row>
    <row r="6" spans="1:3" s="98" customFormat="1">
      <c r="A6" s="184"/>
      <c r="B6" s="185"/>
      <c r="C6" s="101" t="s">
        <v>235</v>
      </c>
    </row>
    <row r="7" spans="1:3" ht="15.75">
      <c r="A7" s="110" t="s">
        <v>92</v>
      </c>
      <c r="B7" s="110" t="s">
        <v>153</v>
      </c>
      <c r="C7" s="102" t="s">
        <v>223</v>
      </c>
    </row>
    <row r="8" spans="1:3">
      <c r="A8" s="104"/>
      <c r="B8" s="104"/>
      <c r="C8" s="104"/>
    </row>
    <row r="9" spans="1:3" ht="26.1" customHeight="1">
      <c r="A9" s="100" t="str">
        <f>'Orçamento Sintetico'!B15</f>
        <v>I</v>
      </c>
      <c r="B9" s="111" t="str">
        <f>'Orçamento Sintetico'!D15</f>
        <v>SERVIÇOS PRILIMINARES</v>
      </c>
      <c r="C9" s="112">
        <f>1.28*'Orçamento Sintetico'!J19</f>
        <v>11487.948800000002</v>
      </c>
    </row>
    <row r="10" spans="1:3" ht="26.1" customHeight="1">
      <c r="A10" s="100" t="str">
        <f>'Orçamento Sintetico'!B20</f>
        <v>II</v>
      </c>
      <c r="B10" s="111" t="str">
        <f>'Orçamento Sintetico'!D20</f>
        <v>MURO DE CONTENÇÃO EM GABIÃO</v>
      </c>
      <c r="C10" s="112">
        <f>1.28*'Orçamento Sintetico'!J36</f>
        <v>111889.60000000002</v>
      </c>
    </row>
    <row r="11" spans="1:3" ht="26.1" customHeight="1">
      <c r="A11" s="100" t="str">
        <f>'Orçamento Sintetico'!B61</f>
        <v>III</v>
      </c>
      <c r="B11" s="111" t="str">
        <f>'Orçamento Sintetico'!D61</f>
        <v>RECUPERAÇÃO DE PAVIMENTO ASFÁLTICO</v>
      </c>
      <c r="C11" s="112">
        <f>1.28*'Orçamento Sintetico'!J68</f>
        <v>678.61759999999992</v>
      </c>
    </row>
    <row r="12" spans="1:3" s="64" customFormat="1" ht="26.1" customHeight="1">
      <c r="A12" s="100" t="str">
        <f>'Orçamento Sintetico'!B69</f>
        <v>IV</v>
      </c>
      <c r="B12" s="111" t="str">
        <f>'Orçamento Sintetico'!D69</f>
        <v>IMPLATAÇÃO DE PASSARELA</v>
      </c>
      <c r="C12" s="112">
        <f>1.28*'Orçamento Sintetico'!J80</f>
        <v>21674.611200000003</v>
      </c>
    </row>
    <row r="13" spans="1:3" s="64" customFormat="1" ht="26.1" customHeight="1">
      <c r="A13" s="100" t="str">
        <f>'Orçamento Sintetico'!B81</f>
        <v>V</v>
      </c>
      <c r="B13" s="111" t="str">
        <f>'Orçamento Sintetico'!D81</f>
        <v>TRANSPORTE DE MATERIAIS</v>
      </c>
      <c r="C13" s="112">
        <f>1.28*'Orçamento Sintetico'!J84</f>
        <v>2749.3120000000004</v>
      </c>
    </row>
    <row r="14" spans="1:3">
      <c r="A14" s="181" t="s">
        <v>224</v>
      </c>
      <c r="B14" s="181"/>
      <c r="C14" s="182">
        <f>SUM(C9:C13)</f>
        <v>148480.08960000004</v>
      </c>
    </row>
    <row r="15" spans="1:3" ht="15.75" customHeight="1">
      <c r="A15" s="181"/>
      <c r="B15" s="181"/>
      <c r="C15" s="182"/>
    </row>
    <row r="16" spans="1:3">
      <c r="A16" s="181"/>
      <c r="B16" s="181"/>
      <c r="C16" s="182"/>
    </row>
    <row r="17" spans="1:3">
      <c r="A17" s="103" t="s">
        <v>225</v>
      </c>
      <c r="B17" s="180" t="s">
        <v>226</v>
      </c>
      <c r="C17" s="180"/>
    </row>
    <row r="18" spans="1:3">
      <c r="A18" s="103" t="s">
        <v>225</v>
      </c>
      <c r="B18" s="179" t="s">
        <v>236</v>
      </c>
      <c r="C18" s="179"/>
    </row>
    <row r="19" spans="1:3">
      <c r="A19" s="103" t="s">
        <v>227</v>
      </c>
      <c r="B19" s="180" t="s">
        <v>237</v>
      </c>
      <c r="C19" s="180"/>
    </row>
  </sheetData>
  <mergeCells count="8">
    <mergeCell ref="B18:C18"/>
    <mergeCell ref="B19:C19"/>
    <mergeCell ref="A14:B16"/>
    <mergeCell ref="C14:C16"/>
    <mergeCell ref="A2:C2"/>
    <mergeCell ref="A3:A6"/>
    <mergeCell ref="B3:B6"/>
    <mergeCell ref="B17:C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0"/>
  <sheetViews>
    <sheetView tabSelected="1" showOutlineSymbols="0" showWhiteSpace="0" topLeftCell="A79" workbookViewId="0">
      <selection activeCell="H86" sqref="H86:I86"/>
    </sheetView>
  </sheetViews>
  <sheetFormatPr defaultRowHeight="14.25"/>
  <cols>
    <col min="1" max="1" width="12.125" customWidth="1"/>
    <col min="2" max="2" width="9.5" customWidth="1"/>
    <col min="3" max="3" width="7.375" customWidth="1"/>
    <col min="4" max="4" width="51.375" style="10" customWidth="1"/>
    <col min="5" max="5" width="16.5" customWidth="1"/>
    <col min="6" max="6" width="5" bestFit="1" customWidth="1"/>
    <col min="7" max="7" width="6.5" style="35" customWidth="1"/>
    <col min="8" max="8" width="10.125" customWidth="1"/>
    <col min="9" max="9" width="10" customWidth="1"/>
    <col min="10" max="10" width="14.125" bestFit="1" customWidth="1"/>
    <col min="11" max="11" width="10.5" bestFit="1" customWidth="1"/>
    <col min="12" max="12" width="9.375" bestFit="1" customWidth="1"/>
  </cols>
  <sheetData>
    <row r="1" spans="1:9" s="28" customFormat="1">
      <c r="A1" s="29"/>
      <c r="B1" s="29"/>
      <c r="C1" s="197"/>
      <c r="D1" s="197"/>
      <c r="E1" s="197"/>
      <c r="F1" s="197"/>
      <c r="G1" s="197"/>
      <c r="H1" s="197"/>
      <c r="I1" s="29"/>
    </row>
    <row r="2" spans="1:9" s="28" customFormat="1">
      <c r="A2" s="29"/>
      <c r="B2" s="29"/>
      <c r="C2" s="197"/>
      <c r="D2" s="197"/>
      <c r="E2" s="197"/>
      <c r="F2" s="197"/>
      <c r="G2" s="197"/>
      <c r="H2" s="197"/>
      <c r="I2" s="29"/>
    </row>
    <row r="3" spans="1:9" s="28" customFormat="1">
      <c r="A3" s="29"/>
      <c r="B3" s="29"/>
      <c r="C3" s="197"/>
      <c r="D3" s="197"/>
      <c r="E3" s="197"/>
      <c r="F3" s="197"/>
      <c r="G3" s="197"/>
      <c r="H3" s="197"/>
      <c r="I3" s="29"/>
    </row>
    <row r="4" spans="1:9" s="28" customFormat="1">
      <c r="A4" s="29"/>
      <c r="B4" s="29"/>
      <c r="C4" s="197"/>
      <c r="D4" s="197"/>
      <c r="E4" s="197"/>
      <c r="F4" s="197"/>
      <c r="G4" s="197"/>
      <c r="H4" s="197"/>
      <c r="I4" s="29"/>
    </row>
    <row r="5" spans="1:9" s="28" customFormat="1">
      <c r="A5" s="29"/>
      <c r="B5" s="29"/>
      <c r="C5" s="197"/>
      <c r="D5" s="197"/>
      <c r="E5" s="197"/>
      <c r="F5" s="197"/>
      <c r="G5" s="197"/>
      <c r="H5" s="197"/>
      <c r="I5" s="29"/>
    </row>
    <row r="6" spans="1:9" s="28" customFormat="1">
      <c r="A6" s="29"/>
      <c r="B6" s="29"/>
      <c r="C6" s="197"/>
      <c r="D6" s="197"/>
      <c r="E6" s="197"/>
      <c r="F6" s="197"/>
      <c r="G6" s="197"/>
      <c r="H6" s="197"/>
      <c r="I6" s="29"/>
    </row>
    <row r="7" spans="1:9" s="28" customFormat="1" ht="5.25" customHeight="1">
      <c r="A7" s="36"/>
      <c r="B7" s="36"/>
      <c r="C7" s="197"/>
      <c r="D7" s="197"/>
      <c r="E7" s="197"/>
      <c r="F7" s="197"/>
      <c r="G7" s="197"/>
      <c r="H7" s="197"/>
      <c r="I7" s="36"/>
    </row>
    <row r="8" spans="1:9" s="28" customFormat="1" ht="18" customHeight="1">
      <c r="A8" s="200" t="s">
        <v>161</v>
      </c>
      <c r="B8" s="201"/>
      <c r="C8" s="201"/>
      <c r="D8" s="202"/>
      <c r="E8" s="209" t="s">
        <v>148</v>
      </c>
      <c r="F8" s="212" t="s">
        <v>233</v>
      </c>
      <c r="G8" s="213"/>
      <c r="H8" s="213"/>
      <c r="I8" s="214"/>
    </row>
    <row r="9" spans="1:9" s="28" customFormat="1" ht="15" customHeight="1">
      <c r="A9" s="203" t="s">
        <v>136</v>
      </c>
      <c r="B9" s="198" t="s">
        <v>137</v>
      </c>
      <c r="C9" s="198"/>
      <c r="D9" s="198"/>
      <c r="E9" s="210"/>
      <c r="F9" s="215"/>
      <c r="G9" s="216"/>
      <c r="H9" s="216"/>
      <c r="I9" s="217"/>
    </row>
    <row r="10" spans="1:9" s="28" customFormat="1" ht="15">
      <c r="A10" s="204"/>
      <c r="B10" s="198" t="s">
        <v>232</v>
      </c>
      <c r="C10" s="198"/>
      <c r="D10" s="198"/>
      <c r="E10" s="210"/>
      <c r="F10" s="215"/>
      <c r="G10" s="216"/>
      <c r="H10" s="216"/>
      <c r="I10" s="217"/>
    </row>
    <row r="11" spans="1:9" s="30" customFormat="1" ht="15">
      <c r="A11" s="204"/>
      <c r="B11" s="199" t="s">
        <v>138</v>
      </c>
      <c r="C11" s="199"/>
      <c r="D11" s="199"/>
      <c r="E11" s="210"/>
      <c r="F11" s="215"/>
      <c r="G11" s="216"/>
      <c r="H11" s="216"/>
      <c r="I11" s="217"/>
    </row>
    <row r="12" spans="1:9" s="98" customFormat="1" ht="15">
      <c r="A12" s="205"/>
      <c r="B12" s="206" t="s">
        <v>231</v>
      </c>
      <c r="C12" s="207"/>
      <c r="D12" s="208"/>
      <c r="E12" s="211"/>
      <c r="F12" s="218"/>
      <c r="G12" s="219"/>
      <c r="H12" s="219"/>
      <c r="I12" s="220"/>
    </row>
    <row r="13" spans="1:9" ht="15.75" thickBot="1">
      <c r="A13" s="221" t="s">
        <v>0</v>
      </c>
      <c r="B13" s="221"/>
      <c r="C13" s="221"/>
      <c r="D13" s="221"/>
      <c r="E13" s="221"/>
      <c r="F13" s="221"/>
      <c r="G13" s="221"/>
      <c r="H13" s="221"/>
      <c r="I13" s="221"/>
    </row>
    <row r="14" spans="1:9" ht="30" hidden="1">
      <c r="A14" s="11" t="s">
        <v>1</v>
      </c>
      <c r="B14" s="12" t="s">
        <v>2</v>
      </c>
      <c r="C14" s="11" t="s">
        <v>3</v>
      </c>
      <c r="D14" s="11" t="s">
        <v>4</v>
      </c>
      <c r="E14" s="11" t="s">
        <v>5</v>
      </c>
      <c r="F14" s="13" t="s">
        <v>6</v>
      </c>
      <c r="G14" s="31" t="s">
        <v>7</v>
      </c>
      <c r="H14" s="12" t="s">
        <v>8</v>
      </c>
      <c r="I14" s="12" t="s">
        <v>9</v>
      </c>
    </row>
    <row r="15" spans="1:9" ht="15" hidden="1">
      <c r="A15" s="11"/>
      <c r="B15" s="14" t="s">
        <v>68</v>
      </c>
      <c r="C15" s="11"/>
      <c r="D15" s="14" t="s">
        <v>69</v>
      </c>
      <c r="E15" s="11"/>
      <c r="F15" s="13"/>
      <c r="G15" s="31"/>
      <c r="H15" s="12"/>
      <c r="I15" s="12"/>
    </row>
    <row r="16" spans="1:9" ht="33.75" hidden="1">
      <c r="A16" s="5" t="s">
        <v>10</v>
      </c>
      <c r="B16" s="5" t="s">
        <v>11</v>
      </c>
      <c r="C16" s="5" t="s">
        <v>12</v>
      </c>
      <c r="D16" s="6" t="s">
        <v>13</v>
      </c>
      <c r="E16" s="5" t="s">
        <v>14</v>
      </c>
      <c r="F16" s="5" t="s">
        <v>87</v>
      </c>
      <c r="G16" s="5">
        <v>3</v>
      </c>
      <c r="H16" s="5">
        <v>402.34</v>
      </c>
      <c r="I16" s="5">
        <f t="shared" ref="I16:I84" si="0">INT(G16*H16*100+0.5)/100</f>
        <v>1207.02</v>
      </c>
    </row>
    <row r="17" spans="1:12" ht="22.5" hidden="1">
      <c r="A17" s="5" t="s">
        <v>15</v>
      </c>
      <c r="B17" s="5" t="s">
        <v>16</v>
      </c>
      <c r="C17" s="5" t="s">
        <v>12</v>
      </c>
      <c r="D17" s="6" t="s">
        <v>17</v>
      </c>
      <c r="E17" s="5" t="s">
        <v>18</v>
      </c>
      <c r="F17" s="5" t="s">
        <v>212</v>
      </c>
      <c r="G17" s="5">
        <v>80</v>
      </c>
      <c r="H17" s="5">
        <v>82.78</v>
      </c>
      <c r="I17" s="5">
        <f t="shared" si="0"/>
        <v>6622.4</v>
      </c>
    </row>
    <row r="18" spans="1:12" ht="22.5" hidden="1">
      <c r="A18" s="5" t="s">
        <v>19</v>
      </c>
      <c r="B18" s="5" t="s">
        <v>20</v>
      </c>
      <c r="C18" s="5" t="s">
        <v>12</v>
      </c>
      <c r="D18" s="6" t="s">
        <v>21</v>
      </c>
      <c r="E18" s="5" t="s">
        <v>14</v>
      </c>
      <c r="F18" s="5" t="s">
        <v>22</v>
      </c>
      <c r="G18" s="5">
        <v>2.5</v>
      </c>
      <c r="H18" s="5">
        <v>367.94</v>
      </c>
      <c r="I18" s="5">
        <f t="shared" si="0"/>
        <v>919.85</v>
      </c>
    </row>
    <row r="19" spans="1:12" hidden="1">
      <c r="A19" s="5" t="s">
        <v>218</v>
      </c>
      <c r="B19" s="65" t="s">
        <v>23</v>
      </c>
      <c r="C19" s="65" t="s">
        <v>24</v>
      </c>
      <c r="D19" s="66" t="s">
        <v>25</v>
      </c>
      <c r="E19" s="5"/>
      <c r="F19" s="5" t="s">
        <v>26</v>
      </c>
      <c r="G19" s="5">
        <v>1</v>
      </c>
      <c r="H19" s="5">
        <v>225.69</v>
      </c>
      <c r="I19" s="5">
        <f t="shared" si="0"/>
        <v>225.69</v>
      </c>
      <c r="J19" s="108">
        <f>SUM(I16:I19)</f>
        <v>8974.9600000000009</v>
      </c>
      <c r="K19" s="64"/>
      <c r="L19" s="105"/>
    </row>
    <row r="20" spans="1:12" hidden="1">
      <c r="A20" s="15"/>
      <c r="B20" s="14" t="s">
        <v>70</v>
      </c>
      <c r="C20" s="15"/>
      <c r="D20" s="14" t="s">
        <v>228</v>
      </c>
      <c r="E20" s="15"/>
      <c r="F20" s="16"/>
      <c r="G20" s="32"/>
      <c r="H20" s="17"/>
      <c r="I20" s="59"/>
    </row>
    <row r="21" spans="1:12" ht="22.5" hidden="1">
      <c r="A21" s="5" t="s">
        <v>27</v>
      </c>
      <c r="B21" s="5" t="s">
        <v>28</v>
      </c>
      <c r="C21" s="5" t="s">
        <v>29</v>
      </c>
      <c r="D21" s="6" t="s">
        <v>30</v>
      </c>
      <c r="E21" s="5" t="s">
        <v>31</v>
      </c>
      <c r="F21" s="5" t="s">
        <v>22</v>
      </c>
      <c r="G21" s="5">
        <v>5</v>
      </c>
      <c r="H21" s="5">
        <v>242.72</v>
      </c>
      <c r="I21" s="5">
        <f t="shared" si="0"/>
        <v>1213.5999999999999</v>
      </c>
    </row>
    <row r="22" spans="1:12" ht="22.5" hidden="1">
      <c r="A22" s="5" t="s">
        <v>32</v>
      </c>
      <c r="B22" s="5" t="s">
        <v>33</v>
      </c>
      <c r="C22" s="5" t="s">
        <v>12</v>
      </c>
      <c r="D22" s="6" t="s">
        <v>34</v>
      </c>
      <c r="E22" s="5" t="s">
        <v>35</v>
      </c>
      <c r="F22" s="5" t="s">
        <v>36</v>
      </c>
      <c r="G22" s="5">
        <v>5</v>
      </c>
      <c r="H22" s="5">
        <v>44.21</v>
      </c>
      <c r="I22" s="5">
        <f t="shared" si="0"/>
        <v>221.05</v>
      </c>
    </row>
    <row r="23" spans="1:12" ht="22.5" hidden="1">
      <c r="A23" s="5" t="s">
        <v>37</v>
      </c>
      <c r="B23" s="5" t="s">
        <v>38</v>
      </c>
      <c r="C23" s="5" t="s">
        <v>12</v>
      </c>
      <c r="D23" s="6" t="s">
        <v>39</v>
      </c>
      <c r="E23" s="5" t="s">
        <v>18</v>
      </c>
      <c r="F23" s="5" t="s">
        <v>22</v>
      </c>
      <c r="G23" s="5">
        <v>50</v>
      </c>
      <c r="H23" s="5">
        <v>17.649999999999999</v>
      </c>
      <c r="I23" s="5">
        <f t="shared" si="0"/>
        <v>882.5</v>
      </c>
    </row>
    <row r="24" spans="1:12" ht="56.25" hidden="1">
      <c r="A24" s="5" t="s">
        <v>238</v>
      </c>
      <c r="B24" s="5">
        <v>90102</v>
      </c>
      <c r="C24" s="5" t="s">
        <v>12</v>
      </c>
      <c r="D24" s="6" t="s">
        <v>40</v>
      </c>
      <c r="E24" s="5" t="s">
        <v>41</v>
      </c>
      <c r="F24" s="5" t="s">
        <v>42</v>
      </c>
      <c r="G24" s="5">
        <v>224</v>
      </c>
      <c r="H24" s="5">
        <v>11.63</v>
      </c>
      <c r="I24" s="5">
        <f t="shared" si="0"/>
        <v>2605.12</v>
      </c>
    </row>
    <row r="25" spans="1:12" ht="22.5" hidden="1">
      <c r="A25" s="5" t="s">
        <v>239</v>
      </c>
      <c r="B25" s="5" t="s">
        <v>43</v>
      </c>
      <c r="C25" s="5" t="s">
        <v>12</v>
      </c>
      <c r="D25" s="6" t="s">
        <v>44</v>
      </c>
      <c r="E25" s="5" t="s">
        <v>41</v>
      </c>
      <c r="F25" s="5" t="s">
        <v>42</v>
      </c>
      <c r="G25" s="5">
        <v>70</v>
      </c>
      <c r="H25" s="5">
        <v>41.56</v>
      </c>
      <c r="I25" s="5">
        <f t="shared" si="0"/>
        <v>2909.2</v>
      </c>
    </row>
    <row r="26" spans="1:12" ht="59.25" hidden="1" customHeight="1">
      <c r="A26" s="5" t="s">
        <v>240</v>
      </c>
      <c r="B26" s="5" t="s">
        <v>45</v>
      </c>
      <c r="C26" s="5" t="s">
        <v>12</v>
      </c>
      <c r="D26" s="6" t="s">
        <v>46</v>
      </c>
      <c r="E26" s="5" t="s">
        <v>41</v>
      </c>
      <c r="F26" s="5" t="s">
        <v>42</v>
      </c>
      <c r="G26" s="5">
        <v>70</v>
      </c>
      <c r="H26" s="5">
        <v>9.68</v>
      </c>
      <c r="I26" s="5">
        <f t="shared" si="0"/>
        <v>677.6</v>
      </c>
    </row>
    <row r="27" spans="1:12" ht="33.75" hidden="1">
      <c r="A27" s="5" t="s">
        <v>241</v>
      </c>
      <c r="B27" s="5" t="s">
        <v>47</v>
      </c>
      <c r="C27" s="5" t="s">
        <v>12</v>
      </c>
      <c r="D27" s="6" t="s">
        <v>48</v>
      </c>
      <c r="E27" s="5" t="s">
        <v>41</v>
      </c>
      <c r="F27" s="5" t="s">
        <v>42</v>
      </c>
      <c r="G27" s="5">
        <v>224</v>
      </c>
      <c r="H27" s="5">
        <v>1.44</v>
      </c>
      <c r="I27" s="5">
        <f t="shared" si="0"/>
        <v>322.56</v>
      </c>
    </row>
    <row r="28" spans="1:12" ht="22.5" hidden="1">
      <c r="A28" s="5" t="s">
        <v>242</v>
      </c>
      <c r="B28" s="5" t="s">
        <v>49</v>
      </c>
      <c r="C28" s="5" t="s">
        <v>12</v>
      </c>
      <c r="D28" s="6" t="s">
        <v>50</v>
      </c>
      <c r="E28" s="5" t="s">
        <v>41</v>
      </c>
      <c r="F28" s="5" t="s">
        <v>42</v>
      </c>
      <c r="G28" s="5">
        <v>224</v>
      </c>
      <c r="H28" s="5">
        <v>0.98</v>
      </c>
      <c r="I28" s="5">
        <f t="shared" si="0"/>
        <v>219.52</v>
      </c>
    </row>
    <row r="29" spans="1:12" ht="33.75" hidden="1">
      <c r="A29" s="5" t="s">
        <v>243</v>
      </c>
      <c r="B29" s="5" t="s">
        <v>51</v>
      </c>
      <c r="C29" s="5" t="s">
        <v>12</v>
      </c>
      <c r="D29" s="6" t="s">
        <v>52</v>
      </c>
      <c r="E29" s="5" t="s">
        <v>53</v>
      </c>
      <c r="F29" s="5" t="s">
        <v>22</v>
      </c>
      <c r="G29" s="5">
        <v>180</v>
      </c>
      <c r="H29" s="5">
        <v>10.29</v>
      </c>
      <c r="I29" s="5">
        <f t="shared" si="0"/>
        <v>1852.2</v>
      </c>
    </row>
    <row r="30" spans="1:12" s="27" customFormat="1" ht="22.5" hidden="1">
      <c r="A30" s="5" t="s">
        <v>244</v>
      </c>
      <c r="B30" s="5">
        <v>6454</v>
      </c>
      <c r="C30" s="5" t="s">
        <v>12</v>
      </c>
      <c r="D30" s="6" t="s">
        <v>128</v>
      </c>
      <c r="E30" s="5" t="s">
        <v>129</v>
      </c>
      <c r="F30" s="5" t="s">
        <v>42</v>
      </c>
      <c r="G30" s="5">
        <v>28</v>
      </c>
      <c r="H30" s="5">
        <v>140.29</v>
      </c>
      <c r="I30" s="5">
        <f t="shared" si="0"/>
        <v>3928.12</v>
      </c>
    </row>
    <row r="31" spans="1:12" s="27" customFormat="1" hidden="1">
      <c r="A31" s="5" t="s">
        <v>245</v>
      </c>
      <c r="B31" s="5" t="s">
        <v>130</v>
      </c>
      <c r="C31" s="5" t="s">
        <v>29</v>
      </c>
      <c r="D31" s="6" t="s">
        <v>131</v>
      </c>
      <c r="E31" s="5" t="s">
        <v>132</v>
      </c>
      <c r="F31" s="5" t="s">
        <v>42</v>
      </c>
      <c r="G31" s="5">
        <v>10.5</v>
      </c>
      <c r="H31" s="5">
        <v>344.12</v>
      </c>
      <c r="I31" s="5">
        <f t="shared" si="0"/>
        <v>3613.26</v>
      </c>
    </row>
    <row r="32" spans="1:12" s="27" customFormat="1" hidden="1">
      <c r="A32" s="5" t="s">
        <v>246</v>
      </c>
      <c r="B32" s="5" t="s">
        <v>134</v>
      </c>
      <c r="C32" s="5" t="s">
        <v>29</v>
      </c>
      <c r="D32" s="6" t="s">
        <v>135</v>
      </c>
      <c r="E32" s="5" t="s">
        <v>132</v>
      </c>
      <c r="F32" s="5" t="s">
        <v>133</v>
      </c>
      <c r="G32" s="5">
        <v>735</v>
      </c>
      <c r="H32" s="5">
        <v>6.82</v>
      </c>
      <c r="I32" s="5">
        <f t="shared" si="0"/>
        <v>5012.7</v>
      </c>
    </row>
    <row r="33" spans="1:11" ht="45" hidden="1">
      <c r="A33" s="5" t="s">
        <v>247</v>
      </c>
      <c r="B33" s="5" t="s">
        <v>54</v>
      </c>
      <c r="C33" s="5" t="s">
        <v>12</v>
      </c>
      <c r="D33" s="6" t="s">
        <v>55</v>
      </c>
      <c r="E33" s="5" t="s">
        <v>56</v>
      </c>
      <c r="F33" s="5" t="s">
        <v>42</v>
      </c>
      <c r="G33" s="5">
        <v>160</v>
      </c>
      <c r="H33" s="5">
        <v>363.27</v>
      </c>
      <c r="I33" s="5">
        <f t="shared" si="0"/>
        <v>58123.199999999997</v>
      </c>
    </row>
    <row r="34" spans="1:11" ht="33.75" hidden="1">
      <c r="A34" s="5" t="s">
        <v>248</v>
      </c>
      <c r="B34" s="5" t="s">
        <v>57</v>
      </c>
      <c r="C34" s="5" t="s">
        <v>12</v>
      </c>
      <c r="D34" s="6" t="s">
        <v>58</v>
      </c>
      <c r="E34" s="5" t="s">
        <v>59</v>
      </c>
      <c r="F34" s="5" t="s">
        <v>22</v>
      </c>
      <c r="G34" s="5">
        <v>60</v>
      </c>
      <c r="H34" s="5">
        <v>55.08</v>
      </c>
      <c r="I34" s="5">
        <f t="shared" si="0"/>
        <v>3304.8</v>
      </c>
    </row>
    <row r="35" spans="1:11" ht="22.5" hidden="1">
      <c r="A35" s="5" t="s">
        <v>249</v>
      </c>
      <c r="B35" s="5" t="s">
        <v>60</v>
      </c>
      <c r="C35" s="5" t="s">
        <v>12</v>
      </c>
      <c r="D35" s="6" t="s">
        <v>61</v>
      </c>
      <c r="E35" s="5" t="s">
        <v>35</v>
      </c>
      <c r="F35" s="5" t="s">
        <v>86</v>
      </c>
      <c r="G35" s="5">
        <v>8</v>
      </c>
      <c r="H35" s="5">
        <v>4.3600000000000003</v>
      </c>
      <c r="I35" s="5">
        <f t="shared" si="0"/>
        <v>34.880000000000003</v>
      </c>
    </row>
    <row r="36" spans="1:11" ht="33.75" hidden="1">
      <c r="A36" s="5" t="s">
        <v>250</v>
      </c>
      <c r="B36" s="5" t="s">
        <v>62</v>
      </c>
      <c r="C36" s="5" t="s">
        <v>12</v>
      </c>
      <c r="D36" s="6" t="s">
        <v>63</v>
      </c>
      <c r="E36" s="5" t="s">
        <v>64</v>
      </c>
      <c r="F36" s="5" t="s">
        <v>86</v>
      </c>
      <c r="G36" s="5">
        <v>8</v>
      </c>
      <c r="H36" s="5">
        <v>311.68</v>
      </c>
      <c r="I36" s="5">
        <f t="shared" si="0"/>
        <v>2493.44</v>
      </c>
      <c r="J36" s="108">
        <f>SUM(I21:I36)</f>
        <v>87413.750000000015</v>
      </c>
      <c r="K36" s="64"/>
    </row>
    <row r="37" spans="1:11" s="123" customFormat="1" ht="26.25" thickBot="1">
      <c r="A37" s="137" t="s">
        <v>152</v>
      </c>
      <c r="B37" s="138" t="s">
        <v>92</v>
      </c>
      <c r="C37" s="139" t="s">
        <v>258</v>
      </c>
      <c r="D37" s="140" t="s">
        <v>259</v>
      </c>
      <c r="E37" s="140" t="s">
        <v>260</v>
      </c>
      <c r="F37" s="140" t="s">
        <v>261</v>
      </c>
      <c r="G37" s="140" t="s">
        <v>95</v>
      </c>
      <c r="H37" s="140" t="s">
        <v>262</v>
      </c>
      <c r="I37" s="140" t="s">
        <v>263</v>
      </c>
      <c r="J37" s="108"/>
    </row>
    <row r="38" spans="1:11" s="123" customFormat="1" ht="15" thickBot="1">
      <c r="A38" s="124"/>
      <c r="B38" s="125" t="s">
        <v>68</v>
      </c>
      <c r="C38" s="126"/>
      <c r="D38" s="126" t="s">
        <v>69</v>
      </c>
      <c r="E38" s="126"/>
      <c r="F38" s="126"/>
      <c r="G38" s="126"/>
      <c r="H38" s="127"/>
      <c r="I38" s="127"/>
      <c r="J38" s="108"/>
    </row>
    <row r="39" spans="1:11" s="123" customFormat="1" ht="23.25" customHeight="1">
      <c r="A39" s="187" t="s">
        <v>10</v>
      </c>
      <c r="B39" s="189" t="s">
        <v>11</v>
      </c>
      <c r="C39" s="191" t="s">
        <v>12</v>
      </c>
      <c r="D39" s="193" t="s">
        <v>13</v>
      </c>
      <c r="E39" s="191" t="s">
        <v>14</v>
      </c>
      <c r="F39" s="191" t="s">
        <v>87</v>
      </c>
      <c r="G39" s="191">
        <v>3</v>
      </c>
      <c r="H39" s="191">
        <v>402.34</v>
      </c>
      <c r="I39" s="195">
        <v>1207.02</v>
      </c>
      <c r="J39" s="108"/>
    </row>
    <row r="40" spans="1:11" s="123" customFormat="1" ht="15" thickBot="1">
      <c r="A40" s="188"/>
      <c r="B40" s="190"/>
      <c r="C40" s="192"/>
      <c r="D40" s="194"/>
      <c r="E40" s="192"/>
      <c r="F40" s="192"/>
      <c r="G40" s="192"/>
      <c r="H40" s="192"/>
      <c r="I40" s="196"/>
      <c r="J40" s="108"/>
    </row>
    <row r="41" spans="1:11" s="123" customFormat="1" ht="26.25" thickBot="1">
      <c r="A41" s="129" t="s">
        <v>15</v>
      </c>
      <c r="B41" s="130">
        <v>90778</v>
      </c>
      <c r="C41" s="128" t="s">
        <v>12</v>
      </c>
      <c r="D41" s="131" t="s">
        <v>255</v>
      </c>
      <c r="E41" s="128" t="s">
        <v>18</v>
      </c>
      <c r="F41" s="128" t="s">
        <v>212</v>
      </c>
      <c r="G41" s="128">
        <v>80</v>
      </c>
      <c r="H41" s="128">
        <v>82.76</v>
      </c>
      <c r="I41" s="132">
        <v>6622.4</v>
      </c>
      <c r="J41" s="108"/>
    </row>
    <row r="42" spans="1:11" s="123" customFormat="1" ht="26.25" thickBot="1">
      <c r="A42" s="129" t="s">
        <v>19</v>
      </c>
      <c r="B42" s="130" t="s">
        <v>20</v>
      </c>
      <c r="C42" s="128" t="s">
        <v>12</v>
      </c>
      <c r="D42" s="131" t="s">
        <v>21</v>
      </c>
      <c r="E42" s="128" t="s">
        <v>14</v>
      </c>
      <c r="F42" s="128" t="s">
        <v>22</v>
      </c>
      <c r="G42" s="128">
        <v>2.5</v>
      </c>
      <c r="H42" s="128">
        <v>367.94</v>
      </c>
      <c r="I42" s="128">
        <v>919.85</v>
      </c>
      <c r="J42" s="108"/>
    </row>
    <row r="43" spans="1:11" s="123" customFormat="1" ht="15" thickBot="1">
      <c r="A43" s="129" t="s">
        <v>218</v>
      </c>
      <c r="B43" s="130">
        <v>3239</v>
      </c>
      <c r="C43" s="128" t="s">
        <v>24</v>
      </c>
      <c r="D43" s="131" t="s">
        <v>25</v>
      </c>
      <c r="E43" s="128"/>
      <c r="F43" s="128" t="s">
        <v>26</v>
      </c>
      <c r="G43" s="128">
        <v>1</v>
      </c>
      <c r="H43" s="128">
        <v>225.69</v>
      </c>
      <c r="I43" s="128">
        <v>225.69</v>
      </c>
      <c r="J43" s="108"/>
    </row>
    <row r="44" spans="1:11" s="123" customFormat="1" ht="15" thickBot="1">
      <c r="A44" s="133"/>
      <c r="B44" s="134" t="s">
        <v>70</v>
      </c>
      <c r="C44" s="135"/>
      <c r="D44" s="126" t="s">
        <v>228</v>
      </c>
      <c r="E44" s="135"/>
      <c r="F44" s="135"/>
      <c r="G44" s="135"/>
      <c r="H44" s="135"/>
      <c r="I44" s="135"/>
      <c r="J44" s="108"/>
    </row>
    <row r="45" spans="1:11" s="123" customFormat="1" ht="26.25" thickBot="1">
      <c r="A45" s="129" t="s">
        <v>27</v>
      </c>
      <c r="B45" s="130" t="s">
        <v>28</v>
      </c>
      <c r="C45" s="128" t="s">
        <v>29</v>
      </c>
      <c r="D45" s="131" t="s">
        <v>30</v>
      </c>
      <c r="E45" s="128" t="s">
        <v>31</v>
      </c>
      <c r="F45" s="128" t="s">
        <v>22</v>
      </c>
      <c r="G45" s="128">
        <v>5</v>
      </c>
      <c r="H45" s="128">
        <v>242.72</v>
      </c>
      <c r="I45" s="128" t="s">
        <v>256</v>
      </c>
      <c r="J45" s="108"/>
    </row>
    <row r="46" spans="1:11" s="123" customFormat="1" ht="26.25" thickBot="1">
      <c r="A46" s="129" t="s">
        <v>32</v>
      </c>
      <c r="B46" s="130">
        <v>73683</v>
      </c>
      <c r="C46" s="128" t="s">
        <v>12</v>
      </c>
      <c r="D46" s="131" t="s">
        <v>34</v>
      </c>
      <c r="E46" s="128" t="s">
        <v>35</v>
      </c>
      <c r="F46" s="128" t="s">
        <v>36</v>
      </c>
      <c r="G46" s="128">
        <v>5</v>
      </c>
      <c r="H46" s="128">
        <v>44.21</v>
      </c>
      <c r="I46" s="128">
        <v>221.05</v>
      </c>
      <c r="J46" s="108"/>
    </row>
    <row r="47" spans="1:11" s="123" customFormat="1" ht="26.25" thickBot="1">
      <c r="A47" s="136" t="s">
        <v>37</v>
      </c>
      <c r="B47" s="130" t="s">
        <v>38</v>
      </c>
      <c r="C47" s="128" t="s">
        <v>12</v>
      </c>
      <c r="D47" s="131" t="s">
        <v>39</v>
      </c>
      <c r="E47" s="128" t="s">
        <v>18</v>
      </c>
      <c r="F47" s="128" t="s">
        <v>22</v>
      </c>
      <c r="G47" s="128">
        <v>50</v>
      </c>
      <c r="H47" s="128">
        <v>17.649999999999999</v>
      </c>
      <c r="I47" s="128">
        <v>882.5</v>
      </c>
      <c r="J47" s="108"/>
    </row>
    <row r="48" spans="1:11" s="123" customFormat="1" ht="64.5" thickBot="1">
      <c r="A48" s="136" t="s">
        <v>257</v>
      </c>
      <c r="B48" s="130">
        <v>90102</v>
      </c>
      <c r="C48" s="128" t="s">
        <v>12</v>
      </c>
      <c r="D48" s="131" t="s">
        <v>40</v>
      </c>
      <c r="E48" s="128" t="s">
        <v>41</v>
      </c>
      <c r="F48" s="128" t="s">
        <v>42</v>
      </c>
      <c r="G48" s="128">
        <v>224</v>
      </c>
      <c r="H48" s="128">
        <v>11.63</v>
      </c>
      <c r="I48" s="132">
        <v>2605.12</v>
      </c>
      <c r="J48" s="108"/>
    </row>
    <row r="49" spans="1:10" s="123" customFormat="1" ht="26.25" thickBot="1">
      <c r="A49" s="141" t="s">
        <v>264</v>
      </c>
      <c r="B49" s="142" t="s">
        <v>43</v>
      </c>
      <c r="C49" s="143" t="s">
        <v>12</v>
      </c>
      <c r="D49" s="144" t="s">
        <v>44</v>
      </c>
      <c r="E49" s="143" t="s">
        <v>41</v>
      </c>
      <c r="F49" s="143" t="s">
        <v>42</v>
      </c>
      <c r="G49" s="143">
        <v>70</v>
      </c>
      <c r="H49" s="143">
        <v>41.56</v>
      </c>
      <c r="I49" s="145">
        <v>2909.2</v>
      </c>
      <c r="J49" s="108"/>
    </row>
    <row r="50" spans="1:10" s="123" customFormat="1" ht="64.5" thickBot="1">
      <c r="A50" s="129" t="s">
        <v>265</v>
      </c>
      <c r="B50" s="130">
        <v>93376</v>
      </c>
      <c r="C50" s="128" t="s">
        <v>12</v>
      </c>
      <c r="D50" s="131" t="s">
        <v>46</v>
      </c>
      <c r="E50" s="128" t="s">
        <v>41</v>
      </c>
      <c r="F50" s="128" t="s">
        <v>42</v>
      </c>
      <c r="G50" s="128">
        <v>70</v>
      </c>
      <c r="H50" s="128">
        <v>9.68</v>
      </c>
      <c r="I50" s="128">
        <v>677.6</v>
      </c>
      <c r="J50" s="108"/>
    </row>
    <row r="51" spans="1:10" s="123" customFormat="1" ht="39" thickBot="1">
      <c r="A51" s="136" t="s">
        <v>266</v>
      </c>
      <c r="B51" s="130" t="s">
        <v>47</v>
      </c>
      <c r="C51" s="128" t="s">
        <v>12</v>
      </c>
      <c r="D51" s="131" t="s">
        <v>48</v>
      </c>
      <c r="E51" s="128" t="s">
        <v>41</v>
      </c>
      <c r="F51" s="128" t="s">
        <v>42</v>
      </c>
      <c r="G51" s="128">
        <v>224</v>
      </c>
      <c r="H51" s="128">
        <v>1.44</v>
      </c>
      <c r="I51" s="128">
        <v>322.56</v>
      </c>
      <c r="J51" s="108"/>
    </row>
    <row r="52" spans="1:10" s="123" customFormat="1" ht="26.25" thickBot="1">
      <c r="A52" s="136" t="s">
        <v>267</v>
      </c>
      <c r="B52" s="130">
        <v>83344</v>
      </c>
      <c r="C52" s="128" t="s">
        <v>12</v>
      </c>
      <c r="D52" s="131" t="s">
        <v>50</v>
      </c>
      <c r="E52" s="128" t="s">
        <v>41</v>
      </c>
      <c r="F52" s="128" t="s">
        <v>42</v>
      </c>
      <c r="G52" s="128">
        <v>224</v>
      </c>
      <c r="H52" s="128">
        <v>0.98</v>
      </c>
      <c r="I52" s="128">
        <v>219.52</v>
      </c>
      <c r="J52" s="108"/>
    </row>
    <row r="53" spans="1:10" s="123" customFormat="1" ht="39" thickBot="1">
      <c r="A53" s="129" t="s">
        <v>268</v>
      </c>
      <c r="B53" s="130">
        <v>94039</v>
      </c>
      <c r="C53" s="128" t="s">
        <v>12</v>
      </c>
      <c r="D53" s="131" t="s">
        <v>52</v>
      </c>
      <c r="E53" s="128" t="s">
        <v>53</v>
      </c>
      <c r="F53" s="128" t="s">
        <v>22</v>
      </c>
      <c r="G53" s="128">
        <v>180</v>
      </c>
      <c r="H53" s="128">
        <v>10.29</v>
      </c>
      <c r="I53" s="132">
        <v>1852.2</v>
      </c>
      <c r="J53" s="108"/>
    </row>
    <row r="54" spans="1:10" s="123" customFormat="1" ht="26.25" thickBot="1">
      <c r="A54" s="129" t="s">
        <v>244</v>
      </c>
      <c r="B54" s="130">
        <v>6454</v>
      </c>
      <c r="C54" s="128" t="s">
        <v>12</v>
      </c>
      <c r="D54" s="131" t="s">
        <v>128</v>
      </c>
      <c r="E54" s="128" t="s">
        <v>129</v>
      </c>
      <c r="F54" s="128" t="s">
        <v>42</v>
      </c>
      <c r="G54" s="128">
        <v>28</v>
      </c>
      <c r="H54" s="128">
        <v>140.29</v>
      </c>
      <c r="I54" s="132">
        <v>3928.12</v>
      </c>
      <c r="J54" s="108"/>
    </row>
    <row r="55" spans="1:10" s="123" customFormat="1" ht="15" thickBot="1">
      <c r="A55" s="129" t="s">
        <v>269</v>
      </c>
      <c r="B55" s="130" t="s">
        <v>130</v>
      </c>
      <c r="C55" s="128" t="s">
        <v>29</v>
      </c>
      <c r="D55" s="131" t="s">
        <v>131</v>
      </c>
      <c r="E55" s="128" t="s">
        <v>132</v>
      </c>
      <c r="F55" s="128" t="s">
        <v>42</v>
      </c>
      <c r="G55" s="128">
        <v>10.5</v>
      </c>
      <c r="H55" s="128">
        <v>344.12</v>
      </c>
      <c r="I55" s="132">
        <v>3613.26</v>
      </c>
      <c r="J55" s="108"/>
    </row>
    <row r="56" spans="1:10" s="123" customFormat="1" ht="15" thickBot="1">
      <c r="A56" s="129" t="s">
        <v>270</v>
      </c>
      <c r="B56" s="130" t="s">
        <v>134</v>
      </c>
      <c r="C56" s="128" t="s">
        <v>29</v>
      </c>
      <c r="D56" s="131" t="s">
        <v>135</v>
      </c>
      <c r="E56" s="128" t="s">
        <v>132</v>
      </c>
      <c r="F56" s="128" t="s">
        <v>133</v>
      </c>
      <c r="G56" s="128">
        <v>735</v>
      </c>
      <c r="H56" s="128">
        <v>6.82</v>
      </c>
      <c r="I56" s="132">
        <v>5012.7</v>
      </c>
      <c r="J56" s="108"/>
    </row>
    <row r="57" spans="1:10" s="123" customFormat="1" ht="51.75" thickBot="1">
      <c r="A57" s="129" t="s">
        <v>271</v>
      </c>
      <c r="B57" s="130">
        <v>92743</v>
      </c>
      <c r="C57" s="128" t="s">
        <v>12</v>
      </c>
      <c r="D57" s="131" t="s">
        <v>55</v>
      </c>
      <c r="E57" s="128" t="s">
        <v>56</v>
      </c>
      <c r="F57" s="128" t="s">
        <v>42</v>
      </c>
      <c r="G57" s="128">
        <v>160</v>
      </c>
      <c r="H57" s="128">
        <v>363.27</v>
      </c>
      <c r="I57" s="132">
        <v>58123.199999999997</v>
      </c>
      <c r="J57" s="108"/>
    </row>
    <row r="58" spans="1:10" s="123" customFormat="1" ht="39" thickBot="1">
      <c r="A58" s="146" t="s">
        <v>272</v>
      </c>
      <c r="B58" s="142">
        <v>94992</v>
      </c>
      <c r="C58" s="143" t="s">
        <v>12</v>
      </c>
      <c r="D58" s="144" t="s">
        <v>58</v>
      </c>
      <c r="E58" s="143" t="s">
        <v>59</v>
      </c>
      <c r="F58" s="143" t="s">
        <v>22</v>
      </c>
      <c r="G58" s="143">
        <v>60</v>
      </c>
      <c r="H58" s="143">
        <v>55.08</v>
      </c>
      <c r="I58" s="143" t="s">
        <v>273</v>
      </c>
      <c r="J58" s="108"/>
    </row>
    <row r="59" spans="1:10" s="123" customFormat="1" ht="26.25" thickBot="1">
      <c r="A59" s="129" t="s">
        <v>274</v>
      </c>
      <c r="B59" s="130">
        <v>85336</v>
      </c>
      <c r="C59" s="128" t="s">
        <v>12</v>
      </c>
      <c r="D59" s="131" t="s">
        <v>61</v>
      </c>
      <c r="E59" s="128" t="s">
        <v>35</v>
      </c>
      <c r="F59" s="128" t="s">
        <v>86</v>
      </c>
      <c r="G59" s="128">
        <v>8</v>
      </c>
      <c r="H59" s="128">
        <v>4.3600000000000003</v>
      </c>
      <c r="I59" s="128">
        <v>34.68</v>
      </c>
      <c r="J59" s="108"/>
    </row>
    <row r="60" spans="1:10" s="123" customFormat="1" ht="39" thickBot="1">
      <c r="A60" s="129" t="s">
        <v>275</v>
      </c>
      <c r="B60" s="130" t="s">
        <v>62</v>
      </c>
      <c r="C60" s="128" t="s">
        <v>12</v>
      </c>
      <c r="D60" s="131" t="s">
        <v>63</v>
      </c>
      <c r="E60" s="128" t="s">
        <v>64</v>
      </c>
      <c r="F60" s="128" t="s">
        <v>86</v>
      </c>
      <c r="G60" s="128">
        <v>8</v>
      </c>
      <c r="H60" s="128">
        <v>311.68</v>
      </c>
      <c r="I60" s="132">
        <v>2493.44</v>
      </c>
      <c r="J60" s="108"/>
    </row>
    <row r="61" spans="1:10" s="19" customFormat="1" ht="15" thickBot="1">
      <c r="A61" s="148"/>
      <c r="B61" s="158" t="s">
        <v>71</v>
      </c>
      <c r="C61" s="148"/>
      <c r="D61" s="158" t="s">
        <v>75</v>
      </c>
      <c r="E61" s="148"/>
      <c r="F61" s="159"/>
      <c r="G61" s="160"/>
      <c r="H61" s="161"/>
      <c r="I61" s="162"/>
    </row>
    <row r="62" spans="1:10" s="19" customFormat="1" ht="33.75">
      <c r="A62" s="152" t="s">
        <v>74</v>
      </c>
      <c r="B62" s="152" t="s">
        <v>76</v>
      </c>
      <c r="C62" s="149" t="s">
        <v>29</v>
      </c>
      <c r="D62" s="165" t="s">
        <v>81</v>
      </c>
      <c r="E62" s="149" t="s">
        <v>118</v>
      </c>
      <c r="F62" s="169" t="s">
        <v>42</v>
      </c>
      <c r="G62" s="149">
        <v>0.91</v>
      </c>
      <c r="H62" s="169">
        <v>193.35</v>
      </c>
      <c r="I62" s="149">
        <f t="shared" si="0"/>
        <v>175.95</v>
      </c>
    </row>
    <row r="63" spans="1:10" s="19" customFormat="1" ht="33.75">
      <c r="A63" s="153" t="s">
        <v>140</v>
      </c>
      <c r="B63" s="153" t="s">
        <v>77</v>
      </c>
      <c r="C63" s="150" t="s">
        <v>29</v>
      </c>
      <c r="D63" s="166" t="s">
        <v>82</v>
      </c>
      <c r="E63" s="150" t="s">
        <v>118</v>
      </c>
      <c r="F63" s="170" t="s">
        <v>42</v>
      </c>
      <c r="G63" s="150">
        <v>4.63</v>
      </c>
      <c r="H63" s="170">
        <v>8.0399999999999991</v>
      </c>
      <c r="I63" s="150">
        <f t="shared" si="0"/>
        <v>37.229999999999997</v>
      </c>
    </row>
    <row r="64" spans="1:10" s="19" customFormat="1" ht="33.75">
      <c r="A64" s="153" t="s">
        <v>141</v>
      </c>
      <c r="B64" s="153" t="s">
        <v>78</v>
      </c>
      <c r="C64" s="150" t="s">
        <v>29</v>
      </c>
      <c r="D64" s="166" t="s">
        <v>83</v>
      </c>
      <c r="E64" s="150" t="s">
        <v>118</v>
      </c>
      <c r="F64" s="170" t="s">
        <v>42</v>
      </c>
      <c r="G64" s="150">
        <v>7.28</v>
      </c>
      <c r="H64" s="170">
        <v>15.99</v>
      </c>
      <c r="I64" s="150">
        <f t="shared" si="0"/>
        <v>116.41</v>
      </c>
    </row>
    <row r="65" spans="1:28" s="19" customFormat="1" ht="33.75">
      <c r="A65" s="153" t="s">
        <v>142</v>
      </c>
      <c r="B65" s="153" t="s">
        <v>79</v>
      </c>
      <c r="C65" s="150" t="s">
        <v>29</v>
      </c>
      <c r="D65" s="166" t="s">
        <v>84</v>
      </c>
      <c r="E65" s="150" t="s">
        <v>118</v>
      </c>
      <c r="F65" s="170" t="s">
        <v>22</v>
      </c>
      <c r="G65" s="150">
        <v>18.2</v>
      </c>
      <c r="H65" s="170">
        <v>0.25</v>
      </c>
      <c r="I65" s="150">
        <f t="shared" si="0"/>
        <v>4.55</v>
      </c>
    </row>
    <row r="66" spans="1:28" s="19" customFormat="1" ht="33.75">
      <c r="A66" s="153" t="s">
        <v>143</v>
      </c>
      <c r="B66" s="153" t="s">
        <v>80</v>
      </c>
      <c r="C66" s="150" t="s">
        <v>29</v>
      </c>
      <c r="D66" s="166" t="s">
        <v>85</v>
      </c>
      <c r="E66" s="150" t="s">
        <v>118</v>
      </c>
      <c r="F66" s="170" t="s">
        <v>88</v>
      </c>
      <c r="G66" s="150">
        <v>0.91</v>
      </c>
      <c r="H66" s="170">
        <v>62.58</v>
      </c>
      <c r="I66" s="150">
        <f t="shared" si="0"/>
        <v>56.95</v>
      </c>
    </row>
    <row r="67" spans="1:28" s="19" customFormat="1" ht="33.75">
      <c r="A67" s="153" t="s">
        <v>144</v>
      </c>
      <c r="B67" s="153" t="s">
        <v>120</v>
      </c>
      <c r="C67" s="150" t="s">
        <v>201</v>
      </c>
      <c r="D67" s="166" t="s">
        <v>122</v>
      </c>
      <c r="E67" s="150" t="s">
        <v>118</v>
      </c>
      <c r="F67" s="170" t="s">
        <v>88</v>
      </c>
      <c r="G67" s="150">
        <f>G66*0.055</f>
        <v>5.0050000000000004E-2</v>
      </c>
      <c r="H67" s="174">
        <f>1824.70823975082*1.176/1.28</f>
        <v>1676.4506952710658</v>
      </c>
      <c r="I67" s="150">
        <f t="shared" si="0"/>
        <v>83.91</v>
      </c>
    </row>
    <row r="68" spans="1:28" s="19" customFormat="1" ht="34.5" thickBot="1">
      <c r="A68" s="154" t="s">
        <v>145</v>
      </c>
      <c r="B68" s="153" t="s">
        <v>121</v>
      </c>
      <c r="C68" s="150" t="s">
        <v>201</v>
      </c>
      <c r="D68" s="166" t="s">
        <v>123</v>
      </c>
      <c r="E68" s="150" t="s">
        <v>118</v>
      </c>
      <c r="F68" s="170" t="s">
        <v>88</v>
      </c>
      <c r="G68" s="150">
        <f>G65*0.0012</f>
        <v>2.1839999999999998E-2</v>
      </c>
      <c r="H68" s="174">
        <f>2749.31245752393*1.176/1.28</f>
        <v>2525.93082035011</v>
      </c>
      <c r="I68" s="150">
        <f t="shared" si="0"/>
        <v>55.17</v>
      </c>
      <c r="J68" s="108">
        <f>SUM(I62:I68)</f>
        <v>530.16999999999996</v>
      </c>
      <c r="K68" s="64"/>
    </row>
    <row r="69" spans="1:28">
      <c r="A69" s="155"/>
      <c r="B69" s="163" t="s">
        <v>162</v>
      </c>
      <c r="C69" s="164"/>
      <c r="D69" s="167" t="s">
        <v>72</v>
      </c>
      <c r="E69" s="164"/>
      <c r="F69" s="171"/>
      <c r="G69" s="173"/>
      <c r="H69" s="175"/>
      <c r="I69" s="177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</row>
    <row r="70" spans="1:28" s="56" customFormat="1">
      <c r="A70" s="156" t="s">
        <v>139</v>
      </c>
      <c r="B70" s="153" t="s">
        <v>167</v>
      </c>
      <c r="C70" s="150" t="s">
        <v>12</v>
      </c>
      <c r="D70" s="166" t="s">
        <v>191</v>
      </c>
      <c r="E70" s="150" t="s">
        <v>213</v>
      </c>
      <c r="F70" s="170" t="s">
        <v>133</v>
      </c>
      <c r="G70" s="150">
        <v>156</v>
      </c>
      <c r="H70" s="176">
        <v>6.18</v>
      </c>
      <c r="I70" s="150">
        <f t="shared" si="0"/>
        <v>964.08</v>
      </c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</row>
    <row r="71" spans="1:28" s="56" customFormat="1">
      <c r="A71" s="156" t="s">
        <v>163</v>
      </c>
      <c r="B71" s="153" t="s">
        <v>181</v>
      </c>
      <c r="C71" s="150" t="s">
        <v>12</v>
      </c>
      <c r="D71" s="166" t="str">
        <f>COMPOSIÇÕES!C2</f>
        <v>ESTRUTURA METALICA EM ACO ESTRUTURAL PERFIL C100x30x20x2,25</v>
      </c>
      <c r="E71" s="150"/>
      <c r="F71" s="170" t="s">
        <v>170</v>
      </c>
      <c r="G71" s="150">
        <v>22.5</v>
      </c>
      <c r="H71" s="176">
        <f>COMPOSIÇÕES!G7</f>
        <v>103.24</v>
      </c>
      <c r="I71" s="150">
        <f t="shared" si="0"/>
        <v>2322.9</v>
      </c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</row>
    <row r="72" spans="1:28" s="56" customFormat="1" ht="22.5">
      <c r="A72" s="156" t="s">
        <v>164</v>
      </c>
      <c r="B72" s="153">
        <v>84126</v>
      </c>
      <c r="C72" s="150" t="s">
        <v>12</v>
      </c>
      <c r="D72" s="166" t="s">
        <v>192</v>
      </c>
      <c r="E72" s="150" t="s">
        <v>35</v>
      </c>
      <c r="F72" s="170" t="s">
        <v>22</v>
      </c>
      <c r="G72" s="150">
        <v>0.25</v>
      </c>
      <c r="H72" s="176">
        <v>33.35</v>
      </c>
      <c r="I72" s="150">
        <f t="shared" si="0"/>
        <v>8.34</v>
      </c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</row>
    <row r="73" spans="1:28" s="56" customFormat="1" ht="45">
      <c r="A73" s="156" t="s">
        <v>165</v>
      </c>
      <c r="B73" s="153" t="s">
        <v>168</v>
      </c>
      <c r="C73" s="150" t="s">
        <v>12</v>
      </c>
      <c r="D73" s="166" t="s">
        <v>193</v>
      </c>
      <c r="E73" s="150" t="s">
        <v>214</v>
      </c>
      <c r="F73" s="170" t="s">
        <v>194</v>
      </c>
      <c r="G73" s="150">
        <v>4</v>
      </c>
      <c r="H73" s="176">
        <v>600.45000000000005</v>
      </c>
      <c r="I73" s="150">
        <f t="shared" si="0"/>
        <v>2401.8000000000002</v>
      </c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</row>
    <row r="74" spans="1:28" s="56" customFormat="1">
      <c r="A74" s="156" t="s">
        <v>166</v>
      </c>
      <c r="B74" s="153" t="s">
        <v>182</v>
      </c>
      <c r="C74" s="150" t="s">
        <v>12</v>
      </c>
      <c r="D74" s="166" t="str">
        <f>COMPOSIÇÕES!C9</f>
        <v>PISO COM CHAPA DE AÇO XADREZ E = 1/4 " (6,30 MM) 54,53 KG/M2</v>
      </c>
      <c r="E74" s="150"/>
      <c r="F74" s="170" t="s">
        <v>22</v>
      </c>
      <c r="G74" s="150">
        <v>10.5</v>
      </c>
      <c r="H74" s="176">
        <f>COMPOSIÇÕES!G14</f>
        <v>441.27000000000004</v>
      </c>
      <c r="I74" s="150">
        <f t="shared" si="0"/>
        <v>4633.34</v>
      </c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</row>
    <row r="75" spans="1:28">
      <c r="A75" s="156" t="s">
        <v>198</v>
      </c>
      <c r="B75" s="153" t="s">
        <v>189</v>
      </c>
      <c r="C75" s="150" t="s">
        <v>12</v>
      </c>
      <c r="D75" s="166" t="str">
        <f>COMPOSIÇÕES!C16</f>
        <v xml:space="preserve">GUARDA-CORPO EM TUBO DE ACO GALVANIZADO </v>
      </c>
      <c r="E75" s="150"/>
      <c r="F75" s="170" t="s">
        <v>22</v>
      </c>
      <c r="G75" s="150">
        <v>15.4</v>
      </c>
      <c r="H75" s="176">
        <f>COMPOSIÇÕES!G21</f>
        <v>286.11</v>
      </c>
      <c r="I75" s="150">
        <f t="shared" si="0"/>
        <v>4406.09</v>
      </c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</row>
    <row r="76" spans="1:28" s="55" customFormat="1" ht="22.5">
      <c r="A76" s="156" t="s">
        <v>199</v>
      </c>
      <c r="B76" s="153">
        <v>94965</v>
      </c>
      <c r="C76" s="150" t="s">
        <v>12</v>
      </c>
      <c r="D76" s="166" t="s">
        <v>203</v>
      </c>
      <c r="E76" s="150" t="s">
        <v>215</v>
      </c>
      <c r="F76" s="170" t="s">
        <v>42</v>
      </c>
      <c r="G76" s="150">
        <v>0.8</v>
      </c>
      <c r="H76" s="176">
        <v>305.10000000000002</v>
      </c>
      <c r="I76" s="150">
        <f t="shared" si="0"/>
        <v>244.08</v>
      </c>
    </row>
    <row r="77" spans="1:28" s="55" customFormat="1" ht="22.5">
      <c r="A77" s="156" t="s">
        <v>200</v>
      </c>
      <c r="B77" s="153">
        <v>84660</v>
      </c>
      <c r="C77" s="150" t="s">
        <v>12</v>
      </c>
      <c r="D77" s="166" t="s">
        <v>195</v>
      </c>
      <c r="E77" s="150" t="s">
        <v>216</v>
      </c>
      <c r="F77" s="170" t="s">
        <v>22</v>
      </c>
      <c r="G77" s="150">
        <v>57.311</v>
      </c>
      <c r="H77" s="176">
        <v>5.46</v>
      </c>
      <c r="I77" s="150">
        <f t="shared" si="0"/>
        <v>312.92</v>
      </c>
    </row>
    <row r="78" spans="1:28" s="55" customFormat="1" ht="22.5">
      <c r="A78" s="156" t="s">
        <v>202</v>
      </c>
      <c r="B78" s="153" t="s">
        <v>197</v>
      </c>
      <c r="C78" s="150" t="s">
        <v>12</v>
      </c>
      <c r="D78" s="166" t="s">
        <v>196</v>
      </c>
      <c r="E78" s="150" t="s">
        <v>216</v>
      </c>
      <c r="F78" s="170" t="s">
        <v>22</v>
      </c>
      <c r="G78" s="150">
        <v>57.311</v>
      </c>
      <c r="H78" s="176">
        <v>20.58</v>
      </c>
      <c r="I78" s="150">
        <f t="shared" si="0"/>
        <v>1179.46</v>
      </c>
      <c r="J78" s="147"/>
    </row>
    <row r="79" spans="1:28" s="55" customFormat="1" ht="22.5">
      <c r="A79" s="156" t="s">
        <v>205</v>
      </c>
      <c r="B79" s="153">
        <v>89263</v>
      </c>
      <c r="C79" s="150" t="s">
        <v>12</v>
      </c>
      <c r="D79" s="166" t="s">
        <v>204</v>
      </c>
      <c r="E79" s="150" t="s">
        <v>35</v>
      </c>
      <c r="F79" s="170" t="s">
        <v>22</v>
      </c>
      <c r="G79" s="150">
        <v>10.01</v>
      </c>
      <c r="H79" s="176">
        <v>25.87</v>
      </c>
      <c r="I79" s="150">
        <f t="shared" si="0"/>
        <v>258.95999999999998</v>
      </c>
      <c r="J79" s="61"/>
    </row>
    <row r="80" spans="1:28" s="55" customFormat="1">
      <c r="A80" s="156" t="s">
        <v>209</v>
      </c>
      <c r="B80" s="153" t="s">
        <v>208</v>
      </c>
      <c r="C80" s="150" t="s">
        <v>29</v>
      </c>
      <c r="D80" s="166" t="s">
        <v>207</v>
      </c>
      <c r="E80" s="150" t="s">
        <v>217</v>
      </c>
      <c r="F80" s="170" t="s">
        <v>117</v>
      </c>
      <c r="G80" s="150">
        <f>TRANSPORTE!J32</f>
        <v>291.77</v>
      </c>
      <c r="H80" s="176">
        <v>0.69</v>
      </c>
      <c r="I80" s="150">
        <f t="shared" si="0"/>
        <v>201.32</v>
      </c>
      <c r="J80" s="108">
        <f>SUM(I70:I80)</f>
        <v>16933.29</v>
      </c>
      <c r="K80" s="64"/>
    </row>
    <row r="81" spans="1:12" s="19" customFormat="1" ht="21.95" customHeight="1">
      <c r="A81" s="157"/>
      <c r="B81" s="163" t="s">
        <v>147</v>
      </c>
      <c r="C81" s="164"/>
      <c r="D81" s="167" t="s">
        <v>110</v>
      </c>
      <c r="E81" s="164"/>
      <c r="F81" s="171"/>
      <c r="G81" s="173"/>
      <c r="H81" s="175"/>
      <c r="I81" s="177"/>
    </row>
    <row r="82" spans="1:12" s="19" customFormat="1" ht="52.5" customHeight="1">
      <c r="A82" s="156" t="s">
        <v>146</v>
      </c>
      <c r="B82" s="153" t="s">
        <v>111</v>
      </c>
      <c r="C82" s="150" t="s">
        <v>29</v>
      </c>
      <c r="D82" s="166" t="s">
        <v>114</v>
      </c>
      <c r="E82" s="150" t="s">
        <v>127</v>
      </c>
      <c r="F82" s="170" t="s">
        <v>117</v>
      </c>
      <c r="G82" s="150">
        <f>TRANSPORTE!J10</f>
        <v>925.49424000000022</v>
      </c>
      <c r="H82" s="170">
        <v>0.94</v>
      </c>
      <c r="I82" s="150">
        <f t="shared" si="0"/>
        <v>869.96</v>
      </c>
    </row>
    <row r="83" spans="1:12" s="19" customFormat="1" ht="54" customHeight="1">
      <c r="A83" s="156" t="s">
        <v>251</v>
      </c>
      <c r="B83" s="153" t="s">
        <v>112</v>
      </c>
      <c r="C83" s="150" t="s">
        <v>29</v>
      </c>
      <c r="D83" s="166" t="s">
        <v>115</v>
      </c>
      <c r="E83" s="150" t="s">
        <v>127</v>
      </c>
      <c r="F83" s="170" t="s">
        <v>117</v>
      </c>
      <c r="G83" s="150">
        <f>TRANSPORTE!J17</f>
        <v>1799.4125808000001</v>
      </c>
      <c r="H83" s="170">
        <v>0.7</v>
      </c>
      <c r="I83" s="150">
        <f t="shared" si="0"/>
        <v>1259.5899999999999</v>
      </c>
    </row>
    <row r="84" spans="1:12" s="19" customFormat="1" ht="51" customHeight="1" thickBot="1">
      <c r="A84" s="156" t="s">
        <v>252</v>
      </c>
      <c r="B84" s="154" t="s">
        <v>113</v>
      </c>
      <c r="C84" s="151" t="s">
        <v>29</v>
      </c>
      <c r="D84" s="168" t="s">
        <v>116</v>
      </c>
      <c r="E84" s="151" t="s">
        <v>127</v>
      </c>
      <c r="F84" s="172" t="s">
        <v>117</v>
      </c>
      <c r="G84" s="151">
        <f>TRANSPORTE!J25</f>
        <v>43.7</v>
      </c>
      <c r="H84" s="172">
        <v>0.42</v>
      </c>
      <c r="I84" s="151">
        <f t="shared" si="0"/>
        <v>18.350000000000001</v>
      </c>
      <c r="J84" s="108">
        <f>SUM(I82:I84)</f>
        <v>2147.9</v>
      </c>
      <c r="L84" s="105"/>
    </row>
    <row r="85" spans="1:12">
      <c r="A85" s="3"/>
      <c r="B85" s="3"/>
      <c r="C85" s="3"/>
      <c r="D85" s="7"/>
      <c r="E85" s="3"/>
      <c r="F85" s="3"/>
      <c r="G85" s="33"/>
      <c r="H85" s="3"/>
      <c r="I85" s="178"/>
    </row>
    <row r="86" spans="1:12" ht="20.100000000000001" customHeight="1">
      <c r="A86" s="222"/>
      <c r="B86" s="222"/>
      <c r="C86" s="222"/>
      <c r="D86" s="8"/>
      <c r="E86" s="2"/>
      <c r="F86" s="226" t="s">
        <v>65</v>
      </c>
      <c r="G86" s="227"/>
      <c r="H86" s="228">
        <v>116000.07</v>
      </c>
      <c r="I86" s="226"/>
      <c r="J86" s="53"/>
    </row>
    <row r="87" spans="1:12" ht="20.100000000000001" customHeight="1">
      <c r="A87" s="222"/>
      <c r="B87" s="222"/>
      <c r="C87" s="222"/>
      <c r="D87" s="8"/>
      <c r="E87" s="2"/>
      <c r="F87" s="226" t="s">
        <v>66</v>
      </c>
      <c r="G87" s="227"/>
      <c r="H87" s="228">
        <f>H86*0.28</f>
        <v>32480.019600000003</v>
      </c>
      <c r="I87" s="226"/>
    </row>
    <row r="88" spans="1:12" ht="20.100000000000001" customHeight="1">
      <c r="A88" s="222"/>
      <c r="B88" s="222"/>
      <c r="C88" s="222"/>
      <c r="D88" s="8"/>
      <c r="E88" s="2"/>
      <c r="F88" s="223" t="s">
        <v>67</v>
      </c>
      <c r="G88" s="224"/>
      <c r="H88" s="225">
        <f>H86+H87</f>
        <v>148480.08960000001</v>
      </c>
      <c r="I88" s="223"/>
      <c r="K88" s="53"/>
    </row>
    <row r="89" spans="1:12" ht="60" customHeight="1">
      <c r="A89" s="1"/>
      <c r="B89" s="1"/>
      <c r="C89" s="1"/>
      <c r="D89" s="9"/>
      <c r="E89" s="1"/>
      <c r="F89" s="1"/>
      <c r="G89" s="34"/>
      <c r="H89" s="1"/>
      <c r="I89" s="4"/>
      <c r="J89" s="18"/>
    </row>
    <row r="90" spans="1:12" ht="50.1" customHeight="1">
      <c r="A90" s="186"/>
      <c r="B90" s="186"/>
      <c r="C90" s="186"/>
      <c r="D90" s="186"/>
      <c r="E90" s="186"/>
      <c r="F90" s="186"/>
      <c r="G90" s="186"/>
      <c r="H90" s="186"/>
      <c r="I90" s="186"/>
    </row>
  </sheetData>
  <mergeCells count="29">
    <mergeCell ref="A13:I13"/>
    <mergeCell ref="A88:C88"/>
    <mergeCell ref="F88:G88"/>
    <mergeCell ref="H88:I88"/>
    <mergeCell ref="A86:C86"/>
    <mergeCell ref="F86:G86"/>
    <mergeCell ref="H86:I86"/>
    <mergeCell ref="A87:C87"/>
    <mergeCell ref="F87:G87"/>
    <mergeCell ref="H87:I87"/>
    <mergeCell ref="C1:H7"/>
    <mergeCell ref="B9:D9"/>
    <mergeCell ref="B10:D10"/>
    <mergeCell ref="B11:D11"/>
    <mergeCell ref="A8:D8"/>
    <mergeCell ref="A9:A12"/>
    <mergeCell ref="B12:D12"/>
    <mergeCell ref="E8:E12"/>
    <mergeCell ref="F8:I12"/>
    <mergeCell ref="A90:I90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</mergeCells>
  <pageMargins left="0.51181102362204722" right="0.23" top="0.42" bottom="0.69" header="0.51181102362204722" footer="0.5118110236220472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9"/>
  <sheetViews>
    <sheetView topLeftCell="A28" workbookViewId="0">
      <selection activeCell="C23" sqref="C23"/>
    </sheetView>
  </sheetViews>
  <sheetFormatPr defaultRowHeight="14.25"/>
  <cols>
    <col min="1" max="1" width="12" style="19" customWidth="1"/>
    <col min="2" max="2" width="36.75" style="19" customWidth="1"/>
    <col min="3" max="3" width="9.625" style="19" customWidth="1"/>
    <col min="4" max="4" width="9.125" style="19" customWidth="1"/>
    <col min="5" max="5" width="7" style="19" customWidth="1"/>
    <col min="6" max="6" width="8" style="19"/>
    <col min="7" max="7" width="6.625" style="19" customWidth="1"/>
    <col min="8" max="8" width="12.875" style="19" customWidth="1"/>
    <col min="9" max="9" width="9.5" style="19" customWidth="1"/>
    <col min="10" max="10" width="15.625" style="19" customWidth="1"/>
  </cols>
  <sheetData>
    <row r="1" spans="1:10">
      <c r="A1" s="119" t="s">
        <v>89</v>
      </c>
      <c r="B1" s="120"/>
      <c r="C1" s="233" t="s">
        <v>219</v>
      </c>
      <c r="D1" s="234"/>
      <c r="E1" s="234"/>
      <c r="F1" s="234"/>
      <c r="G1" s="234"/>
      <c r="H1" s="234"/>
      <c r="I1" s="234"/>
      <c r="J1" s="235"/>
    </row>
    <row r="2" spans="1:10">
      <c r="A2" s="121" t="s">
        <v>90</v>
      </c>
      <c r="B2" s="122"/>
      <c r="C2" s="240" t="s">
        <v>254</v>
      </c>
      <c r="D2" s="241"/>
      <c r="E2" s="241"/>
      <c r="F2" s="241"/>
      <c r="G2" s="241"/>
      <c r="H2" s="241"/>
      <c r="I2" s="241"/>
      <c r="J2" s="242"/>
    </row>
    <row r="3" spans="1:10">
      <c r="A3" s="121" t="s">
        <v>91</v>
      </c>
      <c r="B3" s="122"/>
      <c r="C3" s="243"/>
      <c r="D3" s="244"/>
      <c r="E3" s="244"/>
      <c r="F3" s="244"/>
      <c r="G3" s="244"/>
      <c r="H3" s="244"/>
      <c r="I3" s="244"/>
      <c r="J3" s="245"/>
    </row>
    <row r="4" spans="1:10">
      <c r="A4" s="20" t="str">
        <f>[1]QUANT.!A12</f>
        <v>II</v>
      </c>
      <c r="B4" s="107" t="str">
        <f>[1]QUANT.!B12</f>
        <v xml:space="preserve">TROCA DE SOLO </v>
      </c>
      <c r="C4" s="21"/>
      <c r="D4" s="21"/>
      <c r="E4" s="21"/>
      <c r="F4" s="21"/>
      <c r="G4" s="21"/>
      <c r="H4" s="21"/>
      <c r="I4" s="21"/>
      <c r="J4" s="21"/>
    </row>
    <row r="5" spans="1:10">
      <c r="A5" s="21" t="s">
        <v>124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4.25" customHeight="1">
      <c r="A6" s="236" t="s">
        <v>92</v>
      </c>
      <c r="B6" s="236" t="s">
        <v>93</v>
      </c>
      <c r="C6" s="236" t="s">
        <v>94</v>
      </c>
      <c r="D6" s="236" t="s">
        <v>95</v>
      </c>
      <c r="E6" s="236" t="s">
        <v>96</v>
      </c>
      <c r="F6" s="239" t="s">
        <v>97</v>
      </c>
      <c r="G6" s="239"/>
      <c r="H6" s="236" t="s">
        <v>98</v>
      </c>
      <c r="I6" s="236" t="s">
        <v>99</v>
      </c>
      <c r="J6" s="237" t="s">
        <v>100</v>
      </c>
    </row>
    <row r="7" spans="1:10">
      <c r="A7" s="236"/>
      <c r="B7" s="236"/>
      <c r="C7" s="236"/>
      <c r="D7" s="236"/>
      <c r="E7" s="236"/>
      <c r="F7" s="69" t="s">
        <v>101</v>
      </c>
      <c r="G7" s="69" t="s">
        <v>73</v>
      </c>
      <c r="H7" s="236"/>
      <c r="I7" s="236"/>
      <c r="J7" s="238"/>
    </row>
    <row r="8" spans="1:10">
      <c r="A8" s="70" t="str">
        <f>'Orçamento Sintetico'!B63</f>
        <v>3 S 01 200 00</v>
      </c>
      <c r="B8" s="71" t="str">
        <f>'Orçamento Sintetico'!D63</f>
        <v>Escavação e carga mat. jazida (consv)</v>
      </c>
      <c r="C8" s="72" t="s">
        <v>102</v>
      </c>
      <c r="D8" s="73">
        <f>'Orçamento Sintetico'!G63</f>
        <v>4.63</v>
      </c>
      <c r="E8" s="72" t="s">
        <v>42</v>
      </c>
      <c r="F8" s="60">
        <v>1.84</v>
      </c>
      <c r="G8" s="60" t="s">
        <v>103</v>
      </c>
      <c r="H8" s="74">
        <f>D8*F8</f>
        <v>8.5191999999999997</v>
      </c>
      <c r="I8" s="72">
        <v>2.2000000000000002</v>
      </c>
      <c r="J8" s="75">
        <f>H8*I8</f>
        <v>18.742240000000002</v>
      </c>
    </row>
    <row r="9" spans="1:10" s="19" customFormat="1" ht="114.75">
      <c r="A9" s="89">
        <f>'Orçamento Sintetico'!B24</f>
        <v>90102</v>
      </c>
      <c r="B9" s="68" t="str">
        <f>'Orçamento Sintetico'!D24</f>
        <v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AF_01/2015</v>
      </c>
      <c r="C9" s="67" t="s">
        <v>119</v>
      </c>
      <c r="D9" s="67">
        <f>'Orçamento Sintetico'!G24</f>
        <v>224</v>
      </c>
      <c r="E9" s="67" t="s">
        <v>42</v>
      </c>
      <c r="F9" s="67">
        <v>1.84</v>
      </c>
      <c r="G9" s="67" t="s">
        <v>103</v>
      </c>
      <c r="H9" s="67">
        <f>D9*F9</f>
        <v>412.16</v>
      </c>
      <c r="I9" s="67">
        <v>2.2000000000000002</v>
      </c>
      <c r="J9" s="67">
        <f>H9*I9</f>
        <v>906.75200000000018</v>
      </c>
    </row>
    <row r="10" spans="1:10">
      <c r="A10" s="76" t="s">
        <v>104</v>
      </c>
      <c r="B10" s="25"/>
      <c r="C10" s="25"/>
      <c r="D10" s="25"/>
      <c r="E10" s="25"/>
      <c r="F10" s="25"/>
      <c r="G10" s="25"/>
      <c r="H10" s="25"/>
      <c r="I10" s="25"/>
      <c r="J10" s="22">
        <f>SUM(J8:J9)</f>
        <v>925.49424000000022</v>
      </c>
    </row>
    <row r="11" spans="1:10">
      <c r="A11" s="23"/>
      <c r="B11" s="24"/>
      <c r="C11" s="25"/>
      <c r="D11" s="25"/>
      <c r="E11" s="25"/>
      <c r="F11" s="25"/>
      <c r="G11" s="25"/>
      <c r="H11" s="25"/>
      <c r="I11" s="25"/>
      <c r="J11" s="25"/>
    </row>
    <row r="12" spans="1:10">
      <c r="A12" s="25" t="s">
        <v>125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0">
      <c r="A13" s="229" t="s">
        <v>92</v>
      </c>
      <c r="B13" s="229" t="s">
        <v>93</v>
      </c>
      <c r="C13" s="229" t="s">
        <v>94</v>
      </c>
      <c r="D13" s="229" t="s">
        <v>95</v>
      </c>
      <c r="E13" s="229" t="s">
        <v>96</v>
      </c>
      <c r="F13" s="230" t="s">
        <v>97</v>
      </c>
      <c r="G13" s="230"/>
      <c r="H13" s="229" t="s">
        <v>98</v>
      </c>
      <c r="I13" s="229" t="s">
        <v>99</v>
      </c>
      <c r="J13" s="229" t="s">
        <v>100</v>
      </c>
    </row>
    <row r="14" spans="1:10">
      <c r="A14" s="229"/>
      <c r="B14" s="229"/>
      <c r="C14" s="229"/>
      <c r="D14" s="229"/>
      <c r="E14" s="229"/>
      <c r="F14" s="76" t="s">
        <v>101</v>
      </c>
      <c r="G14" s="76" t="s">
        <v>73</v>
      </c>
      <c r="H14" s="229"/>
      <c r="I14" s="229"/>
      <c r="J14" s="229"/>
    </row>
    <row r="15" spans="1:10">
      <c r="A15" s="70" t="str">
        <f>'Orçamento Sintetico'!B63</f>
        <v>3 S 01 200 00</v>
      </c>
      <c r="B15" s="71" t="str">
        <f>'Orçamento Sintetico'!D63</f>
        <v>Escavação e carga mat. jazida (consv)</v>
      </c>
      <c r="C15" s="72" t="s">
        <v>102</v>
      </c>
      <c r="D15" s="72">
        <f>[1]QUANT.!F13</f>
        <v>52.875999999999998</v>
      </c>
      <c r="E15" s="76" t="s">
        <v>42</v>
      </c>
      <c r="F15" s="77">
        <v>1.84</v>
      </c>
      <c r="G15" s="76" t="s">
        <v>103</v>
      </c>
      <c r="H15" s="78">
        <f>D15*F15</f>
        <v>97.291839999999993</v>
      </c>
      <c r="I15" s="79">
        <v>8.2200000000000006</v>
      </c>
      <c r="J15" s="80">
        <f>H15*I15</f>
        <v>799.73892480000006</v>
      </c>
    </row>
    <row r="16" spans="1:10" ht="114.75">
      <c r="A16" s="72">
        <f>'Orçamento Sintetico'!B24</f>
        <v>90102</v>
      </c>
      <c r="B16" s="68" t="str">
        <f>'Orçamento Sintetico'!D24</f>
        <v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AF_01/2015</v>
      </c>
      <c r="C16" s="72" t="s">
        <v>102</v>
      </c>
      <c r="D16" s="72">
        <f>[1]QUANT.!F14</f>
        <v>66.094999999999999</v>
      </c>
      <c r="E16" s="60" t="s">
        <v>42</v>
      </c>
      <c r="F16" s="81">
        <v>1.84</v>
      </c>
      <c r="G16" s="60" t="s">
        <v>103</v>
      </c>
      <c r="H16" s="74">
        <f>D16*F16</f>
        <v>121.6148</v>
      </c>
      <c r="I16" s="72">
        <v>8.2200000000000006</v>
      </c>
      <c r="J16" s="75">
        <f>H16*I16</f>
        <v>999.67365600000005</v>
      </c>
    </row>
    <row r="17" spans="1:10">
      <c r="A17" s="76" t="s">
        <v>104</v>
      </c>
      <c r="B17" s="25"/>
      <c r="C17" s="25"/>
      <c r="D17" s="76"/>
      <c r="E17" s="25"/>
      <c r="F17" s="25"/>
      <c r="G17" s="25"/>
      <c r="H17" s="25"/>
      <c r="I17" s="25"/>
      <c r="J17" s="22">
        <f>SUM(J15:J16)</f>
        <v>1799.4125808000001</v>
      </c>
    </row>
    <row r="18" spans="1:10">
      <c r="A18" s="23"/>
      <c r="B18" s="24"/>
      <c r="C18" s="25"/>
      <c r="D18" s="25"/>
      <c r="E18" s="25"/>
      <c r="F18" s="25"/>
      <c r="G18" s="25"/>
      <c r="H18" s="25"/>
      <c r="I18" s="25"/>
      <c r="J18" s="25"/>
    </row>
    <row r="19" spans="1:10">
      <c r="A19" s="231" t="s">
        <v>126</v>
      </c>
      <c r="B19" s="231"/>
      <c r="C19" s="231"/>
      <c r="D19" s="231"/>
      <c r="E19" s="231"/>
      <c r="F19" s="231"/>
      <c r="G19" s="231"/>
      <c r="H19" s="231"/>
      <c r="I19" s="231"/>
      <c r="J19" s="231"/>
    </row>
    <row r="20" spans="1:10">
      <c r="A20" s="25"/>
      <c r="B20" s="25"/>
      <c r="C20" s="25"/>
      <c r="D20" s="25"/>
      <c r="E20" s="26"/>
      <c r="F20" s="25"/>
      <c r="G20" s="25"/>
      <c r="H20" s="25"/>
      <c r="I20" s="25"/>
      <c r="J20" s="25"/>
    </row>
    <row r="21" spans="1:10">
      <c r="A21" s="229" t="s">
        <v>92</v>
      </c>
      <c r="B21" s="229" t="s">
        <v>93</v>
      </c>
      <c r="C21" s="229" t="s">
        <v>94</v>
      </c>
      <c r="D21" s="229" t="s">
        <v>95</v>
      </c>
      <c r="E21" s="232" t="s">
        <v>96</v>
      </c>
      <c r="F21" s="230" t="s">
        <v>97</v>
      </c>
      <c r="G21" s="230"/>
      <c r="H21" s="229" t="s">
        <v>98</v>
      </c>
      <c r="I21" s="229" t="s">
        <v>99</v>
      </c>
      <c r="J21" s="229" t="s">
        <v>100</v>
      </c>
    </row>
    <row r="22" spans="1:10">
      <c r="A22" s="229"/>
      <c r="B22" s="229"/>
      <c r="C22" s="229"/>
      <c r="D22" s="229"/>
      <c r="E22" s="232"/>
      <c r="F22" s="76" t="s">
        <v>101</v>
      </c>
      <c r="G22" s="76" t="s">
        <v>73</v>
      </c>
      <c r="H22" s="229"/>
      <c r="I22" s="229"/>
      <c r="J22" s="229"/>
    </row>
    <row r="23" spans="1:10">
      <c r="A23" s="82" t="str">
        <f>'Orçamento Sintetico'!B66</f>
        <v xml:space="preserve">5 S 02 540 01 </v>
      </c>
      <c r="B23" s="63" t="str">
        <f>'Orçamento Sintetico'!D66</f>
        <v>Conc. betumin.usinado a quente - capa de rolamento</v>
      </c>
      <c r="C23" s="60" t="s">
        <v>108</v>
      </c>
      <c r="D23" s="83">
        <f>'Orçamento Sintetico'!G66</f>
        <v>0.91</v>
      </c>
      <c r="E23" s="26" t="s">
        <v>88</v>
      </c>
      <c r="F23" s="84">
        <v>0.24149999999999999</v>
      </c>
      <c r="G23" s="76" t="s">
        <v>107</v>
      </c>
      <c r="H23" s="78">
        <f>D23*F23</f>
        <v>0.21976499999999999</v>
      </c>
      <c r="I23" s="76">
        <v>42</v>
      </c>
      <c r="J23" s="80">
        <f>INT(H23*I23*100)/100</f>
        <v>9.23</v>
      </c>
    </row>
    <row r="24" spans="1:10">
      <c r="A24" s="82" t="str">
        <f>A23</f>
        <v xml:space="preserve">5 S 02 540 01 </v>
      </c>
      <c r="B24" s="63" t="str">
        <f>B23</f>
        <v>Conc. betumin.usinado a quente - capa de rolamento</v>
      </c>
      <c r="C24" s="60" t="s">
        <v>109</v>
      </c>
      <c r="D24" s="83">
        <f>D23</f>
        <v>0.91</v>
      </c>
      <c r="E24" s="26" t="s">
        <v>88</v>
      </c>
      <c r="F24" s="84">
        <v>0.67049999999999998</v>
      </c>
      <c r="G24" s="76" t="s">
        <v>107</v>
      </c>
      <c r="H24" s="78">
        <f>D24*F24</f>
        <v>0.610155</v>
      </c>
      <c r="I24" s="76">
        <v>56.5</v>
      </c>
      <c r="J24" s="80">
        <f>INT(H24*I24*100)/100</f>
        <v>34.47</v>
      </c>
    </row>
    <row r="25" spans="1:10">
      <c r="A25" s="76" t="s">
        <v>104</v>
      </c>
      <c r="B25" s="25"/>
      <c r="C25" s="25"/>
      <c r="D25" s="25"/>
      <c r="E25" s="26"/>
      <c r="F25" s="25"/>
      <c r="G25" s="25"/>
      <c r="H25" s="25"/>
      <c r="I25" s="25"/>
      <c r="J25" s="22">
        <f>SUM(J23:J24)</f>
        <v>43.7</v>
      </c>
    </row>
    <row r="26" spans="1:10" s="55" customFormat="1">
      <c r="A26" s="76"/>
      <c r="B26" s="25"/>
      <c r="C26" s="25"/>
      <c r="D26" s="25"/>
      <c r="E26" s="26"/>
      <c r="F26" s="25"/>
      <c r="G26" s="25"/>
      <c r="H26" s="25"/>
      <c r="I26" s="25"/>
      <c r="J26" s="22"/>
    </row>
    <row r="27" spans="1:10" s="62" customFormat="1" ht="15">
      <c r="A27" s="23" t="str">
        <f>'Orçamento Sintetico'!B69</f>
        <v>IV</v>
      </c>
      <c r="B27" s="85" t="str">
        <f>'Orçamento Sintetico'!D69</f>
        <v>IMPLATAÇÃO DE PASSARELA</v>
      </c>
      <c r="C27" s="85"/>
      <c r="D27" s="85"/>
      <c r="E27" s="86"/>
      <c r="F27" s="85"/>
      <c r="G27" s="85"/>
      <c r="H27" s="85"/>
      <c r="I27" s="85"/>
      <c r="J27" s="22"/>
    </row>
    <row r="28" spans="1:10" s="55" customFormat="1">
      <c r="A28" s="231" t="s">
        <v>206</v>
      </c>
      <c r="B28" s="231"/>
      <c r="C28" s="231"/>
      <c r="D28" s="231"/>
      <c r="E28" s="231"/>
      <c r="F28" s="231"/>
      <c r="G28" s="231"/>
      <c r="H28" s="231"/>
      <c r="I28" s="231"/>
      <c r="J28" s="231"/>
    </row>
    <row r="29" spans="1:10" s="55" customFormat="1">
      <c r="A29" s="229" t="s">
        <v>92</v>
      </c>
      <c r="B29" s="229" t="s">
        <v>93</v>
      </c>
      <c r="C29" s="229" t="s">
        <v>94</v>
      </c>
      <c r="D29" s="229" t="s">
        <v>95</v>
      </c>
      <c r="E29" s="232" t="s">
        <v>96</v>
      </c>
      <c r="F29" s="230" t="s">
        <v>97</v>
      </c>
      <c r="G29" s="230"/>
      <c r="H29" s="229" t="s">
        <v>98</v>
      </c>
      <c r="I29" s="229" t="s">
        <v>99</v>
      </c>
      <c r="J29" s="229" t="s">
        <v>100</v>
      </c>
    </row>
    <row r="30" spans="1:10" s="55" customFormat="1">
      <c r="A30" s="229"/>
      <c r="B30" s="229"/>
      <c r="C30" s="229"/>
      <c r="D30" s="229"/>
      <c r="E30" s="232"/>
      <c r="F30" s="76" t="s">
        <v>101</v>
      </c>
      <c r="G30" s="76" t="s">
        <v>73</v>
      </c>
      <c r="H30" s="229"/>
      <c r="I30" s="229"/>
      <c r="J30" s="229"/>
    </row>
    <row r="31" spans="1:10" s="55" customFormat="1" ht="25.5">
      <c r="A31" s="76">
        <f>'Orçamento Sintetico'!B79</f>
        <v>89263</v>
      </c>
      <c r="B31" s="68" t="str">
        <f>'Orçamento Sintetico'!D79</f>
        <v>DEMOLICAO DE ESTRUTURA METALICA SEM REMOCAO</v>
      </c>
      <c r="C31" s="60" t="s">
        <v>210</v>
      </c>
      <c r="D31" s="25">
        <f>'Orçamento Sintetico'!G79</f>
        <v>10.01</v>
      </c>
      <c r="E31" s="26" t="str">
        <f>'Orçamento Sintetico'!F79</f>
        <v>m²</v>
      </c>
      <c r="F31" s="25">
        <v>0.69399999999999995</v>
      </c>
      <c r="G31" s="60" t="s">
        <v>211</v>
      </c>
      <c r="H31" s="78">
        <f>D31*F31</f>
        <v>6.9469399999999997</v>
      </c>
      <c r="I31" s="76">
        <v>42</v>
      </c>
      <c r="J31" s="80">
        <f>INT(H31*I31*100)/100</f>
        <v>291.77</v>
      </c>
    </row>
    <row r="32" spans="1:10" s="55" customFormat="1">
      <c r="A32" s="23" t="s">
        <v>104</v>
      </c>
      <c r="B32" s="25"/>
      <c r="C32" s="25"/>
      <c r="D32" s="25"/>
      <c r="E32" s="26"/>
      <c r="F32" s="25"/>
      <c r="G32" s="25"/>
      <c r="H32" s="25"/>
      <c r="I32" s="25"/>
      <c r="J32" s="22">
        <f>SUM(J29:J31)</f>
        <v>291.77</v>
      </c>
    </row>
    <row r="33" spans="1:10">
      <c r="A33" s="76"/>
      <c r="B33" s="25"/>
      <c r="C33" s="25"/>
      <c r="D33" s="25"/>
      <c r="E33" s="26"/>
      <c r="F33" s="25"/>
      <c r="G33" s="25"/>
      <c r="H33" s="25"/>
      <c r="I33" s="25"/>
      <c r="J33" s="22"/>
    </row>
    <row r="34" spans="1:10">
      <c r="A34" s="23" t="str">
        <f>[1]QUANT.!A37</f>
        <v>V</v>
      </c>
      <c r="B34" s="24" t="str">
        <f>[1]QUANT.!B37</f>
        <v>REFORÇO ESTRUTURAL DO PAVIMENTO</v>
      </c>
      <c r="C34" s="25"/>
      <c r="D34" s="25"/>
      <c r="E34" s="26"/>
      <c r="F34" s="25"/>
      <c r="G34" s="25"/>
      <c r="H34" s="25"/>
      <c r="I34" s="25"/>
      <c r="J34" s="22"/>
    </row>
    <row r="35" spans="1:10">
      <c r="A35" s="25" t="s">
        <v>105</v>
      </c>
      <c r="B35" s="25"/>
      <c r="C35" s="25"/>
      <c r="D35" s="25"/>
      <c r="E35" s="25"/>
      <c r="F35" s="25"/>
      <c r="G35" s="25"/>
      <c r="H35" s="25"/>
      <c r="I35" s="25"/>
      <c r="J35" s="25"/>
    </row>
    <row r="36" spans="1:10">
      <c r="A36" s="229" t="s">
        <v>92</v>
      </c>
      <c r="B36" s="229" t="s">
        <v>93</v>
      </c>
      <c r="C36" s="229" t="s">
        <v>94</v>
      </c>
      <c r="D36" s="229" t="s">
        <v>95</v>
      </c>
      <c r="E36" s="229" t="s">
        <v>96</v>
      </c>
      <c r="F36" s="230" t="s">
        <v>97</v>
      </c>
      <c r="G36" s="230"/>
      <c r="H36" s="229" t="s">
        <v>98</v>
      </c>
      <c r="I36" s="229" t="s">
        <v>99</v>
      </c>
      <c r="J36" s="229" t="s">
        <v>100</v>
      </c>
    </row>
    <row r="37" spans="1:10">
      <c r="A37" s="229"/>
      <c r="B37" s="229"/>
      <c r="C37" s="229"/>
      <c r="D37" s="229"/>
      <c r="E37" s="229"/>
      <c r="F37" s="76" t="s">
        <v>101</v>
      </c>
      <c r="G37" s="76" t="s">
        <v>73</v>
      </c>
      <c r="H37" s="229"/>
      <c r="I37" s="229"/>
      <c r="J37" s="229"/>
    </row>
    <row r="38" spans="1:10">
      <c r="A38" s="82" t="str">
        <f>'Orçamento Sintetico'!B66</f>
        <v xml:space="preserve">5 S 02 540 01 </v>
      </c>
      <c r="B38" s="87" t="str">
        <f>'Orçamento Sintetico'!D67</f>
        <v>Fornecimento de cimento asfáltico CAP-50/70</v>
      </c>
      <c r="C38" s="60" t="s">
        <v>106</v>
      </c>
      <c r="D38" s="88">
        <f>'Orçamento Sintetico'!G66</f>
        <v>0.91</v>
      </c>
      <c r="E38" s="26" t="s">
        <v>88</v>
      </c>
      <c r="F38" s="84">
        <v>1</v>
      </c>
      <c r="G38" s="76" t="s">
        <v>107</v>
      </c>
      <c r="H38" s="78">
        <f>D38*F38</f>
        <v>0.91</v>
      </c>
      <c r="I38" s="76">
        <v>31.6</v>
      </c>
      <c r="J38" s="80">
        <f>INT(H38*I38*100)/100</f>
        <v>28.75</v>
      </c>
    </row>
    <row r="39" spans="1:10">
      <c r="A39" s="76" t="s">
        <v>104</v>
      </c>
      <c r="B39" s="25"/>
      <c r="C39" s="25"/>
      <c r="D39" s="25"/>
      <c r="E39" s="26"/>
      <c r="F39" s="25"/>
      <c r="G39" s="25"/>
      <c r="H39" s="25"/>
      <c r="I39" s="25"/>
      <c r="J39" s="22">
        <f>SUM(J36:J38)</f>
        <v>28.75</v>
      </c>
    </row>
  </sheetData>
  <mergeCells count="49">
    <mergeCell ref="H36:H37"/>
    <mergeCell ref="I36:I37"/>
    <mergeCell ref="J36:J37"/>
    <mergeCell ref="A28:J28"/>
    <mergeCell ref="A29:A30"/>
    <mergeCell ref="B29:B30"/>
    <mergeCell ref="C29:C30"/>
    <mergeCell ref="D29:D30"/>
    <mergeCell ref="E29:E30"/>
    <mergeCell ref="F29:G29"/>
    <mergeCell ref="H29:H30"/>
    <mergeCell ref="I29:I30"/>
    <mergeCell ref="A36:A37"/>
    <mergeCell ref="B36:B37"/>
    <mergeCell ref="C36:C37"/>
    <mergeCell ref="D36:D37"/>
    <mergeCell ref="J21:J22"/>
    <mergeCell ref="C1:J1"/>
    <mergeCell ref="A6:A7"/>
    <mergeCell ref="B6:B7"/>
    <mergeCell ref="C6:C7"/>
    <mergeCell ref="D6:D7"/>
    <mergeCell ref="E6:E7"/>
    <mergeCell ref="H6:H7"/>
    <mergeCell ref="I6:I7"/>
    <mergeCell ref="J6:J7"/>
    <mergeCell ref="F6:G6"/>
    <mergeCell ref="C2:J3"/>
    <mergeCell ref="D21:D22"/>
    <mergeCell ref="E21:E22"/>
    <mergeCell ref="F21:G21"/>
    <mergeCell ref="H21:H22"/>
    <mergeCell ref="I21:I22"/>
    <mergeCell ref="E36:E37"/>
    <mergeCell ref="F36:G36"/>
    <mergeCell ref="J29:J30"/>
    <mergeCell ref="J13:J14"/>
    <mergeCell ref="A13:A14"/>
    <mergeCell ref="B13:B14"/>
    <mergeCell ref="C13:C14"/>
    <mergeCell ref="D13:D14"/>
    <mergeCell ref="E13:E14"/>
    <mergeCell ref="F13:G13"/>
    <mergeCell ref="H13:H14"/>
    <mergeCell ref="I13:I14"/>
    <mergeCell ref="A19:J19"/>
    <mergeCell ref="A21:A22"/>
    <mergeCell ref="B21:B22"/>
    <mergeCell ref="C21:C22"/>
  </mergeCells>
  <pageMargins left="0.33" right="0.2" top="0.81" bottom="0.8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sqref="A1:K26"/>
    </sheetView>
  </sheetViews>
  <sheetFormatPr defaultRowHeight="14.25"/>
  <cols>
    <col min="1" max="1" width="9" style="37"/>
    <col min="2" max="2" width="9.625" style="37" customWidth="1"/>
    <col min="3" max="3" width="31.625" style="37" customWidth="1"/>
    <col min="4" max="4" width="16.25" style="37" customWidth="1"/>
    <col min="5" max="5" width="17.25" style="37" customWidth="1"/>
    <col min="6" max="6" width="8.375" style="37" customWidth="1"/>
    <col min="7" max="7" width="13.75" style="37" customWidth="1"/>
    <col min="8" max="8" width="6.75" style="37" customWidth="1"/>
    <col min="9" max="9" width="13.875" style="37" customWidth="1"/>
    <col min="10" max="10" width="6.75" style="37" customWidth="1"/>
    <col min="11" max="11" width="16.125" style="37" customWidth="1"/>
  </cols>
  <sheetData>
    <row r="1" spans="1:11" ht="18">
      <c r="A1" s="38" t="s">
        <v>149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18">
      <c r="A2" s="41" t="s">
        <v>150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8">
      <c r="A3" s="52" t="s">
        <v>161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9.5">
      <c r="A4" s="289"/>
      <c r="B4" s="290"/>
      <c r="C4" s="290"/>
      <c r="D4" s="291"/>
      <c r="E4" s="295" t="s">
        <v>151</v>
      </c>
      <c r="F4" s="295"/>
      <c r="G4" s="295"/>
      <c r="H4" s="295"/>
      <c r="I4" s="295"/>
      <c r="J4" s="295"/>
      <c r="K4" s="295"/>
    </row>
    <row r="5" spans="1:11" ht="19.5">
      <c r="A5" s="292"/>
      <c r="B5" s="293"/>
      <c r="C5" s="293"/>
      <c r="D5" s="294"/>
      <c r="E5" s="44"/>
      <c r="F5" s="296">
        <v>30</v>
      </c>
      <c r="G5" s="296"/>
      <c r="H5" s="296">
        <v>60</v>
      </c>
      <c r="I5" s="296"/>
      <c r="J5" s="296">
        <v>90</v>
      </c>
      <c r="K5" s="296"/>
    </row>
    <row r="6" spans="1:11" ht="18.75">
      <c r="A6" s="45" t="s">
        <v>152</v>
      </c>
      <c r="B6" s="297" t="s">
        <v>153</v>
      </c>
      <c r="C6" s="297"/>
      <c r="D6" s="45" t="s">
        <v>154</v>
      </c>
      <c r="E6" s="45" t="s">
        <v>155</v>
      </c>
      <c r="F6" s="298"/>
      <c r="G6" s="299"/>
      <c r="H6" s="298"/>
      <c r="I6" s="299"/>
      <c r="J6" s="298"/>
      <c r="K6" s="299"/>
    </row>
    <row r="7" spans="1:11" ht="15" customHeight="1">
      <c r="A7" s="265" t="str">
        <f>'Orçamento Sintetico'!B15</f>
        <v>I</v>
      </c>
      <c r="B7" s="287" t="str">
        <f>'Orçamento Sintetico'!D15</f>
        <v>SERVIÇOS PRILIMINARES</v>
      </c>
      <c r="C7" s="288"/>
      <c r="D7" s="281">
        <f>SUM('Orçamento Sintetico'!I16:I19)*1.28</f>
        <v>11487.948800000002</v>
      </c>
      <c r="E7" s="46" t="s">
        <v>155</v>
      </c>
      <c r="F7" s="250">
        <v>0.6</v>
      </c>
      <c r="G7" s="250"/>
      <c r="H7" s="250">
        <v>0.2</v>
      </c>
      <c r="I7" s="250"/>
      <c r="J7" s="250">
        <v>0.2</v>
      </c>
      <c r="K7" s="250"/>
    </row>
    <row r="8" spans="1:11" ht="15">
      <c r="A8" s="266"/>
      <c r="B8" s="287"/>
      <c r="C8" s="288"/>
      <c r="D8" s="282"/>
      <c r="E8" s="46">
        <f>D7/D22</f>
        <v>7.7370298138613181E-2</v>
      </c>
      <c r="F8" s="286"/>
      <c r="G8" s="286"/>
      <c r="H8" s="286"/>
      <c r="I8" s="286"/>
      <c r="J8" s="286"/>
      <c r="K8" s="286"/>
    </row>
    <row r="9" spans="1:11" ht="15">
      <c r="A9" s="267"/>
      <c r="B9" s="287"/>
      <c r="C9" s="288"/>
      <c r="D9" s="283"/>
      <c r="E9" s="47" t="s">
        <v>156</v>
      </c>
      <c r="F9" s="264">
        <f>F7*$D$7</f>
        <v>6892.7692800000013</v>
      </c>
      <c r="G9" s="264"/>
      <c r="H9" s="264">
        <f>H7*$D$7</f>
        <v>2297.5897600000003</v>
      </c>
      <c r="I9" s="264"/>
      <c r="J9" s="264">
        <f>J7*$D$7</f>
        <v>2297.5897600000003</v>
      </c>
      <c r="K9" s="264"/>
    </row>
    <row r="10" spans="1:11" ht="15" customHeight="1">
      <c r="A10" s="265" t="str">
        <f>'Orçamento Sintetico'!B20</f>
        <v>II</v>
      </c>
      <c r="B10" s="257" t="str">
        <f>'Orçamento Sintetico'!D20</f>
        <v>MURO DE CONTENÇÃO EM GABIÃO</v>
      </c>
      <c r="C10" s="258"/>
      <c r="D10" s="281">
        <f>SUM('Orçamento Sintetico'!I21:I36)*1.28</f>
        <v>111889.60000000002</v>
      </c>
      <c r="E10" s="46" t="s">
        <v>155</v>
      </c>
      <c r="F10" s="262">
        <v>0.4</v>
      </c>
      <c r="G10" s="263"/>
      <c r="H10" s="250">
        <v>0.5</v>
      </c>
      <c r="I10" s="250"/>
      <c r="J10" s="250">
        <v>0.1</v>
      </c>
      <c r="K10" s="250"/>
    </row>
    <row r="11" spans="1:11" ht="15">
      <c r="A11" s="266"/>
      <c r="B11" s="257"/>
      <c r="C11" s="258"/>
      <c r="D11" s="282"/>
      <c r="E11" s="46">
        <f>D10/D22</f>
        <v>0.75356635560650953</v>
      </c>
      <c r="F11" s="286"/>
      <c r="G11" s="286"/>
      <c r="H11" s="286"/>
      <c r="I11" s="286"/>
      <c r="J11" s="252"/>
      <c r="K11" s="252"/>
    </row>
    <row r="12" spans="1:11" ht="15">
      <c r="A12" s="267"/>
      <c r="B12" s="257"/>
      <c r="C12" s="258"/>
      <c r="D12" s="283"/>
      <c r="E12" s="47" t="s">
        <v>156</v>
      </c>
      <c r="F12" s="284">
        <f>F10*$D$10</f>
        <v>44755.840000000011</v>
      </c>
      <c r="G12" s="285"/>
      <c r="H12" s="264">
        <f>H10*$D$10</f>
        <v>55944.80000000001</v>
      </c>
      <c r="I12" s="264"/>
      <c r="J12" s="264">
        <f>J10*$D$10</f>
        <v>11188.960000000003</v>
      </c>
      <c r="K12" s="264"/>
    </row>
    <row r="13" spans="1:11" s="37" customFormat="1" ht="15">
      <c r="A13" s="254" t="str">
        <f>'Orçamento Sintetico'!B61</f>
        <v>III</v>
      </c>
      <c r="B13" s="257" t="str">
        <f>'Orçamento Sintetico'!D61</f>
        <v>RECUPERAÇÃO DE PAVIMENTO ASFÁLTICO</v>
      </c>
      <c r="C13" s="258"/>
      <c r="D13" s="259">
        <f>SUM('Orçamento Sintetico'!I62:I68)*1.28</f>
        <v>678.61759999999992</v>
      </c>
      <c r="E13" s="46" t="s">
        <v>155</v>
      </c>
      <c r="F13" s="262">
        <v>0</v>
      </c>
      <c r="G13" s="263"/>
      <c r="H13" s="250">
        <v>0.2</v>
      </c>
      <c r="I13" s="250"/>
      <c r="J13" s="250">
        <v>0.8</v>
      </c>
      <c r="K13" s="250"/>
    </row>
    <row r="14" spans="1:11" s="37" customFormat="1" ht="15">
      <c r="A14" s="255"/>
      <c r="B14" s="257"/>
      <c r="C14" s="258"/>
      <c r="D14" s="260"/>
      <c r="E14" s="48">
        <f>D13/D19</f>
        <v>0.24683178918944079</v>
      </c>
      <c r="F14" s="251"/>
      <c r="G14" s="251"/>
      <c r="H14" s="252"/>
      <c r="I14" s="252"/>
      <c r="J14" s="252"/>
      <c r="K14" s="252"/>
    </row>
    <row r="15" spans="1:11" s="37" customFormat="1" ht="15">
      <c r="A15" s="256"/>
      <c r="B15" s="257"/>
      <c r="C15" s="258"/>
      <c r="D15" s="261"/>
      <c r="E15" s="47" t="s">
        <v>156</v>
      </c>
      <c r="F15" s="253">
        <f>F13*$D$16</f>
        <v>0</v>
      </c>
      <c r="G15" s="253"/>
      <c r="H15" s="253">
        <f>H13*$D$13</f>
        <v>135.72351999999998</v>
      </c>
      <c r="I15" s="253"/>
      <c r="J15" s="253">
        <f>J13*$D$13</f>
        <v>542.89407999999992</v>
      </c>
      <c r="K15" s="253"/>
    </row>
    <row r="16" spans="1:11" ht="15" customHeight="1">
      <c r="A16" s="254" t="str">
        <f>'Orçamento Sintetico'!B69</f>
        <v>IV</v>
      </c>
      <c r="B16" s="257" t="str">
        <f>'Orçamento Sintetico'!D69</f>
        <v>IMPLATAÇÃO DE PASSARELA</v>
      </c>
      <c r="C16" s="258"/>
      <c r="D16" s="259">
        <f>SUM('Orçamento Sintetico'!I70:I80)*1.28</f>
        <v>21674.611200000003</v>
      </c>
      <c r="E16" s="46" t="s">
        <v>155</v>
      </c>
      <c r="F16" s="262">
        <v>0</v>
      </c>
      <c r="G16" s="263"/>
      <c r="H16" s="250">
        <v>0.6</v>
      </c>
      <c r="I16" s="250"/>
      <c r="J16" s="250">
        <v>0.4</v>
      </c>
      <c r="K16" s="250"/>
    </row>
    <row r="17" spans="1:13" ht="15">
      <c r="A17" s="255"/>
      <c r="B17" s="257"/>
      <c r="C17" s="258"/>
      <c r="D17" s="260"/>
      <c r="E17" s="48">
        <f>D16/D22</f>
        <v>0.14597654984173716</v>
      </c>
      <c r="F17" s="251"/>
      <c r="G17" s="251"/>
      <c r="H17" s="252"/>
      <c r="I17" s="252"/>
      <c r="J17" s="252"/>
      <c r="K17" s="252"/>
    </row>
    <row r="18" spans="1:13" ht="15">
      <c r="A18" s="256"/>
      <c r="B18" s="257"/>
      <c r="C18" s="258"/>
      <c r="D18" s="261"/>
      <c r="E18" s="47" t="s">
        <v>156</v>
      </c>
      <c r="F18" s="253">
        <f>F16*$D$16</f>
        <v>0</v>
      </c>
      <c r="G18" s="253"/>
      <c r="H18" s="253">
        <f t="shared" ref="H18" si="0">H16*$D$16</f>
        <v>13004.766720000001</v>
      </c>
      <c r="I18" s="253"/>
      <c r="J18" s="253">
        <f t="shared" ref="J18" si="1">J16*$D$16</f>
        <v>8669.8444800000016</v>
      </c>
      <c r="K18" s="253"/>
    </row>
    <row r="19" spans="1:13" ht="15" customHeight="1">
      <c r="A19" s="265" t="str">
        <f>'Orçamento Sintetico'!B81</f>
        <v>V</v>
      </c>
      <c r="B19" s="257" t="str">
        <f>'Orçamento Sintetico'!D81</f>
        <v>TRANSPORTE DE MATERIAIS</v>
      </c>
      <c r="C19" s="258"/>
      <c r="D19" s="281">
        <f>SUM('Orçamento Sintetico'!I82:I84)*1.28</f>
        <v>2749.3120000000004</v>
      </c>
      <c r="E19" s="46" t="s">
        <v>155</v>
      </c>
      <c r="F19" s="262">
        <v>0.4</v>
      </c>
      <c r="G19" s="263"/>
      <c r="H19" s="250">
        <v>0.4</v>
      </c>
      <c r="I19" s="250"/>
      <c r="J19" s="250">
        <v>0.2</v>
      </c>
      <c r="K19" s="250"/>
    </row>
    <row r="20" spans="1:13" ht="15">
      <c r="A20" s="266"/>
      <c r="B20" s="257"/>
      <c r="C20" s="258"/>
      <c r="D20" s="282"/>
      <c r="E20" s="46">
        <f>D19/D22</f>
        <v>1.8516368136674399E-2</v>
      </c>
      <c r="F20" s="252"/>
      <c r="G20" s="252"/>
      <c r="H20" s="252"/>
      <c r="I20" s="252"/>
      <c r="J20" s="252"/>
      <c r="K20" s="252"/>
    </row>
    <row r="21" spans="1:13" ht="15">
      <c r="A21" s="267"/>
      <c r="B21" s="257"/>
      <c r="C21" s="258"/>
      <c r="D21" s="283"/>
      <c r="E21" s="47" t="s">
        <v>156</v>
      </c>
      <c r="F21" s="284">
        <f>F19*$D$19</f>
        <v>1099.7248000000002</v>
      </c>
      <c r="G21" s="285"/>
      <c r="H21" s="264">
        <f>H19*$D$19</f>
        <v>1099.7248000000002</v>
      </c>
      <c r="I21" s="264"/>
      <c r="J21" s="264">
        <f>J19*$D$19</f>
        <v>549.86240000000009</v>
      </c>
      <c r="K21" s="264"/>
    </row>
    <row r="22" spans="1:13" ht="15">
      <c r="A22" s="246" t="s">
        <v>157</v>
      </c>
      <c r="B22" s="247"/>
      <c r="C22" s="248"/>
      <c r="D22" s="49">
        <f>SUM(D7:D21)</f>
        <v>148480.08960000004</v>
      </c>
      <c r="E22" s="50">
        <f>E20+E17+E11+E8</f>
        <v>0.9954295717235343</v>
      </c>
      <c r="F22" s="249"/>
      <c r="G22" s="249"/>
      <c r="H22" s="249"/>
      <c r="I22" s="249"/>
      <c r="J22" s="249"/>
      <c r="K22" s="249"/>
    </row>
    <row r="23" spans="1:13" ht="15" customHeight="1">
      <c r="A23" s="268" t="s">
        <v>158</v>
      </c>
      <c r="B23" s="269"/>
      <c r="C23" s="274" t="s">
        <v>159</v>
      </c>
      <c r="D23" s="276"/>
      <c r="E23" s="51" t="s">
        <v>155</v>
      </c>
      <c r="F23" s="279">
        <f>F24/$D$22</f>
        <v>0.35525526838044152</v>
      </c>
      <c r="G23" s="279"/>
      <c r="H23" s="279">
        <f>H24/$D$22</f>
        <v>0.4881638002459826</v>
      </c>
      <c r="I23" s="279"/>
      <c r="J23" s="279">
        <f>J24/$D$22</f>
        <v>0.15658093137357593</v>
      </c>
      <c r="K23" s="279"/>
    </row>
    <row r="24" spans="1:13" ht="15">
      <c r="A24" s="270"/>
      <c r="B24" s="271"/>
      <c r="C24" s="275"/>
      <c r="D24" s="277"/>
      <c r="E24" s="51" t="s">
        <v>156</v>
      </c>
      <c r="F24" s="280">
        <f>F9+F12+F15+F18+F21</f>
        <v>52748.334080000015</v>
      </c>
      <c r="G24" s="280"/>
      <c r="H24" s="280">
        <f t="shared" ref="H24" si="2">H9+H12+H15+H18+H21</f>
        <v>72482.604800000016</v>
      </c>
      <c r="I24" s="280"/>
      <c r="J24" s="280">
        <f t="shared" ref="J24" si="3">J9+J12+J15+J18+J21</f>
        <v>23249.150720000009</v>
      </c>
      <c r="K24" s="280"/>
    </row>
    <row r="25" spans="1:13" ht="15">
      <c r="A25" s="270"/>
      <c r="B25" s="271"/>
      <c r="C25" s="274" t="s">
        <v>160</v>
      </c>
      <c r="D25" s="277"/>
      <c r="E25" s="51" t="s">
        <v>155</v>
      </c>
      <c r="F25" s="279">
        <f>F23</f>
        <v>0.35525526838044152</v>
      </c>
      <c r="G25" s="279"/>
      <c r="H25" s="279">
        <f>F25+H23</f>
        <v>0.84341906862642413</v>
      </c>
      <c r="I25" s="279"/>
      <c r="J25" s="279">
        <f>H25+J23</f>
        <v>1</v>
      </c>
      <c r="K25" s="279"/>
    </row>
    <row r="26" spans="1:13" ht="15">
      <c r="A26" s="272"/>
      <c r="B26" s="273"/>
      <c r="C26" s="275"/>
      <c r="D26" s="278"/>
      <c r="E26" s="51" t="s">
        <v>156</v>
      </c>
      <c r="F26" s="280">
        <f>F24</f>
        <v>52748.334080000015</v>
      </c>
      <c r="G26" s="280"/>
      <c r="H26" s="280">
        <f>H24+F26</f>
        <v>125230.93888000003</v>
      </c>
      <c r="I26" s="280"/>
      <c r="J26" s="280">
        <f>J24+H26</f>
        <v>148480.08960000004</v>
      </c>
      <c r="K26" s="280"/>
      <c r="M26" s="54"/>
    </row>
  </sheetData>
  <mergeCells count="87">
    <mergeCell ref="F8:G8"/>
    <mergeCell ref="H8:I8"/>
    <mergeCell ref="J8:K8"/>
    <mergeCell ref="F9:G9"/>
    <mergeCell ref="A4:D5"/>
    <mergeCell ref="E4:K4"/>
    <mergeCell ref="F5:G5"/>
    <mergeCell ref="H5:I5"/>
    <mergeCell ref="J5:K5"/>
    <mergeCell ref="B6:C6"/>
    <mergeCell ref="F6:G6"/>
    <mergeCell ref="H6:I6"/>
    <mergeCell ref="J6:K6"/>
    <mergeCell ref="H9:I9"/>
    <mergeCell ref="J9:K9"/>
    <mergeCell ref="J10:K10"/>
    <mergeCell ref="F11:G11"/>
    <mergeCell ref="H11:I11"/>
    <mergeCell ref="A7:A9"/>
    <mergeCell ref="B7:C9"/>
    <mergeCell ref="D7:D9"/>
    <mergeCell ref="F7:G7"/>
    <mergeCell ref="H7:I7"/>
    <mergeCell ref="J7:K7"/>
    <mergeCell ref="J11:K11"/>
    <mergeCell ref="A10:A12"/>
    <mergeCell ref="B10:C12"/>
    <mergeCell ref="D10:D12"/>
    <mergeCell ref="F10:G10"/>
    <mergeCell ref="H10:I10"/>
    <mergeCell ref="F12:G12"/>
    <mergeCell ref="J12:K12"/>
    <mergeCell ref="A16:A18"/>
    <mergeCell ref="B16:C18"/>
    <mergeCell ref="D16:D18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H12:I12"/>
    <mergeCell ref="H15:I15"/>
    <mergeCell ref="J15:K15"/>
    <mergeCell ref="D19:D21"/>
    <mergeCell ref="F19:G19"/>
    <mergeCell ref="H19:I19"/>
    <mergeCell ref="J19:K19"/>
    <mergeCell ref="F20:G20"/>
    <mergeCell ref="H20:I20"/>
    <mergeCell ref="J20:K20"/>
    <mergeCell ref="F21:G21"/>
    <mergeCell ref="J23:K23"/>
    <mergeCell ref="F24:G24"/>
    <mergeCell ref="H24:I24"/>
    <mergeCell ref="J24:K24"/>
    <mergeCell ref="C25:C26"/>
    <mergeCell ref="F25:G25"/>
    <mergeCell ref="H25:I25"/>
    <mergeCell ref="J25:K25"/>
    <mergeCell ref="F26:G26"/>
    <mergeCell ref="J26:K26"/>
    <mergeCell ref="A23:B26"/>
    <mergeCell ref="C23:C24"/>
    <mergeCell ref="D23:D26"/>
    <mergeCell ref="F23:G23"/>
    <mergeCell ref="H23:I23"/>
    <mergeCell ref="H26:I26"/>
    <mergeCell ref="A22:C22"/>
    <mergeCell ref="F22:K22"/>
    <mergeCell ref="J13:K13"/>
    <mergeCell ref="F14:G14"/>
    <mergeCell ref="H14:I14"/>
    <mergeCell ref="J14:K14"/>
    <mergeCell ref="F15:G15"/>
    <mergeCell ref="A13:A15"/>
    <mergeCell ref="B13:C15"/>
    <mergeCell ref="D13:D15"/>
    <mergeCell ref="F13:G13"/>
    <mergeCell ref="H13:I13"/>
    <mergeCell ref="H21:I21"/>
    <mergeCell ref="J21:K21"/>
    <mergeCell ref="A19:A21"/>
    <mergeCell ref="B19:C21"/>
  </mergeCells>
  <printOptions horizontalCentered="1"/>
  <pageMargins left="0.51181102362204722" right="0.51181102362204722" top="1.181102362204724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2"/>
  <sheetViews>
    <sheetView topLeftCell="B1" workbookViewId="0">
      <selection activeCell="E21" sqref="E21"/>
    </sheetView>
  </sheetViews>
  <sheetFormatPr defaultRowHeight="14.25"/>
  <cols>
    <col min="1" max="1" width="13.875" bestFit="1" customWidth="1"/>
    <col min="2" max="2" width="13.5" customWidth="1"/>
    <col min="3" max="3" width="49" customWidth="1"/>
    <col min="4" max="4" width="9.375" customWidth="1"/>
    <col min="5" max="5" width="12.5" customWidth="1"/>
    <col min="6" max="6" width="10.875" customWidth="1"/>
    <col min="7" max="7" width="12.5" bestFit="1" customWidth="1"/>
  </cols>
  <sheetData>
    <row r="1" spans="1:7" s="106" customFormat="1" ht="29.25" customHeight="1">
      <c r="B1" s="300" t="s">
        <v>253</v>
      </c>
      <c r="C1" s="301"/>
      <c r="D1" s="301"/>
      <c r="E1" s="301"/>
      <c r="F1" s="301"/>
      <c r="G1" s="302"/>
    </row>
    <row r="2" spans="1:7" s="58" customFormat="1" ht="15">
      <c r="A2" s="113"/>
      <c r="B2" s="90" t="s">
        <v>181</v>
      </c>
      <c r="C2" s="91" t="s">
        <v>179</v>
      </c>
      <c r="D2" s="90" t="s">
        <v>170</v>
      </c>
      <c r="E2" s="90" t="s">
        <v>7</v>
      </c>
      <c r="F2" s="90" t="s">
        <v>8</v>
      </c>
      <c r="G2" s="90" t="s">
        <v>9</v>
      </c>
    </row>
    <row r="3" spans="1:7" ht="22.5">
      <c r="A3" s="114" t="s">
        <v>172</v>
      </c>
      <c r="B3" s="92" t="s">
        <v>173</v>
      </c>
      <c r="C3" s="93" t="s">
        <v>174</v>
      </c>
      <c r="D3" s="92" t="s">
        <v>170</v>
      </c>
      <c r="E3" s="92">
        <v>0.55000000000000004</v>
      </c>
      <c r="F3" s="92">
        <v>114.11</v>
      </c>
      <c r="G3" s="94">
        <f t="shared" ref="G3:G6" si="0">INT(E3*F3*100+0.5)/100</f>
        <v>62.76</v>
      </c>
    </row>
    <row r="4" spans="1:7">
      <c r="A4" s="114" t="s">
        <v>172</v>
      </c>
      <c r="B4" s="92" t="s">
        <v>175</v>
      </c>
      <c r="C4" s="93" t="s">
        <v>176</v>
      </c>
      <c r="D4" s="92" t="s">
        <v>169</v>
      </c>
      <c r="E4" s="92">
        <v>0.06</v>
      </c>
      <c r="F4" s="92">
        <v>16.28</v>
      </c>
      <c r="G4" s="94">
        <f t="shared" si="0"/>
        <v>0.98</v>
      </c>
    </row>
    <row r="5" spans="1:7">
      <c r="A5" s="114" t="s">
        <v>172</v>
      </c>
      <c r="B5" s="92" t="s">
        <v>177</v>
      </c>
      <c r="C5" s="93" t="s">
        <v>171</v>
      </c>
      <c r="D5" s="92" t="s">
        <v>169</v>
      </c>
      <c r="E5" s="92">
        <v>0.06</v>
      </c>
      <c r="F5" s="92">
        <v>13.85</v>
      </c>
      <c r="G5" s="94">
        <f t="shared" si="0"/>
        <v>0.83</v>
      </c>
    </row>
    <row r="6" spans="1:7">
      <c r="A6" s="114" t="s">
        <v>178</v>
      </c>
      <c r="B6" s="92">
        <v>10965</v>
      </c>
      <c r="C6" s="93" t="s">
        <v>180</v>
      </c>
      <c r="D6" s="92" t="s">
        <v>170</v>
      </c>
      <c r="E6" s="92">
        <v>1.05</v>
      </c>
      <c r="F6" s="92">
        <v>36.83</v>
      </c>
      <c r="G6" s="94">
        <f t="shared" si="0"/>
        <v>38.67</v>
      </c>
    </row>
    <row r="7" spans="1:7">
      <c r="B7" s="116"/>
      <c r="C7" s="117"/>
      <c r="D7" s="117"/>
      <c r="E7" s="117"/>
      <c r="F7" s="92"/>
      <c r="G7" s="95">
        <f>SUM(G3:G6)</f>
        <v>103.24</v>
      </c>
    </row>
    <row r="8" spans="1:7" s="55" customFormat="1">
      <c r="B8" s="116"/>
      <c r="C8" s="117"/>
      <c r="D8" s="117"/>
      <c r="E8" s="117"/>
      <c r="F8" s="117"/>
      <c r="G8" s="118"/>
    </row>
    <row r="9" spans="1:7" s="58" customFormat="1" ht="15">
      <c r="A9" s="113"/>
      <c r="B9" s="90" t="s">
        <v>182</v>
      </c>
      <c r="C9" s="91" t="s">
        <v>184</v>
      </c>
      <c r="D9" s="90" t="s">
        <v>190</v>
      </c>
      <c r="E9" s="90" t="s">
        <v>7</v>
      </c>
      <c r="F9" s="90" t="s">
        <v>8</v>
      </c>
      <c r="G9" s="90" t="s">
        <v>9</v>
      </c>
    </row>
    <row r="10" spans="1:7" ht="22.5">
      <c r="A10" s="114" t="s">
        <v>172</v>
      </c>
      <c r="B10" s="92" t="s">
        <v>173</v>
      </c>
      <c r="C10" s="93" t="s">
        <v>174</v>
      </c>
      <c r="D10" s="92" t="s">
        <v>170</v>
      </c>
      <c r="E10" s="92">
        <v>0.30330000000000001</v>
      </c>
      <c r="F10" s="92">
        <v>114.11</v>
      </c>
      <c r="G10" s="94">
        <f t="shared" ref="G10:G13" si="1">INT(E10*F10*100+0.5)/100</f>
        <v>34.61</v>
      </c>
    </row>
    <row r="11" spans="1:7">
      <c r="A11" s="114" t="s">
        <v>172</v>
      </c>
      <c r="B11" s="92" t="s">
        <v>175</v>
      </c>
      <c r="C11" s="93" t="s">
        <v>176</v>
      </c>
      <c r="D11" s="92" t="s">
        <v>169</v>
      </c>
      <c r="E11" s="92">
        <v>0.05</v>
      </c>
      <c r="F11" s="92">
        <v>16.28</v>
      </c>
      <c r="G11" s="94">
        <f t="shared" si="1"/>
        <v>0.81</v>
      </c>
    </row>
    <row r="12" spans="1:7">
      <c r="A12" s="114" t="s">
        <v>172</v>
      </c>
      <c r="B12" s="92" t="s">
        <v>177</v>
      </c>
      <c r="C12" s="93" t="s">
        <v>171</v>
      </c>
      <c r="D12" s="92" t="s">
        <v>169</v>
      </c>
      <c r="E12" s="92">
        <v>0.05</v>
      </c>
      <c r="F12" s="92">
        <v>13.85</v>
      </c>
      <c r="G12" s="94">
        <f t="shared" si="1"/>
        <v>0.69</v>
      </c>
    </row>
    <row r="13" spans="1:7">
      <c r="A13" s="114" t="s">
        <v>178</v>
      </c>
      <c r="B13" s="92">
        <v>1337</v>
      </c>
      <c r="C13" s="96" t="s">
        <v>183</v>
      </c>
      <c r="D13" s="92" t="s">
        <v>133</v>
      </c>
      <c r="E13" s="92">
        <v>54.53</v>
      </c>
      <c r="F13" s="92">
        <v>7.43</v>
      </c>
      <c r="G13" s="94">
        <f t="shared" si="1"/>
        <v>405.16</v>
      </c>
    </row>
    <row r="14" spans="1:7">
      <c r="B14" s="116"/>
      <c r="C14" s="117"/>
      <c r="D14" s="117"/>
      <c r="E14" s="117"/>
      <c r="F14" s="92"/>
      <c r="G14" s="97">
        <f>SUM(G10:G13)</f>
        <v>441.27000000000004</v>
      </c>
    </row>
    <row r="15" spans="1:7" s="55" customFormat="1">
      <c r="B15" s="116"/>
      <c r="C15" s="117"/>
      <c r="D15" s="117"/>
      <c r="E15" s="117"/>
      <c r="F15" s="117"/>
      <c r="G15" s="118"/>
    </row>
    <row r="16" spans="1:7" s="55" customFormat="1">
      <c r="A16" s="113"/>
      <c r="B16" s="90" t="s">
        <v>189</v>
      </c>
      <c r="C16" s="91" t="s">
        <v>188</v>
      </c>
      <c r="D16" s="90" t="s">
        <v>187</v>
      </c>
      <c r="E16" s="90" t="s">
        <v>7</v>
      </c>
      <c r="F16" s="90" t="s">
        <v>8</v>
      </c>
      <c r="G16" s="90" t="s">
        <v>9</v>
      </c>
    </row>
    <row r="17" spans="1:7">
      <c r="A17" s="114" t="s">
        <v>172</v>
      </c>
      <c r="B17" s="92" t="s">
        <v>175</v>
      </c>
      <c r="C17" s="93" t="s">
        <v>176</v>
      </c>
      <c r="D17" s="92" t="s">
        <v>169</v>
      </c>
      <c r="E17" s="92">
        <v>9.8916000000000004</v>
      </c>
      <c r="F17" s="92">
        <v>16.28</v>
      </c>
      <c r="G17" s="94">
        <f t="shared" ref="G17:G20" si="2">INT(E17*F17*100+0.5)/100</f>
        <v>161.04</v>
      </c>
    </row>
    <row r="18" spans="1:7">
      <c r="A18" s="114" t="s">
        <v>172</v>
      </c>
      <c r="B18" s="92" t="s">
        <v>177</v>
      </c>
      <c r="C18" s="93" t="s">
        <v>171</v>
      </c>
      <c r="D18" s="92" t="s">
        <v>169</v>
      </c>
      <c r="E18" s="92">
        <v>0.14729999999999999</v>
      </c>
      <c r="F18" s="92">
        <v>13.85</v>
      </c>
      <c r="G18" s="94">
        <f t="shared" si="2"/>
        <v>2.04</v>
      </c>
    </row>
    <row r="19" spans="1:7" ht="22.5">
      <c r="A19" s="114" t="s">
        <v>172</v>
      </c>
      <c r="B19" s="92" t="s">
        <v>173</v>
      </c>
      <c r="C19" s="93" t="s">
        <v>174</v>
      </c>
      <c r="D19" s="92" t="s">
        <v>170</v>
      </c>
      <c r="E19" s="92">
        <v>0.16919999999999999</v>
      </c>
      <c r="F19" s="92">
        <v>114.11</v>
      </c>
      <c r="G19" s="94">
        <f t="shared" si="2"/>
        <v>19.309999999999999</v>
      </c>
    </row>
    <row r="20" spans="1:7" ht="22.5">
      <c r="A20" s="57" t="s">
        <v>178</v>
      </c>
      <c r="B20" s="92" t="s">
        <v>185</v>
      </c>
      <c r="C20" s="93" t="s">
        <v>186</v>
      </c>
      <c r="D20" s="92" t="s">
        <v>170</v>
      </c>
      <c r="E20" s="92">
        <v>4.1656000000000004</v>
      </c>
      <c r="F20" s="92">
        <v>24.9</v>
      </c>
      <c r="G20" s="94">
        <f t="shared" si="2"/>
        <v>103.72</v>
      </c>
    </row>
    <row r="21" spans="1:7">
      <c r="B21" s="115"/>
      <c r="C21" s="115"/>
      <c r="D21" s="115"/>
      <c r="E21" s="115"/>
      <c r="F21" s="92"/>
      <c r="G21" s="97">
        <f>SUM(G17:G20)</f>
        <v>286.11</v>
      </c>
    </row>
    <row r="22" spans="1:7">
      <c r="B22" s="56"/>
      <c r="C22" s="56"/>
      <c r="D22" s="56"/>
      <c r="E22" s="56"/>
    </row>
  </sheetData>
  <mergeCells count="1">
    <mergeCell ref="B1:G1"/>
  </mergeCells>
  <conditionalFormatting sqref="A3:E6 A2:D2 F21:G21 F20">
    <cfRule type="expression" dxfId="31" priority="49" stopIfTrue="1">
      <formula>AND($A2&lt;&gt;"COMPOSICAO",$A2&lt;&gt;"INSUMO",$A2&lt;&gt;"")</formula>
    </cfRule>
    <cfRule type="expression" dxfId="30" priority="50" stopIfTrue="1">
      <formula>AND(OR($A2="COMPOSICAO",$A2="INSUMO",$A2&lt;&gt;""),$A2&lt;&gt;"")</formula>
    </cfRule>
  </conditionalFormatting>
  <conditionalFormatting sqref="A10:E13 A9:D9">
    <cfRule type="expression" dxfId="29" priority="47" stopIfTrue="1">
      <formula>AND($A9&lt;&gt;"COMPOSICAO",$A9&lt;&gt;"INSUMO",$A9&lt;&gt;"")</formula>
    </cfRule>
    <cfRule type="expression" dxfId="28" priority="48" stopIfTrue="1">
      <formula>AND(OR($A9="COMPOSICAO",$A9="INSUMO",$A9&lt;&gt;""),$A9&lt;&gt;"")</formula>
    </cfRule>
  </conditionalFormatting>
  <conditionalFormatting sqref="A20:D20 A17:E18">
    <cfRule type="expression" dxfId="27" priority="43" stopIfTrue="1">
      <formula>AND($A17&lt;&gt;"COMPOSICAO",$A17&lt;&gt;"INSUMO",$A17&lt;&gt;"")</formula>
    </cfRule>
    <cfRule type="expression" dxfId="26" priority="44" stopIfTrue="1">
      <formula>AND(OR($A17="COMPOSICAO",$A17="INSUMO",$A17&lt;&gt;""),$A17&lt;&gt;"")</formula>
    </cfRule>
  </conditionalFormatting>
  <conditionalFormatting sqref="A19:E19">
    <cfRule type="expression" dxfId="25" priority="41" stopIfTrue="1">
      <formula>AND($A19&lt;&gt;"COMPOSICAO",$A19&lt;&gt;"INSUMO",$A19&lt;&gt;"")</formula>
    </cfRule>
    <cfRule type="expression" dxfId="24" priority="42" stopIfTrue="1">
      <formula>AND(OR($A19="COMPOSICAO",$A19="INSUMO",$A19&lt;&gt;""),$A19&lt;&gt;"")</formula>
    </cfRule>
  </conditionalFormatting>
  <conditionalFormatting sqref="A16:D16">
    <cfRule type="expression" dxfId="23" priority="33" stopIfTrue="1">
      <formula>AND($A16&lt;&gt;"COMPOSICAO",$A16&lt;&gt;"INSUMO",$A16&lt;&gt;"")</formula>
    </cfRule>
    <cfRule type="expression" dxfId="22" priority="34" stopIfTrue="1">
      <formula>AND(OR($A16="COMPOSICAO",$A16="INSUMO",$A16&lt;&gt;""),$A16&lt;&gt;"")</formula>
    </cfRule>
  </conditionalFormatting>
  <conditionalFormatting sqref="F3:G7">
    <cfRule type="expression" dxfId="21" priority="23" stopIfTrue="1">
      <formula>AND($A3&lt;&gt;"COMPOSICAO",$A3&lt;&gt;"INSUMO",$A3&lt;&gt;"")</formula>
    </cfRule>
    <cfRule type="expression" dxfId="20" priority="24" stopIfTrue="1">
      <formula>AND(OR($A3="COMPOSICAO",$A3="INSUMO",$A3&lt;&gt;""),$A3&lt;&gt;"")</formula>
    </cfRule>
  </conditionalFormatting>
  <conditionalFormatting sqref="F14:G14 F13">
    <cfRule type="expression" dxfId="19" priority="21" stopIfTrue="1">
      <formula>AND($A13&lt;&gt;"COMPOSICAO",$A13&lt;&gt;"INSUMO",$A13&lt;&gt;"")</formula>
    </cfRule>
    <cfRule type="expression" dxfId="18" priority="22" stopIfTrue="1">
      <formula>AND(OR($A13="COMPOSICAO",$A13="INSUMO",$A13&lt;&gt;""),$A13&lt;&gt;"")</formula>
    </cfRule>
  </conditionalFormatting>
  <conditionalFormatting sqref="E2:G2">
    <cfRule type="expression" dxfId="17" priority="17" stopIfTrue="1">
      <formula>AND($A2&lt;&gt;"COMPOSICAO",$A2&lt;&gt;"INSUMO",$A2&lt;&gt;"")</formula>
    </cfRule>
    <cfRule type="expression" dxfId="16" priority="18" stopIfTrue="1">
      <formula>AND(OR($A2="COMPOSICAO",$A2="INSUMO",$A2&lt;&gt;""),$A2&lt;&gt;"")</formula>
    </cfRule>
  </conditionalFormatting>
  <conditionalFormatting sqref="E9:G9">
    <cfRule type="expression" dxfId="15" priority="15" stopIfTrue="1">
      <formula>AND($A9&lt;&gt;"COMPOSICAO",$A9&lt;&gt;"INSUMO",$A9&lt;&gt;"")</formula>
    </cfRule>
    <cfRule type="expression" dxfId="14" priority="16" stopIfTrue="1">
      <formula>AND(OR($A9="COMPOSICAO",$A9="INSUMO",$A9&lt;&gt;""),$A9&lt;&gt;"")</formula>
    </cfRule>
  </conditionalFormatting>
  <conditionalFormatting sqref="E16:G16">
    <cfRule type="expression" dxfId="13" priority="13" stopIfTrue="1">
      <formula>AND($A16&lt;&gt;"COMPOSICAO",$A16&lt;&gt;"INSUMO",$A16&lt;&gt;"")</formula>
    </cfRule>
    <cfRule type="expression" dxfId="12" priority="14" stopIfTrue="1">
      <formula>AND(OR($A16="COMPOSICAO",$A16="INSUMO",$A16&lt;&gt;""),$A16&lt;&gt;"")</formula>
    </cfRule>
  </conditionalFormatting>
  <conditionalFormatting sqref="F10:F12">
    <cfRule type="expression" dxfId="11" priority="11" stopIfTrue="1">
      <formula>AND($A10&lt;&gt;"COMPOSICAO",$A10&lt;&gt;"INSUMO",$A10&lt;&gt;"")</formula>
    </cfRule>
    <cfRule type="expression" dxfId="10" priority="12" stopIfTrue="1">
      <formula>AND(OR($A10="COMPOSICAO",$A10="INSUMO",$A10&lt;&gt;""),$A10&lt;&gt;"")</formula>
    </cfRule>
  </conditionalFormatting>
  <conditionalFormatting sqref="F17:F18">
    <cfRule type="expression" dxfId="9" priority="9" stopIfTrue="1">
      <formula>AND($A17&lt;&gt;"COMPOSICAO",$A17&lt;&gt;"INSUMO",$A17&lt;&gt;"")</formula>
    </cfRule>
    <cfRule type="expression" dxfId="8" priority="10" stopIfTrue="1">
      <formula>AND(OR($A17="COMPOSICAO",$A17="INSUMO",$A17&lt;&gt;""),$A17&lt;&gt;"")</formula>
    </cfRule>
  </conditionalFormatting>
  <conditionalFormatting sqref="F19">
    <cfRule type="expression" dxfId="7" priority="7" stopIfTrue="1">
      <formula>AND($A19&lt;&gt;"COMPOSICAO",$A19&lt;&gt;"INSUMO",$A19&lt;&gt;"")</formula>
    </cfRule>
    <cfRule type="expression" dxfId="6" priority="8" stopIfTrue="1">
      <formula>AND(OR($A19="COMPOSICAO",$A19="INSUMO",$A19&lt;&gt;""),$A19&lt;&gt;"")</formula>
    </cfRule>
  </conditionalFormatting>
  <conditionalFormatting sqref="E20">
    <cfRule type="expression" dxfId="5" priority="5" stopIfTrue="1">
      <formula>AND($A20&lt;&gt;"COMPOSICAO",$A20&lt;&gt;"INSUMO",$A20&lt;&gt;"")</formula>
    </cfRule>
    <cfRule type="expression" dxfId="4" priority="6" stopIfTrue="1">
      <formula>AND(OR($A20="COMPOSICAO",$A20="INSUMO",$A20&lt;&gt;""),$A20&lt;&gt;"")</formula>
    </cfRule>
  </conditionalFormatting>
  <conditionalFormatting sqref="G10:G13">
    <cfRule type="expression" dxfId="3" priority="3" stopIfTrue="1">
      <formula>AND($A10&lt;&gt;"COMPOSICAO",$A10&lt;&gt;"INSUMO",$A10&lt;&gt;"")</formula>
    </cfRule>
    <cfRule type="expression" dxfId="2" priority="4" stopIfTrue="1">
      <formula>AND(OR($A10="COMPOSICAO",$A10="INSUMO",$A10&lt;&gt;""),$A10&lt;&gt;"")</formula>
    </cfRule>
  </conditionalFormatting>
  <conditionalFormatting sqref="G17:G20">
    <cfRule type="expression" dxfId="1" priority="1" stopIfTrue="1">
      <formula>AND($A17&lt;&gt;"COMPOSICAO",$A17&lt;&gt;"INSUMO",$A17&lt;&gt;"")</formula>
    </cfRule>
    <cfRule type="expression" dxfId="0" priority="2" stopIfTrue="1">
      <formula>AND(OR($A17="COMPOSICAO",$A17="INSUMO",$A17&lt;&gt;""),$A17&lt;&gt;"")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 DO ORÇAMENTO</vt:lpstr>
      <vt:lpstr>Orçamento Sintetico</vt:lpstr>
      <vt:lpstr>TRANSPORTE</vt:lpstr>
      <vt:lpstr>CRONOGRAMA</vt:lpstr>
      <vt:lpstr>COMPOSIÇÕES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2017-02-06T15:22:40Z</cp:lastPrinted>
  <dcterms:modified xsi:type="dcterms:W3CDTF">2017-04-06T19:28:23Z</dcterms:modified>
</cp:coreProperties>
</file>