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990" windowHeight="6000" activeTab="5"/>
  </bookViews>
  <sheets>
    <sheet name="SANTA IZABEL" sheetId="5" r:id="rId1"/>
    <sheet name="COMPOSIÇÃO" sheetId="11" r:id="rId2"/>
    <sheet name="MEMORIAL DE CALCULO" sheetId="12" r:id="rId3"/>
    <sheet name="BDI" sheetId="13" r:id="rId4"/>
    <sheet name="CONSOLIDADA" sheetId="14" r:id="rId5"/>
    <sheet name="CRONOGRAMA" sheetId="15" r:id="rId6"/>
  </sheets>
  <externalReferences>
    <externalReference r:id="rId7"/>
  </externalReferences>
  <definedNames>
    <definedName name="_xlnm.Print_Area" localSheetId="2">'MEMORIAL DE CALCULO'!$A$1:$E$84</definedName>
    <definedName name="_xlnm.Print_Area" localSheetId="0">'SANTA IZABEL'!$A$1:$I$219</definedName>
  </definedNames>
  <calcPr calcId="125725"/>
</workbook>
</file>

<file path=xl/calcChain.xml><?xml version="1.0" encoding="utf-8"?>
<calcChain xmlns="http://schemas.openxmlformats.org/spreadsheetml/2006/main">
  <c r="H433" i="11"/>
  <c r="H432"/>
  <c r="H431"/>
  <c r="H430"/>
  <c r="H429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8"/>
  <c r="H49"/>
  <c r="H50"/>
  <c r="H51"/>
  <c r="H52"/>
  <c r="H53"/>
  <c r="H54"/>
  <c r="H55"/>
  <c r="H56"/>
  <c r="H57"/>
  <c r="H58"/>
  <c r="H59"/>
  <c r="H64"/>
  <c r="H65"/>
  <c r="H66"/>
  <c r="H67"/>
  <c r="H68"/>
  <c r="H74"/>
  <c r="H75"/>
  <c r="H76"/>
  <c r="H77"/>
  <c r="H78"/>
  <c r="H83"/>
  <c r="H84"/>
  <c r="H85"/>
  <c r="H86"/>
  <c r="H92"/>
  <c r="H93"/>
  <c r="H94"/>
  <c r="H95"/>
  <c r="H96"/>
  <c r="H97"/>
  <c r="H98"/>
  <c r="H99"/>
  <c r="H100"/>
  <c r="H101"/>
  <c r="H106"/>
  <c r="H107"/>
  <c r="H108"/>
  <c r="H109"/>
  <c r="H110"/>
  <c r="H111"/>
  <c r="H112"/>
  <c r="H113"/>
  <c r="H114"/>
  <c r="H115"/>
  <c r="H116"/>
  <c r="H117"/>
  <c r="H122"/>
  <c r="H123"/>
  <c r="H124"/>
  <c r="H125"/>
  <c r="H126"/>
  <c r="H131"/>
  <c r="H132"/>
  <c r="H133"/>
  <c r="H134"/>
  <c r="H135"/>
  <c r="H140"/>
  <c r="H141"/>
  <c r="H142"/>
  <c r="H143"/>
  <c r="H144"/>
  <c r="H145"/>
  <c r="H146"/>
  <c r="H147"/>
  <c r="H148"/>
  <c r="H149"/>
  <c r="H150"/>
  <c r="H155"/>
  <c r="H156"/>
  <c r="H157"/>
  <c r="H158"/>
  <c r="H163"/>
  <c r="H164"/>
  <c r="H169"/>
  <c r="H170"/>
  <c r="H171"/>
  <c r="H172"/>
  <c r="H173"/>
  <c r="H178"/>
  <c r="H179"/>
  <c r="H180"/>
  <c r="H181"/>
  <c r="H182"/>
  <c r="H183"/>
  <c r="H184"/>
  <c r="H189"/>
  <c r="H190"/>
  <c r="H191"/>
  <c r="H192"/>
  <c r="H197"/>
  <c r="H198"/>
  <c r="H199"/>
  <c r="H200"/>
  <c r="H201"/>
  <c r="H202"/>
  <c r="H203"/>
  <c r="H204"/>
  <c r="H209"/>
  <c r="H210"/>
  <c r="H211"/>
  <c r="H212"/>
  <c r="H213"/>
  <c r="H218"/>
  <c r="H219"/>
  <c r="H220"/>
  <c r="H226"/>
  <c r="H227"/>
  <c r="H232"/>
  <c r="H233"/>
  <c r="H238"/>
  <c r="H239"/>
  <c r="H240"/>
  <c r="H245"/>
  <c r="H246"/>
  <c r="H247"/>
  <c r="H248"/>
  <c r="H253"/>
  <c r="H254"/>
  <c r="H255"/>
  <c r="H256"/>
  <c r="H257"/>
  <c r="H258"/>
  <c r="H259"/>
  <c r="H260"/>
  <c r="H261"/>
  <c r="H267"/>
  <c r="H268"/>
  <c r="H269"/>
  <c r="H270"/>
  <c r="H271"/>
  <c r="H272"/>
  <c r="H277"/>
  <c r="H278"/>
  <c r="H279"/>
  <c r="H280"/>
  <c r="H281"/>
  <c r="H282"/>
  <c r="H288"/>
  <c r="H289"/>
  <c r="H290"/>
  <c r="H291"/>
  <c r="H292"/>
  <c r="H298"/>
  <c r="H299"/>
  <c r="H300"/>
  <c r="H301"/>
  <c r="H302"/>
  <c r="H307"/>
  <c r="H308"/>
  <c r="H309"/>
  <c r="H322"/>
  <c r="H323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4"/>
  <c r="H355"/>
  <c r="H360"/>
  <c r="H361"/>
  <c r="H362"/>
  <c r="H363"/>
  <c r="H364"/>
  <c r="H365"/>
  <c r="H370"/>
  <c r="H371"/>
  <c r="H372"/>
  <c r="H424"/>
  <c r="H423"/>
  <c r="H422"/>
  <c r="H421"/>
  <c r="H420"/>
  <c r="H419"/>
  <c r="H414"/>
  <c r="H413"/>
  <c r="H412"/>
  <c r="H411"/>
  <c r="H410"/>
  <c r="H409"/>
  <c r="H127" l="1"/>
  <c r="H324"/>
  <c r="H356"/>
  <c r="H283"/>
  <c r="H221"/>
  <c r="H234"/>
  <c r="H174"/>
  <c r="H159"/>
  <c r="H241"/>
  <c r="G145" i="5" s="1"/>
  <c r="H214" i="11"/>
  <c r="H185"/>
  <c r="H366"/>
  <c r="H273"/>
  <c r="H249"/>
  <c r="H228"/>
  <c r="H193"/>
  <c r="H79"/>
  <c r="H60"/>
  <c r="H303"/>
  <c r="H293"/>
  <c r="H262"/>
  <c r="H87"/>
  <c r="G70" i="5" s="1"/>
  <c r="H118" i="11"/>
  <c r="H434"/>
  <c r="G50" i="5" s="1"/>
  <c r="H350" i="11"/>
  <c r="H310"/>
  <c r="H165"/>
  <c r="H136"/>
  <c r="H205"/>
  <c r="H151"/>
  <c r="H102"/>
  <c r="H69"/>
  <c r="H44"/>
  <c r="H415"/>
  <c r="G157" i="5" s="1"/>
  <c r="H425" i="11"/>
  <c r="G158" i="5" s="1"/>
  <c r="H404" i="11" l="1"/>
  <c r="H403"/>
  <c r="H402"/>
  <c r="H401"/>
  <c r="H400"/>
  <c r="H399"/>
  <c r="H398"/>
  <c r="H393"/>
  <c r="H392"/>
  <c r="H391"/>
  <c r="H386"/>
  <c r="H385"/>
  <c r="H384"/>
  <c r="H383"/>
  <c r="H382"/>
  <c r="H381"/>
  <c r="H380"/>
  <c r="G117" i="5"/>
  <c r="H405" i="11" l="1"/>
  <c r="G141" i="5" s="1"/>
  <c r="H141" s="1"/>
  <c r="I141" s="1"/>
  <c r="H387" i="11"/>
  <c r="G147" i="5" s="1"/>
  <c r="H147" s="1"/>
  <c r="I147" s="1"/>
  <c r="H394" i="11"/>
  <c r="G140" i="5" s="1"/>
  <c r="D73" i="12" l="1"/>
  <c r="D71"/>
  <c r="D70"/>
  <c r="D69"/>
  <c r="D67"/>
  <c r="D65"/>
  <c r="D64"/>
  <c r="D63"/>
  <c r="D62"/>
  <c r="D59"/>
  <c r="D60" s="1"/>
  <c r="D57"/>
  <c r="D58" s="1"/>
  <c r="D40"/>
  <c r="D39"/>
  <c r="D41" s="1"/>
  <c r="D38"/>
  <c r="D35"/>
  <c r="D33"/>
  <c r="D31"/>
  <c r="D30"/>
  <c r="D29"/>
  <c r="D27"/>
  <c r="D28" s="1"/>
  <c r="D9"/>
  <c r="D8"/>
  <c r="B62"/>
  <c r="D49"/>
  <c r="H48" i="5" l="1"/>
  <c r="I48" s="1"/>
  <c r="D15" i="15" s="1"/>
  <c r="H19" i="5" l="1"/>
  <c r="I19" s="1"/>
  <c r="H27" l="1"/>
  <c r="I27" s="1"/>
  <c r="H30"/>
  <c r="I30" s="1"/>
  <c r="H375" i="11"/>
  <c r="H374"/>
  <c r="H373"/>
  <c r="G28" i="5"/>
  <c r="H28" s="1"/>
  <c r="I28" s="1"/>
  <c r="H376" i="11" l="1"/>
  <c r="G29" i="5" s="1"/>
  <c r="H29" s="1"/>
  <c r="I29" s="1"/>
  <c r="H26"/>
  <c r="I26" s="1"/>
  <c r="H60"/>
  <c r="I60" s="1"/>
  <c r="H59" l="1"/>
  <c r="I59" s="1"/>
  <c r="H37" l="1"/>
  <c r="I37" s="1"/>
  <c r="H216"/>
  <c r="H215"/>
  <c r="H209"/>
  <c r="H210"/>
  <c r="H211"/>
  <c r="H212"/>
  <c r="H213"/>
  <c r="H206"/>
  <c r="H205"/>
  <c r="H204"/>
  <c r="H197"/>
  <c r="H198"/>
  <c r="H199"/>
  <c r="H200"/>
  <c r="H201"/>
  <c r="H202"/>
  <c r="H196"/>
  <c r="H183"/>
  <c r="H184"/>
  <c r="H185"/>
  <c r="H186"/>
  <c r="H187"/>
  <c r="H188"/>
  <c r="H189"/>
  <c r="H190"/>
  <c r="H191"/>
  <c r="H192"/>
  <c r="H193"/>
  <c r="H194"/>
  <c r="H182"/>
  <c r="H167"/>
  <c r="H168"/>
  <c r="H169"/>
  <c r="H170"/>
  <c r="H171"/>
  <c r="H172"/>
  <c r="H173"/>
  <c r="H174"/>
  <c r="H175"/>
  <c r="H176"/>
  <c r="H177"/>
  <c r="H178"/>
  <c r="H179"/>
  <c r="H180"/>
  <c r="H166"/>
  <c r="H164"/>
  <c r="H163"/>
  <c r="H162"/>
  <c r="H155"/>
  <c r="H154"/>
  <c r="H153"/>
  <c r="H151"/>
  <c r="H150"/>
  <c r="H149"/>
  <c r="H146"/>
  <c r="H144"/>
  <c r="H139"/>
  <c r="H136"/>
  <c r="H135"/>
  <c r="H133"/>
  <c r="H132"/>
  <c r="H131"/>
  <c r="H128"/>
  <c r="H127"/>
  <c r="H125"/>
  <c r="H122"/>
  <c r="H121"/>
  <c r="H120"/>
  <c r="H119"/>
  <c r="H118"/>
  <c r="H116"/>
  <c r="H114"/>
  <c r="H113"/>
  <c r="H112"/>
  <c r="H111"/>
  <c r="H93"/>
  <c r="H97"/>
  <c r="H99"/>
  <c r="H100"/>
  <c r="H101"/>
  <c r="H103"/>
  <c r="H104"/>
  <c r="H105"/>
  <c r="H106"/>
  <c r="H107"/>
  <c r="H108"/>
  <c r="H92"/>
  <c r="H83"/>
  <c r="H84"/>
  <c r="H87"/>
  <c r="H76"/>
  <c r="H78"/>
  <c r="H80"/>
  <c r="H75"/>
  <c r="H69"/>
  <c r="H71"/>
  <c r="H72"/>
  <c r="H63"/>
  <c r="H64"/>
  <c r="H65"/>
  <c r="H66"/>
  <c r="H68"/>
  <c r="H53"/>
  <c r="H55"/>
  <c r="H56"/>
  <c r="H57"/>
  <c r="H49"/>
  <c r="H50"/>
  <c r="H42"/>
  <c r="H43"/>
  <c r="H44"/>
  <c r="H45"/>
  <c r="H39"/>
  <c r="H33"/>
  <c r="H34"/>
  <c r="H35"/>
  <c r="H32"/>
  <c r="H23"/>
  <c r="H24"/>
  <c r="H25"/>
  <c r="H20"/>
  <c r="H12"/>
  <c r="H16"/>
  <c r="H17"/>
  <c r="H11"/>
  <c r="H10"/>
  <c r="I42" l="1"/>
  <c r="I43"/>
  <c r="I44"/>
  <c r="I45"/>
  <c r="G46"/>
  <c r="G41" l="1"/>
  <c r="H41" s="1"/>
  <c r="I41" s="1"/>
  <c r="H46"/>
  <c r="I46" s="1"/>
  <c r="H140"/>
  <c r="G138" l="1"/>
  <c r="H138" s="1"/>
  <c r="H36" l="1"/>
  <c r="G160" l="1"/>
  <c r="H160" s="1"/>
  <c r="G22"/>
  <c r="H22" s="1"/>
  <c r="G21"/>
  <c r="H21" s="1"/>
  <c r="G159" l="1"/>
  <c r="H159" s="1"/>
  <c r="H158"/>
  <c r="G208" l="1"/>
  <c r="H208" s="1"/>
  <c r="H157"/>
  <c r="G137"/>
  <c r="H137" s="1"/>
  <c r="G142"/>
  <c r="H142" s="1"/>
  <c r="G143"/>
  <c r="G152"/>
  <c r="H152" s="1"/>
  <c r="G126"/>
  <c r="H126" s="1"/>
  <c r="H145" l="1"/>
  <c r="H143"/>
  <c r="G134"/>
  <c r="H134" s="1"/>
  <c r="G124"/>
  <c r="H124" s="1"/>
  <c r="G102"/>
  <c r="H102" s="1"/>
  <c r="G109"/>
  <c r="H109" s="1"/>
  <c r="G98"/>
  <c r="H98" s="1"/>
  <c r="G95"/>
  <c r="H95" s="1"/>
  <c r="G96"/>
  <c r="H96" s="1"/>
  <c r="G90"/>
  <c r="H90" s="1"/>
  <c r="G94"/>
  <c r="H94" s="1"/>
  <c r="G85"/>
  <c r="H85" s="1"/>
  <c r="G79"/>
  <c r="H79" s="1"/>
  <c r="G82"/>
  <c r="H82" s="1"/>
  <c r="L54"/>
  <c r="C37" i="13"/>
  <c r="C26"/>
  <c r="C17"/>
  <c r="C41" s="1"/>
  <c r="H117" i="5"/>
  <c r="I17" l="1"/>
  <c r="I39"/>
  <c r="I49"/>
  <c r="I50"/>
  <c r="I32"/>
  <c r="I35"/>
  <c r="I33"/>
  <c r="I34"/>
  <c r="I36"/>
  <c r="I25"/>
  <c r="I23"/>
  <c r="I24"/>
  <c r="I21"/>
  <c r="I22"/>
  <c r="I213"/>
  <c r="I212"/>
  <c r="I201"/>
  <c r="I197"/>
  <c r="I204"/>
  <c r="I202"/>
  <c r="I198"/>
  <c r="I206"/>
  <c r="I199"/>
  <c r="I205"/>
  <c r="I200"/>
  <c r="I196"/>
  <c r="I66"/>
  <c r="I185"/>
  <c r="I189"/>
  <c r="I193"/>
  <c r="I178"/>
  <c r="I174"/>
  <c r="I170"/>
  <c r="I166"/>
  <c r="I183"/>
  <c r="I191"/>
  <c r="I180"/>
  <c r="I172"/>
  <c r="I186"/>
  <c r="I194"/>
  <c r="I173"/>
  <c r="I184"/>
  <c r="I188"/>
  <c r="I192"/>
  <c r="I179"/>
  <c r="I175"/>
  <c r="I171"/>
  <c r="I167"/>
  <c r="I187"/>
  <c r="I182"/>
  <c r="I176"/>
  <c r="I168"/>
  <c r="I190"/>
  <c r="I177"/>
  <c r="I169"/>
  <c r="I85"/>
  <c r="G77"/>
  <c r="H77" s="1"/>
  <c r="I125"/>
  <c r="G13"/>
  <c r="H13" s="1"/>
  <c r="I31" l="1"/>
  <c r="C14" i="14" s="1"/>
  <c r="C13" i="15" s="1"/>
  <c r="F15"/>
  <c r="I47" i="5"/>
  <c r="C16" i="14" s="1"/>
  <c r="C15" i="15" s="1"/>
  <c r="I38" i="5"/>
  <c r="C15" i="14" s="1"/>
  <c r="C14" i="15" s="1"/>
  <c r="L14" i="5"/>
  <c r="D13" i="15" l="1"/>
  <c r="E13" s="1"/>
  <c r="F13"/>
  <c r="G13" s="1"/>
  <c r="H13"/>
  <c r="I13" s="1"/>
  <c r="K13"/>
  <c r="K15"/>
  <c r="I15"/>
  <c r="G15"/>
  <c r="E15"/>
  <c r="J14"/>
  <c r="K14" s="1"/>
  <c r="E14"/>
  <c r="H14"/>
  <c r="I14" s="1"/>
  <c r="F14"/>
  <c r="G14" s="1"/>
  <c r="G62" i="5"/>
  <c r="H62" s="1"/>
  <c r="I216" l="1"/>
  <c r="H70" l="1"/>
  <c r="I146" l="1"/>
  <c r="H91"/>
  <c r="I82"/>
  <c r="I83"/>
  <c r="I84"/>
  <c r="I87"/>
  <c r="I68"/>
  <c r="L68"/>
  <c r="I69"/>
  <c r="I70"/>
  <c r="I71"/>
  <c r="I72"/>
  <c r="I75"/>
  <c r="I76"/>
  <c r="I77"/>
  <c r="I78"/>
  <c r="I79"/>
  <c r="I80"/>
  <c r="I73" l="1"/>
  <c r="C18" i="14" s="1"/>
  <c r="C17" i="15" s="1"/>
  <c r="G61" i="5"/>
  <c r="H61" s="1"/>
  <c r="H17" i="15" l="1"/>
  <c r="I17" s="1"/>
  <c r="E17"/>
  <c r="F17"/>
  <c r="G17" s="1"/>
  <c r="J17"/>
  <c r="K17" s="1"/>
  <c r="H54" i="5"/>
  <c r="I54" s="1"/>
  <c r="I10" l="1"/>
  <c r="D10" i="12"/>
  <c r="F13" i="5" s="1"/>
  <c r="G14" l="1"/>
  <c r="G15"/>
  <c r="H15" s="1"/>
  <c r="H14" l="1"/>
  <c r="I14" s="1"/>
  <c r="L215"/>
  <c r="I215" s="1"/>
  <c r="L214"/>
  <c r="L211"/>
  <c r="L210"/>
  <c r="I210" s="1"/>
  <c r="L209"/>
  <c r="L208"/>
  <c r="L207"/>
  <c r="L164"/>
  <c r="I164" s="1"/>
  <c r="L163"/>
  <c r="L162"/>
  <c r="L161"/>
  <c r="L160"/>
  <c r="I160" s="1"/>
  <c r="L159"/>
  <c r="L158"/>
  <c r="L157"/>
  <c r="L156"/>
  <c r="L155"/>
  <c r="I155" s="1"/>
  <c r="L154"/>
  <c r="L153"/>
  <c r="I153" s="1"/>
  <c r="L152"/>
  <c r="L151"/>
  <c r="L150"/>
  <c r="L149"/>
  <c r="I149" s="1"/>
  <c r="L148"/>
  <c r="L146"/>
  <c r="L145"/>
  <c r="L144"/>
  <c r="I144"/>
  <c r="L143"/>
  <c r="I143"/>
  <c r="L142"/>
  <c r="L140"/>
  <c r="I140"/>
  <c r="L139"/>
  <c r="L138"/>
  <c r="I138" s="1"/>
  <c r="L137"/>
  <c r="I137" s="1"/>
  <c r="L136"/>
  <c r="L135"/>
  <c r="L134"/>
  <c r="I134" s="1"/>
  <c r="L133"/>
  <c r="L132"/>
  <c r="L131"/>
  <c r="L130"/>
  <c r="L129"/>
  <c r="L128"/>
  <c r="L127"/>
  <c r="L126"/>
  <c r="L125"/>
  <c r="L124"/>
  <c r="I124" s="1"/>
  <c r="L123"/>
  <c r="L122"/>
  <c r="L121"/>
  <c r="L120"/>
  <c r="I120" s="1"/>
  <c r="L119"/>
  <c r="L118"/>
  <c r="L117"/>
  <c r="L116"/>
  <c r="I116" s="1"/>
  <c r="L115"/>
  <c r="L114"/>
  <c r="L113"/>
  <c r="L112"/>
  <c r="I112" s="1"/>
  <c r="L111"/>
  <c r="L110"/>
  <c r="L109"/>
  <c r="L108"/>
  <c r="I108" s="1"/>
  <c r="L107"/>
  <c r="L106"/>
  <c r="L105"/>
  <c r="L104"/>
  <c r="I104" s="1"/>
  <c r="L103"/>
  <c r="L102"/>
  <c r="L101"/>
  <c r="L100"/>
  <c r="I100" s="1"/>
  <c r="L99"/>
  <c r="I99" s="1"/>
  <c r="L98"/>
  <c r="L97"/>
  <c r="L96"/>
  <c r="I96" s="1"/>
  <c r="L95"/>
  <c r="L94"/>
  <c r="L93"/>
  <c r="L92"/>
  <c r="I92" s="1"/>
  <c r="L91"/>
  <c r="L90"/>
  <c r="L89"/>
  <c r="L88"/>
  <c r="L87"/>
  <c r="L86"/>
  <c r="L84"/>
  <c r="L83"/>
  <c r="L82"/>
  <c r="L81"/>
  <c r="L80"/>
  <c r="L79"/>
  <c r="L78"/>
  <c r="L77"/>
  <c r="L76"/>
  <c r="L75"/>
  <c r="L74"/>
  <c r="L73"/>
  <c r="L72"/>
  <c r="L71"/>
  <c r="L70"/>
  <c r="L69"/>
  <c r="L67"/>
  <c r="L65"/>
  <c r="L64"/>
  <c r="I64" s="1"/>
  <c r="L63"/>
  <c r="L62"/>
  <c r="I62"/>
  <c r="L61"/>
  <c r="L58"/>
  <c r="L57"/>
  <c r="I57"/>
  <c r="L56"/>
  <c r="L55"/>
  <c r="L53"/>
  <c r="I53"/>
  <c r="L52"/>
  <c r="L51"/>
  <c r="L20"/>
  <c r="L18"/>
  <c r="L13"/>
  <c r="I13" s="1"/>
  <c r="L16"/>
  <c r="L15"/>
  <c r="I15" s="1"/>
  <c r="L12"/>
  <c r="L11"/>
  <c r="L10"/>
  <c r="I119" l="1"/>
  <c r="I163"/>
  <c r="I111"/>
  <c r="I152"/>
  <c r="I63"/>
  <c r="I95"/>
  <c r="I209"/>
  <c r="I159"/>
  <c r="I12"/>
  <c r="I103"/>
  <c r="I107"/>
  <c r="I133"/>
  <c r="I11"/>
  <c r="I16"/>
  <c r="I56"/>
  <c r="I93"/>
  <c r="I98"/>
  <c r="I109"/>
  <c r="I114"/>
  <c r="I131"/>
  <c r="I136"/>
  <c r="I142"/>
  <c r="I145"/>
  <c r="I150"/>
  <c r="I154"/>
  <c r="I65"/>
  <c r="I97"/>
  <c r="I102"/>
  <c r="I113"/>
  <c r="I118"/>
  <c r="I135"/>
  <c r="I158"/>
  <c r="I211"/>
  <c r="I214"/>
  <c r="C22" i="14" s="1"/>
  <c r="C21" i="15" s="1"/>
  <c r="I61" i="5"/>
  <c r="I90"/>
  <c r="I101"/>
  <c r="I106"/>
  <c r="I117"/>
  <c r="I122"/>
  <c r="I128"/>
  <c r="I139"/>
  <c r="I157"/>
  <c r="I162"/>
  <c r="I94"/>
  <c r="I105"/>
  <c r="I121"/>
  <c r="I126"/>
  <c r="I127"/>
  <c r="I132"/>
  <c r="I151"/>
  <c r="I208"/>
  <c r="I207" l="1"/>
  <c r="C21" i="14" s="1"/>
  <c r="C20" i="15" s="1"/>
  <c r="E21"/>
  <c r="J21"/>
  <c r="K21" s="1"/>
  <c r="I21"/>
  <c r="G21"/>
  <c r="I9" i="5"/>
  <c r="I129"/>
  <c r="C20" i="14" s="1"/>
  <c r="C19" i="15" s="1"/>
  <c r="I88" i="5"/>
  <c r="C19" i="14" s="1"/>
  <c r="C18" i="15" s="1"/>
  <c r="I20" i="5"/>
  <c r="I18" l="1"/>
  <c r="C13" i="14" s="1"/>
  <c r="C12" i="15" s="1"/>
  <c r="J12" s="1"/>
  <c r="K12" s="1"/>
  <c r="C12" i="14"/>
  <c r="C11" i="15" s="1"/>
  <c r="K11" s="1"/>
  <c r="H19"/>
  <c r="I19" s="1"/>
  <c r="F19"/>
  <c r="G19" s="1"/>
  <c r="E19"/>
  <c r="J19"/>
  <c r="K19" s="1"/>
  <c r="E18"/>
  <c r="H18"/>
  <c r="I18" s="1"/>
  <c r="F18"/>
  <c r="G18" s="1"/>
  <c r="J18"/>
  <c r="K18" s="1"/>
  <c r="G20"/>
  <c r="E20"/>
  <c r="J20"/>
  <c r="I20"/>
  <c r="I55" i="5"/>
  <c r="I51" s="1"/>
  <c r="C17" i="14" s="1"/>
  <c r="D11" i="15" l="1"/>
  <c r="E11" s="1"/>
  <c r="I11"/>
  <c r="H218" i="5"/>
  <c r="I221" s="1"/>
  <c r="N10" s="1"/>
  <c r="G11" i="15"/>
  <c r="D12"/>
  <c r="E12" s="1"/>
  <c r="H12"/>
  <c r="I12" s="1"/>
  <c r="F12"/>
  <c r="G12" s="1"/>
  <c r="C23" i="14"/>
  <c r="C16" i="15"/>
  <c r="K20"/>
  <c r="D22" l="1"/>
  <c r="D23" s="1"/>
  <c r="J16"/>
  <c r="H16"/>
  <c r="E16"/>
  <c r="F16"/>
  <c r="C22"/>
  <c r="E22" l="1"/>
  <c r="E23" s="1"/>
  <c r="K16"/>
  <c r="J22"/>
  <c r="K22" s="1"/>
  <c r="I16"/>
  <c r="H22"/>
  <c r="I22" s="1"/>
  <c r="G16"/>
  <c r="F22"/>
  <c r="G22" l="1"/>
  <c r="K24" s="1"/>
  <c r="J24"/>
  <c r="F23"/>
  <c r="H23" s="1"/>
  <c r="J23" s="1"/>
  <c r="G23" l="1"/>
  <c r="I23" s="1"/>
  <c r="K23" s="1"/>
</calcChain>
</file>

<file path=xl/sharedStrings.xml><?xml version="1.0" encoding="utf-8"?>
<sst xmlns="http://schemas.openxmlformats.org/spreadsheetml/2006/main" count="2344" uniqueCount="1087">
  <si>
    <t>sinapi</t>
  </si>
  <si>
    <t>N°</t>
  </si>
  <si>
    <t>74209/001</t>
  </si>
  <si>
    <t>74220/001</t>
  </si>
  <si>
    <t>ITEM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</si>
  <si>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</si>
  <si>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</si>
  <si>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</si>
  <si>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</si>
  <si>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</si>
  <si>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</si>
  <si>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</si>
  <si>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</si>
  <si>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</si>
  <si>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</si>
  <si>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5.1</t>
  </si>
  <si>
    <t>6.1</t>
  </si>
  <si>
    <t>6.2</t>
  </si>
  <si>
    <t>6.3</t>
  </si>
  <si>
    <t>7.1</t>
  </si>
  <si>
    <t>7.2</t>
  </si>
  <si>
    <t>7.3</t>
  </si>
  <si>
    <t>7.4</t>
  </si>
  <si>
    <t>MOBILIZAÇÃO - CANTEIRO DE OBRAS - DEMOLIÇÕES</t>
  </si>
  <si>
    <t>PLACA DE OBRA EM CHAPA DE ACO GALVANIZADO - PADRÃO MINISTÉRIO DA SAÚDE - 1,50X3,00M</t>
  </si>
  <si>
    <t>LIGAÇÃO PROVISÓRIA DE ÁGUA PARA OBRA</t>
  </si>
  <si>
    <t>COBERTURA</t>
  </si>
  <si>
    <t>IMPERMEABILIZAÇÃO</t>
  </si>
  <si>
    <t>REVESTIMENTOS - PISOS, PAREDES E TETOS</t>
  </si>
  <si>
    <t>PISO</t>
  </si>
  <si>
    <t>M2</t>
  </si>
  <si>
    <t>UN</t>
  </si>
  <si>
    <t>M3</t>
  </si>
  <si>
    <t>M</t>
  </si>
  <si>
    <t>1,00</t>
  </si>
  <si>
    <t>10,00</t>
  </si>
  <si>
    <t>02</t>
  </si>
  <si>
    <t>8.1</t>
  </si>
  <si>
    <t>8.2</t>
  </si>
  <si>
    <t>8.3</t>
  </si>
  <si>
    <t>9.1</t>
  </si>
  <si>
    <t>9.2</t>
  </si>
  <si>
    <t>9.3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</si>
  <si>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</si>
  <si>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</si>
  <si>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</si>
  <si>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</si>
  <si>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</si>
  <si>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</si>
  <si>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PORTA DE MADEIRA COMPENSADA LISA PARA PINTURA, 1.00X2.10M, INCLUSO ADUELA 1 A, ALIZAR 1A E DOBRADIÇA COM ANEL</t>
  </si>
  <si>
    <t>ALUMÍNIO</t>
  </si>
  <si>
    <t>PORTA DE ABRIR EM ALUMÍNIO CHAPA LISA, 1F/2F , COMPLETA - CONF. PROJETO</t>
  </si>
  <si>
    <t>VIDRO</t>
  </si>
  <si>
    <t>VIDRO LISO COMUM TRANSPARENTE, ESPESSURA 3MM</t>
  </si>
  <si>
    <t>INSTALAÇÕES ELETRICAS</t>
  </si>
  <si>
    <t>PADRÃO DE ENTRADA TRIFÁSICO 125A AÉREO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</si>
  <si>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</si>
  <si>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</si>
  <si>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</si>
  <si>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</si>
  <si>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RELE FOTOELETRICO</t>
  </si>
  <si>
    <t>PONTO DE ENERGIA PARA ILUMINAÇÃO</t>
  </si>
  <si>
    <t>UNID</t>
  </si>
  <si>
    <t>CJ</t>
  </si>
  <si>
    <t>PT</t>
  </si>
  <si>
    <t>QDE</t>
  </si>
  <si>
    <t>13,74</t>
  </si>
  <si>
    <t>885,78</t>
  </si>
  <si>
    <t>979,55</t>
  </si>
  <si>
    <t>362,33</t>
  </si>
  <si>
    <t>7,00</t>
  </si>
  <si>
    <t>15,00</t>
  </si>
  <si>
    <t>23,00</t>
  </si>
  <si>
    <t>2,00</t>
  </si>
  <si>
    <t>48,00</t>
  </si>
  <si>
    <t>11,00</t>
  </si>
  <si>
    <t>3,00</t>
  </si>
  <si>
    <t>87,00</t>
  </si>
  <si>
    <t>74131/004</t>
  </si>
  <si>
    <t>74130/006</t>
  </si>
  <si>
    <t>74130/005</t>
  </si>
  <si>
    <t>74130/001</t>
  </si>
  <si>
    <t>74130/002</t>
  </si>
  <si>
    <t>9535</t>
  </si>
  <si>
    <t>10.1</t>
  </si>
  <si>
    <t>10.4</t>
  </si>
  <si>
    <t>TOMADA DUPLA 20A/127V PADRÃO BRASILEIRO EM CX. 4"X4"</t>
  </si>
  <si>
    <t>PONTO DE ENERGIA PARA INTERRUPTOR</t>
  </si>
  <si>
    <t>QPDG</t>
  </si>
  <si>
    <t>DISJUNTOR TERMOMAGNETICOTRIPOLAR 125ACAPAC. INTERRUP. 25KA-CURVAC</t>
  </si>
  <si>
    <t>DISJUNTOR TERMOMAGNETICOTRIPOLAR 100ACAPAC. INTERRUP 25KA-CURVAC</t>
  </si>
  <si>
    <t>QUADROS</t>
  </si>
  <si>
    <t>DISJUNTOR TERMOMAGNÉTICO TRIPOLAR 80A CAPAC. INTERRUP 25KA-CURVA C</t>
  </si>
  <si>
    <t>DISJUNTOR TERMOMAGNETICO MONOPOLAR PADRÃO NEMA (AMERICANO) 10A30A</t>
  </si>
  <si>
    <t>DISJUNTOR TERMOMAGNÉTICO MONOPOLAR PADRÃO NEMA (AMERICANO) 35A50A</t>
  </si>
  <si>
    <t>EQUIPAMENTOS LÓGICA E TELEFONIA</t>
  </si>
  <si>
    <t>INSTALAÇÕES HIDAULICAS</t>
  </si>
  <si>
    <t>LOUÇAS E APARELHOS SANITÁRIOS</t>
  </si>
  <si>
    <t>ASSENTO PARA VASO SANITÁRIO DE PLÁSTICO PADRÃO POPULAR</t>
  </si>
  <si>
    <t>LAVATÓRIO LOUCA BRANCA SUSPENSO 29,5 X 39.0CM, PADRÃO POPULAR, COM SIFÃO PLÁSTICO TIPO COPO 1", VÁLVULA EM PLÁSTICO BRANCO 1" E CONJUNTO PARA FIXAÇÃO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</si>
  <si>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</si>
  <si>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</si>
  <si>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</si>
  <si>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CHUVEIRO ELETRICO COMUM TIPO DUCHA</t>
  </si>
  <si>
    <t>64,00</t>
  </si>
  <si>
    <t>4,00</t>
  </si>
  <si>
    <t>82,00</t>
  </si>
  <si>
    <t>19,00</t>
  </si>
  <si>
    <t>37,00</t>
  </si>
  <si>
    <t>5,00</t>
  </si>
  <si>
    <t>12,00</t>
  </si>
  <si>
    <t>9,00</t>
  </si>
  <si>
    <t>17,00</t>
  </si>
  <si>
    <t>18,00</t>
  </si>
  <si>
    <t>74104/001</t>
  </si>
  <si>
    <t>11.1</t>
  </si>
  <si>
    <t>12.1</t>
  </si>
  <si>
    <t>13.1</t>
  </si>
  <si>
    <t>METAIS, ACESSÓRIOS E EQUIPAMENTOS</t>
  </si>
  <si>
    <t>RESERVATÓRIO D'AGUA DE FIBRA CILÍNDRICO, CAPACIDADE 5.000L</t>
  </si>
  <si>
    <t>PONTOS DE HIRAULICA</t>
  </si>
  <si>
    <t>PONTO DE AGUA FRIA 1 1/2"</t>
  </si>
  <si>
    <t>PONTO DE ESGOTO DN 50</t>
  </si>
  <si>
    <t>REDE EXTERNA</t>
  </si>
  <si>
    <t>CAIXA DE INSPEÇAO EM ALVENARIA DE TIJOLO MACIÇO 60X60X60CM, REVESTIDA INTERNAMENTO COM BARRA LISA (CIMENTO E AREIA, TRAÇO 1:4) E=2,0CM, COM TAMPA PRÉ-MOLDADA DE CONCRETO E FUNDO DE CONCRETO 15MPA TIPO C - ESCAVAÇÃO E CONFECÇÃO - ÁGUAS PLUVIAIS E ESGOTO</t>
  </si>
  <si>
    <t>REDE AR COMPRIMIDO</t>
  </si>
  <si>
    <t>DIVERSOS E LIMPEZA DA OBRA</t>
  </si>
  <si>
    <t>LIMPEZA FINAL DA OBRA</t>
  </si>
  <si>
    <t>8,00</t>
  </si>
  <si>
    <t>20,00</t>
  </si>
  <si>
    <t>38,00</t>
  </si>
  <si>
    <t>22,00</t>
  </si>
  <si>
    <t>30,40</t>
  </si>
  <si>
    <t>186,00</t>
  </si>
  <si>
    <t>30,00</t>
  </si>
  <si>
    <t>comp = composição de preços(itens que não constam SINAPI)</t>
  </si>
  <si>
    <t>VALOR</t>
  </si>
  <si>
    <t xml:space="preserve">LIMPEZA MECANIZADA DE TERRENO, INCLUSIVE RETIRADA DE ARVORES ENTRE 0,05CM ATÉ 0,15M </t>
  </si>
  <si>
    <t>PINTURA EXTERNA EM TEXTURA ACRILICA</t>
  </si>
  <si>
    <t>VALOR TOTAL</t>
  </si>
  <si>
    <t>Total da Planilha</t>
  </si>
  <si>
    <t>BDI</t>
  </si>
  <si>
    <t>BARRAÇÃO DE OBRA EM TABUAS DE MADEIRA COM BANHEIRO, COBERTURA EM FIBROCIMENTO 4 MM, INCLUSO INSTALAÇOES HIDRO-SANITARIAS E ELETRICAS *Refeitorio, vestuário, banheiro, deposito)</t>
  </si>
  <si>
    <t>DESCRIÇÃO</t>
  </si>
  <si>
    <t>Quant</t>
  </si>
  <si>
    <t>custo unitário (R$)</t>
  </si>
  <si>
    <t>custo total</t>
  </si>
  <si>
    <t>m³</t>
  </si>
  <si>
    <t>und</t>
  </si>
  <si>
    <t>m</t>
  </si>
  <si>
    <t>h</t>
  </si>
  <si>
    <t>kg</t>
  </si>
  <si>
    <t>cj</t>
  </si>
  <si>
    <t>valor total do item</t>
  </si>
  <si>
    <t>LIGACAO PROVISORIA DE AGUA PARA OBRA E INSTALACAO SANITARIA PROVISORIA , PEQUENAS OBRAS -INSTALACAO MINIMA</t>
  </si>
  <si>
    <t>UND</t>
  </si>
  <si>
    <t>QTD</t>
  </si>
  <si>
    <t>Custo unitário (R$)</t>
  </si>
  <si>
    <t>CUSTO TOTAL</t>
  </si>
  <si>
    <t>SINAPI</t>
  </si>
  <si>
    <t>m²</t>
  </si>
  <si>
    <t>Valor Total do item</t>
  </si>
  <si>
    <t xml:space="preserve">COMP </t>
  </si>
  <si>
    <t>01</t>
  </si>
  <si>
    <t xml:space="preserve">VALOR  </t>
  </si>
  <si>
    <t>REF.:</t>
  </si>
  <si>
    <t>VALOR COM BDI</t>
  </si>
  <si>
    <t>ÍTEM</t>
  </si>
  <si>
    <t>SERVIÇO</t>
  </si>
  <si>
    <t>CÁLCULO</t>
  </si>
  <si>
    <t>TOTAL</t>
  </si>
  <si>
    <t>UNIDADE</t>
  </si>
  <si>
    <t>SERVIÇOS PRELIMINARES</t>
  </si>
  <si>
    <t>1.1.1</t>
  </si>
  <si>
    <t>LIMPEZA DO TERRENO</t>
  </si>
  <si>
    <t>1.1.2</t>
  </si>
  <si>
    <t>BARRACÃO DE OBRA</t>
  </si>
  <si>
    <t>4*3.50</t>
  </si>
  <si>
    <t>1.1.3</t>
  </si>
  <si>
    <t>LOCAÇÃO DE OBRA</t>
  </si>
  <si>
    <t>ÁREA DA EDIFICAÇÃO</t>
  </si>
  <si>
    <t>1.1.4</t>
  </si>
  <si>
    <t>PLACA</t>
  </si>
  <si>
    <t>2.1.1</t>
  </si>
  <si>
    <t>CONFORME PROJETO ESTRUTURAL</t>
  </si>
  <si>
    <t>2.1.2</t>
  </si>
  <si>
    <t>2.1.3</t>
  </si>
  <si>
    <t>2.1.4</t>
  </si>
  <si>
    <t>3.1.1</t>
  </si>
  <si>
    <t>LANÇAMENTO CONCRETO</t>
  </si>
  <si>
    <t>FÔRMA</t>
  </si>
  <si>
    <t>AÇO CA-50</t>
  </si>
  <si>
    <t>KG</t>
  </si>
  <si>
    <t>AÇO CA-60</t>
  </si>
  <si>
    <t>ESTRUTURA</t>
  </si>
  <si>
    <t>4.1.1</t>
  </si>
  <si>
    <t>CONCRETO 25 MPA</t>
  </si>
  <si>
    <t>5.0</t>
  </si>
  <si>
    <t>5.1.1</t>
  </si>
  <si>
    <t>NEUTROL</t>
  </si>
  <si>
    <t>ALVENARIA</t>
  </si>
  <si>
    <t>6.1.1</t>
  </si>
  <si>
    <t>TIJOLO CERÂMICO</t>
  </si>
  <si>
    <t>ÁREA DAS PAREDES</t>
  </si>
  <si>
    <t>6.1.2</t>
  </si>
  <si>
    <t>7.1.1</t>
  </si>
  <si>
    <t>AREA COBERTA</t>
  </si>
  <si>
    <t>7.1.2</t>
  </si>
  <si>
    <t>7.1.3</t>
  </si>
  <si>
    <t>7.1.4</t>
  </si>
  <si>
    <t xml:space="preserve">TELHA CERÂMICA </t>
  </si>
  <si>
    <t>ESQUADRIA</t>
  </si>
  <si>
    <t>8.1.1</t>
  </si>
  <si>
    <t>CONFORME PROJETO ARQUITETÔNICO</t>
  </si>
  <si>
    <t>8.1.2</t>
  </si>
  <si>
    <t>8.1.3</t>
  </si>
  <si>
    <t>8.1.4</t>
  </si>
  <si>
    <t>PORTA MADEIRA 0,80 X 2,10</t>
  </si>
  <si>
    <t>PORTA MADEIRA 1,00 X 2,10</t>
  </si>
  <si>
    <t>REVESTIMENTO</t>
  </si>
  <si>
    <t>9.1.1</t>
  </si>
  <si>
    <t>CHAPISCO</t>
  </si>
  <si>
    <t>EMBOÇO</t>
  </si>
  <si>
    <t>AZULEJO</t>
  </si>
  <si>
    <t>REJUNTE</t>
  </si>
  <si>
    <t>IGUAL ÁREA DE AZULEJO</t>
  </si>
  <si>
    <t>PISOS, RODAPÉS, SOLEIRAS E PEITORIS</t>
  </si>
  <si>
    <t>10.1.1</t>
  </si>
  <si>
    <t xml:space="preserve">ÁREA DE PISO NOVA DA EDIFICAÇÃO  </t>
  </si>
  <si>
    <t>10.1.2</t>
  </si>
  <si>
    <t>PASSEIO (CALÇADA)</t>
  </si>
  <si>
    <t>EM TORNO DA EDIFICAÇÃO COM LARGURA DE 0,80M</t>
  </si>
  <si>
    <t>10.1.3</t>
  </si>
  <si>
    <t>PISO GRANILITE</t>
  </si>
  <si>
    <t>RODAPÉ GRANILITE</t>
  </si>
  <si>
    <t>PERIMETRO DOS AMBIENTES INTERNOS</t>
  </si>
  <si>
    <t>11.1.1</t>
  </si>
  <si>
    <t>PINTURA</t>
  </si>
  <si>
    <t>12.1.1</t>
  </si>
  <si>
    <t>PINTURA LATEX ACRILICA</t>
  </si>
  <si>
    <t>PERIMETRO EXTERNO E INTERNO X ALTURA</t>
  </si>
  <si>
    <t>12.1.2</t>
  </si>
  <si>
    <t>PINTURA ESMALTE MADEIRA</t>
  </si>
  <si>
    <t>ÁREA DAS ESQUADRIAS</t>
  </si>
  <si>
    <t>12.1.3</t>
  </si>
  <si>
    <t>FORRO</t>
  </si>
  <si>
    <t>13.1.1</t>
  </si>
  <si>
    <t xml:space="preserve">FORRO PVC </t>
  </si>
  <si>
    <t>14.1</t>
  </si>
  <si>
    <t>SERVIÇOS COMPLEMENTARES</t>
  </si>
  <si>
    <t>14.1.1</t>
  </si>
  <si>
    <t>BARRA DE APOIO</t>
  </si>
  <si>
    <t>M²</t>
  </si>
  <si>
    <t>15.1</t>
  </si>
  <si>
    <t>INSTALAÇÃO HIDRO SANITÁRIA</t>
  </si>
  <si>
    <t>15.1.1</t>
  </si>
  <si>
    <t>CONFORME PROJETO HIDRAULICO</t>
  </si>
  <si>
    <t>INSTALAÇÃO ELETRICA</t>
  </si>
  <si>
    <t>CONFORME PROJETO ELÉTRICO</t>
  </si>
  <si>
    <t>LIMPEZA FINAL DE OBRA</t>
  </si>
  <si>
    <t>LIMPEZA FINAL</t>
  </si>
  <si>
    <t>ÁREA TOTAL</t>
  </si>
  <si>
    <t>1.1.5</t>
  </si>
  <si>
    <t>TAPUME</t>
  </si>
  <si>
    <t xml:space="preserve">TAPUME DE CHAPA DE MADEIRA COMPENSADA, E= 6MM, COM PINTURA A CAL E AREA, INCLUSIVE PORTÃO </t>
  </si>
  <si>
    <t>M³</t>
  </si>
  <si>
    <t>H</t>
  </si>
  <si>
    <t>1.1.6</t>
  </si>
  <si>
    <t>MURO</t>
  </si>
  <si>
    <t>Sinapi</t>
  </si>
  <si>
    <t>PEDRA BRITADA N. 0, OU PEDRISCO (4,8 A 9,5 MM) POSTO PEDREIRA/FORNECEDOR, SEM
FRETE (estacionamento - h= 10cm)</t>
  </si>
  <si>
    <t>PISO EM GRANILITE, MARMORITE OU GRANITINA ESPESSURA 8 MM, INCLUSO JUNTAS DE DILATACAO PLASTICAS</t>
  </si>
  <si>
    <t>3.2</t>
  </si>
  <si>
    <t>3.3</t>
  </si>
  <si>
    <t>3.4</t>
  </si>
  <si>
    <t>3.5</t>
  </si>
  <si>
    <t>3.6</t>
  </si>
  <si>
    <t>4.0</t>
  </si>
  <si>
    <t>3.0</t>
  </si>
  <si>
    <t>2.0</t>
  </si>
  <si>
    <t>1.0</t>
  </si>
  <si>
    <t>03</t>
  </si>
  <si>
    <t>REVESTIMENTO CERÂMICO 20X25CM, ASSENTADA COM ARGAMASSA COLANTE, COM REJUNTAMENTO EM EPOXI</t>
  </si>
  <si>
    <t>PISO CERÂMICO esmaltado 20 cm x 25 cm, assentado com argamassa mista de cimento, cal hidratada e areia sem peneirar traço 1:0,5:5, e=2,5 cm - unidade: m2</t>
  </si>
  <si>
    <t xml:space="preserve">APLICAÇÃO MANUAL DE PINTURA COM TINTA LÁTEX ACRÍLICA EM PAREDES, DUAS DEMÃOS. </t>
  </si>
  <si>
    <t>4.2</t>
  </si>
  <si>
    <t>4.3</t>
  </si>
  <si>
    <t>4.4</t>
  </si>
  <si>
    <t>4.5</t>
  </si>
  <si>
    <t>6.0</t>
  </si>
  <si>
    <t>CHAPISCO APLICADO NO TETO, COM ROLO PARA TEXTURA ACRÍLICA. ARGAMASSA INDUSTRIALIZADA COM PREPARO EM MISTURADOR 300 KG.</t>
  </si>
  <si>
    <t xml:space="preserve"> APLICAÇÃO MANUAL DE PINTURA COM TINTA LÁTEX ACRÍLICA EM TETO, DUAS DEMÃOS. </t>
  </si>
  <si>
    <t xml:space="preserve">PORTA DE MADEIRA PARA PINTURA, SEMI-OCA (LEVE OU MÉDIA), 80X210CM, ESPESSURA DE 3,5CM, INCLUSO DOBRADIÇAS - FORNECIMENTO E INSTALAÇÃO. </t>
  </si>
  <si>
    <t xml:space="preserve">PORTA DE MADEIRA PARA PINTURA, SEMI-OCA (LEVE OU MÉDIA), 90X210CM, ESPESSURA DE 3,5CM, INCLUSO DOBRADIÇAS - FORNECIMENTO E INSTALAÇÃO. </t>
  </si>
  <si>
    <t xml:space="preserve"> FECHADURA DE EMBUTIR PARA PORTAS INTERNAS, COMPLETA, ACABAMENTO PADRÃO 
POPULAR, COM EXECUÇÃO DE FURO - FORNECIMENTO E INSTALAÇÃO. </t>
  </si>
  <si>
    <t xml:space="preserve">74065/003 </t>
  </si>
  <si>
    <t>PINTURA ESMALTE BRILHANTE PARA MADEIRA, DUAS DEMAOS, SOBRE FUNDO NIVELADOR BRANCO</t>
  </si>
  <si>
    <t>7.0</t>
  </si>
  <si>
    <t>7.8</t>
  </si>
  <si>
    <t>7.9</t>
  </si>
  <si>
    <t>7.10</t>
  </si>
  <si>
    <t>7.11</t>
  </si>
  <si>
    <t>8.0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</si>
  <si>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</si>
  <si>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</si>
  <si>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</si>
  <si>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</si>
  <si>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</si>
  <si>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</si>
  <si>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</si>
  <si>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</si>
  <si>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</si>
  <si>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9.0</t>
  </si>
  <si>
    <t>TOMADA ALTA DE EMBUTIR (1 MÓDULO), 2P+T 20 A, INCLUINDO SUPORTE E PLACA - FORNECIMENTO E INSTALAÇÃO.</t>
  </si>
  <si>
    <t xml:space="preserve">INTERRUPTOR SIMPLES (1 MÓDULO), 10A/250V, INCLUINDO SUPORTE E PLACA - 
FORNECIMENTO E INSTALAÇÃO. </t>
  </si>
  <si>
    <t>QUADRO DE DISTRIBUICAO DE ENERGIA DE EMBUTIR, EM CHAPA METALICA, PARA 18 ISJUNTORES TERMOMAGNETICOS MONOPOLARES, COM BARRAMENTO TRIFASICO E
NEUTRO, FORNECIMENTO E INSTALACAO</t>
  </si>
  <si>
    <t xml:space="preserve"> PARA-RAIO TP VALVULA 15KV/5KA - FORNECIMENTO E INSTALACAO </t>
  </si>
  <si>
    <t xml:space="preserve"> PAPELEIRA PLASTICA TIPO DISPENSER PARA PAPEL HIGIENICO ROLAO  </t>
  </si>
  <si>
    <t>VALOR TOTAL GERAL</t>
  </si>
  <si>
    <t xml:space="preserve">TOALHEIRO PLASTICO TIPO DISPENSER PARA PAPEL TOALHA INTERFOLHADO  </t>
  </si>
  <si>
    <t>9.4</t>
  </si>
  <si>
    <t>9.5</t>
  </si>
  <si>
    <t>9.6</t>
  </si>
  <si>
    <t>9.7</t>
  </si>
  <si>
    <t>9.8</t>
  </si>
  <si>
    <t>9.9</t>
  </si>
  <si>
    <t>9.10</t>
  </si>
  <si>
    <t>9.12</t>
  </si>
  <si>
    <t>9.14</t>
  </si>
  <si>
    <t>9.15</t>
  </si>
  <si>
    <t>9.16</t>
  </si>
  <si>
    <t>9.19</t>
  </si>
  <si>
    <t>9.20</t>
  </si>
  <si>
    <t>9.21</t>
  </si>
  <si>
    <t>9.22</t>
  </si>
  <si>
    <t>10.2</t>
  </si>
  <si>
    <t>10.3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</si>
  <si>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</si>
  <si>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</si>
  <si>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REGISTRO DE GAVETA BRUTO, LATÃO, ROSCÁVEL, 3/4", COM ACABAMENTO E CANOPLA CROMADOS. FORNECIDO E INSTALADO EM RAMAL DE ÁGUA.</t>
  </si>
  <si>
    <t>CAIXA SIFONADA, PVC, DN 100 X 100 X 50 MM, FORNECIDA E INSTALADA EM RAMAIS DE ENCAMINHAMENTO DE ÁGUA PLUVIAL</t>
  </si>
  <si>
    <t xml:space="preserve">TUBO PVC DN 75 MM PARA DRENAGEM - FORNECIMENTO E INSTALACAO </t>
  </si>
  <si>
    <t>TUBO PVC, SERIE NORMAL, ESGOTO PREDIAL, DN 100 MM, FORNECIDO E INSTALAÇÃO</t>
  </si>
  <si>
    <t>COMP</t>
  </si>
  <si>
    <t>BARRACÃO DE OBRA EM CHAPA DE MADEIRA COMPENSADACOM BANHEIRO COBERTURA EM   FIBROCIMENTO 4MM,   INCLUSO  INSTALAÇÕES HIDRO-SANITARIAS E ELETRICAS</t>
  </si>
  <si>
    <t>INSTAL/LIGACAO PROVISORIA ELETRICA BAIXA TENSÃO P/CANTEIRO DE OBRA CHAVE 100A CARGA 3KWH, 20CV EXCL FORN MEDIDOR</t>
  </si>
  <si>
    <t>COD TCPO</t>
  </si>
  <si>
    <t>01270.01.19</t>
  </si>
  <si>
    <t>01270.0.41.1</t>
  </si>
  <si>
    <t>09910330.1</t>
  </si>
  <si>
    <t>Kg</t>
  </si>
  <si>
    <t>01270.0.45.1</t>
  </si>
  <si>
    <t>01270.0.40.1</t>
  </si>
  <si>
    <t>02060.3.2.2</t>
  </si>
  <si>
    <t>02065.3.5.1</t>
  </si>
  <si>
    <t>COMP 01</t>
  </si>
  <si>
    <t>COMP 02</t>
  </si>
  <si>
    <t>COMP 03</t>
  </si>
  <si>
    <t xml:space="preserve">COD TCPO- </t>
  </si>
  <si>
    <t>099053.4.1</t>
  </si>
  <si>
    <t>L</t>
  </si>
  <si>
    <t>085203.1.7</t>
  </si>
  <si>
    <t>16520.8.2.1 - PROJETOR EXTERNO para lâmpada a vasor de mercúrio, de iodeto metálico ou de sódio, com ângulo regulável, com alojamento para reator - unidade: und</t>
  </si>
  <si>
    <t xml:space="preserve"> h </t>
  </si>
  <si>
    <t>01270.0.1.13</t>
  </si>
  <si>
    <t>01270.0.22.1</t>
  </si>
  <si>
    <t>16520.3.2.1</t>
  </si>
  <si>
    <t>16580.3.11.2</t>
  </si>
  <si>
    <t>165803.4.2</t>
  </si>
  <si>
    <t>TCPO</t>
  </si>
  <si>
    <t>01270.01.13</t>
  </si>
  <si>
    <t>01270.0.221</t>
  </si>
  <si>
    <t>16120.3.7.4</t>
  </si>
  <si>
    <t>16588.3.7.1</t>
  </si>
  <si>
    <t>16136.3.3.1</t>
  </si>
  <si>
    <t>16132.3.1.2</t>
  </si>
  <si>
    <t>16132.3.3.2</t>
  </si>
  <si>
    <t>16143.8.11.1 - PONTO de tomada com eletroduto de PVC rígido, sem placa, 0 3/4"-unidade: um</t>
  </si>
  <si>
    <t>16120.3.7.1</t>
  </si>
  <si>
    <t>16132.3.42</t>
  </si>
  <si>
    <t xml:space="preserve">161363.22 </t>
  </si>
  <si>
    <t>16132.8.18.1 PONTO de luz com eletroduto de PVC rígido, 0 3/1" - unidade: um</t>
  </si>
  <si>
    <t>COMP 10</t>
  </si>
  <si>
    <t>13105.3.6.1</t>
  </si>
  <si>
    <t>13105.3.8.1</t>
  </si>
  <si>
    <t>16120.3.2.1</t>
  </si>
  <si>
    <t>161313.2.I</t>
  </si>
  <si>
    <t>16132.3.3.1</t>
  </si>
  <si>
    <t>16131.3.1.6</t>
  </si>
  <si>
    <t>16120.3.4.4</t>
  </si>
  <si>
    <t>16142.3.4.2</t>
  </si>
  <si>
    <t>73953/004</t>
  </si>
  <si>
    <t xml:space="preserve">73953/006 </t>
  </si>
  <si>
    <t>LUMINARIA TIPO CALHA, DE SOBREPOR, COM REATOR DE PARTIDA RAPIDA E LAMPADA FLUORESCENTE 2X40W, COMPLETA, FORNECIMENTO E INSTALACAO</t>
  </si>
  <si>
    <t xml:space="preserve"> LUMINARIA TIPO CALHA, DE SOBREPOR, COM REATOR DE PARTIDA RAPIDA E LAMPADA FLUORESCENTE 4X20W, COMPLETA, FORNECIMENTO E INSTALACAO</t>
  </si>
  <si>
    <t>INTERRUPTOR DIFERENCIAL 4 X 63A SENS. 30MA (TETRAPOLAR)</t>
  </si>
  <si>
    <t xml:space="preserve">PARA-RAIO TP VALVULA 15KV/5KA - FORNECIMENTO E INSTALACAO </t>
  </si>
  <si>
    <t>01270.0.1.14</t>
  </si>
  <si>
    <t>PONTO DE ESGOTO DN 100</t>
  </si>
  <si>
    <t>PONTO DE AGUA FRIA 3/4"</t>
  </si>
  <si>
    <t>VALOR MEDIANO</t>
  </si>
  <si>
    <t xml:space="preserve"> INTERRUPTOR 3 TECLAS, 10A/250V, SEM SUPORTE E SEM PLACA - 
FORNECIMENTO E INSTALAÇÃO. </t>
  </si>
  <si>
    <t>Obra: UNIDADE BÁSICA DE SAÚDE - PADRÃO 2 -SANTA IZABEL II</t>
  </si>
  <si>
    <t>CONSTRUÇÃO - LOTE 2 - SANTA IZABEL II</t>
  </si>
  <si>
    <t>TOMADA DUPLA 20A/127V PADRÃO BRASILEIRO EM CX. 4"X4", embutir, completa</t>
  </si>
  <si>
    <t>Valor Total do Item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</si>
  <si>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</si>
  <si>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</si>
  <si>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</si>
  <si>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</si>
  <si>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 xml:space="preserve">ENCANADOR OU BOMBEIRO HIDRAULICO </t>
  </si>
  <si>
    <t>01270.0.24.1</t>
  </si>
  <si>
    <t>15480.3.9.1</t>
  </si>
  <si>
    <t>COT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</si>
  <si>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</si>
  <si>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</si>
  <si>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</si>
  <si>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</si>
  <si>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</si>
  <si>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</si>
  <si>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</si>
  <si>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15450.8.1 RESERVATÓRIO d'água de fibra de vidro cilíndrico - 5000L unidade: um</t>
  </si>
  <si>
    <t xml:space="preserve">15142.311.4 </t>
  </si>
  <si>
    <t>15142.3.13.3</t>
  </si>
  <si>
    <t xml:space="preserve">151423.20.2 </t>
  </si>
  <si>
    <t>5147.3.23.2</t>
  </si>
  <si>
    <t>15142.8.27.1 PONTO de água fria 3/4" - Ø 25 mm - unidade: und</t>
  </si>
  <si>
    <t xml:space="preserve">151573.15.6 </t>
  </si>
  <si>
    <t xml:space="preserve">151523.29.2 </t>
  </si>
  <si>
    <t>15152.8.29.1 PONTO de esgoto primário, com tubo de PVC branco e conexões, Ø50 mm - unidade: um</t>
  </si>
  <si>
    <t>1.8</t>
  </si>
  <si>
    <t>9.11</t>
  </si>
  <si>
    <t>9.13</t>
  </si>
  <si>
    <t>9.18</t>
  </si>
  <si>
    <t>9.23</t>
  </si>
  <si>
    <t>9.24</t>
  </si>
  <si>
    <t>11.2</t>
  </si>
  <si>
    <t>9.33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</si>
  <si>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</si>
  <si>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</si>
  <si>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</si>
  <si>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</si>
  <si>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</si>
  <si>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</si>
  <si>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</si>
  <si>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</si>
  <si>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</si>
  <si>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</si>
  <si>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</si>
  <si>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</si>
  <si>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</si>
  <si>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</si>
  <si>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</si>
  <si>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</si>
  <si>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</si>
  <si>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</si>
  <si>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</si>
  <si>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</si>
  <si>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</si>
  <si>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</si>
  <si>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</si>
  <si>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</si>
  <si>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</si>
  <si>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</si>
  <si>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</si>
  <si>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</si>
  <si>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</si>
  <si>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</si>
  <si>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</si>
  <si>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AREIA GROSSA - POSTO JAZIDA/FORNECEDOR (RETIRADO NA JAZIDA, SEM TRANSPORTE)</t>
  </si>
  <si>
    <t>SOQUETE DE PORCELANA BASE E27, FIXO DE TETO, PARA LAMPADAS</t>
  </si>
  <si>
    <t>CAIXA D'AGUA EM POLIETILENO 500 LITROS, COM TAMPA</t>
  </si>
  <si>
    <t>LAVATORIO LOUCA BRANCA SUSPENSO *40 X 30* CM</t>
  </si>
  <si>
    <t>TUBO PVC, SOLDAVEL, DN 25 MM, AGUA FRIA (NBR-5648)</t>
  </si>
  <si>
    <t>TUBO DE DESCIDA EXTERNO DE PVC PARA CAIXA DE DESCARGA EXTERNA ALTA - 40 MM X 1,60 M</t>
  </si>
  <si>
    <t>CAIXA DE DESCARGA DE PLASTICO EXTERNA, DE *9* L, PUXADOR FIO DE NYLON, NAO INCLUSO CANO, BOLSA, ENGATE</t>
  </si>
  <si>
    <t>FIO DE COBRE, SOLIDO, CLASSE 1, ISOLACAO EM PVC/A, ANTICHAMA BWF-B, 450/750V, SECAO NOMINAL 1,5 MM2</t>
  </si>
  <si>
    <t>CARPINTEIRO DE FORMAS</t>
  </si>
  <si>
    <t>CIMENTO PORTLAND COMPOSTO CP II-32</t>
  </si>
  <si>
    <t>DOBRADICA EM ACO/FERRO, 3" X 2 1/2", E= 1,9 A 2 MM, SEM ANEL, CROMADO OU ZINCADO, TAMPA BOLA, COM PARAFUSOS</t>
  </si>
  <si>
    <t>PREGO DE ACO POLIDO COM CABECA 17 X 27 (2 1/2 X 11)</t>
  </si>
  <si>
    <t>PORTA CADEADO, 3 1/2", EM ACO ZINCADO, PRETO, PARA PORTAO E JANELA</t>
  </si>
  <si>
    <t>LAMPADA FLUORESCENTE COMPACTA 3U BRANCA 20 W, BASE E27 (127/220 V)</t>
  </si>
  <si>
    <t>VIGA DE MADEIRA NAO APARELHADA 6 X 12 CM, MACARANDUBA, ANGELIM OU EQUIVALENTE DA REGIAO</t>
  </si>
  <si>
    <t>CAIBRO DE MADEIRA NAO APARELHADA *5 X 6* CM, MACARANDUBA, ANGELIM OU EQUIVALENTE DA REGIAO</t>
  </si>
  <si>
    <t xml:space="preserve">PECA DE MADEIRA 3A QUALIDADE 2,5 X 10CM NAO APARELHADA
</t>
  </si>
  <si>
    <t>PEDRA BRITADA N. 1 (9,5 a 19 MM) POSTO PEDREIRA/FORNECEDOR, SEM FRETE</t>
  </si>
  <si>
    <t xml:space="preserve">TORNEIRA CROMADA DE MESA PARA LAVATORIO, PADRAO POPULAR, 1/2 " OU 3/4 " (REF 1193)
</t>
  </si>
  <si>
    <t>PEDREIRO</t>
  </si>
  <si>
    <t>TUBO PVC SERIE NORMAL, DN 100 MM, PARA ESGOTO PREDIAL (NBR 5688)</t>
  </si>
  <si>
    <t>SERVENTE</t>
  </si>
  <si>
    <t xml:space="preserve">BOLSA DE LIGACAO EM PVC FLEXIVEL PARA VASO SANITARIO 1.1/2 " (40 MM)
</t>
  </si>
  <si>
    <t xml:space="preserve">ENGATE/RABICHO FLEXIVEL PLASTICO (PVC OU ABS) BRANCO 1/2 " X 30 CM
</t>
  </si>
  <si>
    <t>SIFAO PLASTICO TIPO COPO PARA TANQUE, 1.1/4 X 1.1/2 "</t>
  </si>
  <si>
    <t xml:space="preserve">VALVULA EM PLASTICO BRANCO PARA LAVATORIO 1 ", SEM UNHO, COM LADRAO
</t>
  </si>
  <si>
    <t xml:space="preserve">TELHA DE FIBROCIMENTO ONDULADA E = 4 MM, DE 2,44 X 0,50 M (SEM AMIANTO)
</t>
  </si>
  <si>
    <t>CHUVEIRO PLASTICO BRANCO SIMPLES 5 '' PARA ACOPLAR EM HASTE 1/2 ", AGUA FRIA</t>
  </si>
  <si>
    <t>ENCANADOR OU BOMBEIRO HIDRAULICO</t>
  </si>
  <si>
    <t>FECHADURA DE EMBUTIR PARA PORTA EXTERNA / ENTRADA, MAQUINA 40 MM, COM CILINDRO, MACANETA ALAVANCA E ESPELHO EM METAL CROMADO - NIVEL SEGURANCA MEDIO - COMPLETA</t>
  </si>
  <si>
    <t xml:space="preserve">BACIA SANITARIA (VASO) CONVENCIONAL DE LOUCA BRANCA
</t>
  </si>
  <si>
    <t>REGISTRO PRESSAO BRUTO EM LATAO FORJADO, BITOLA 3/4 " (REF 1400)</t>
  </si>
  <si>
    <t xml:space="preserve">INTERRUPTOR SIMPLES 10A, 250V, CONJUNTO MONTADO PARA SOBREPOR 4" X 2" (CAIXA + MODULO)
</t>
  </si>
  <si>
    <t>ELETRICISTA</t>
  </si>
  <si>
    <t xml:space="preserve">CHAPA DE MADEIRA COMPENSADA RESINADA PARA FORMA DE CONCRETO, DE *2,2 X 1,1* M, E = 12 MM
</t>
  </si>
  <si>
    <t>CURVA PVC CURTA 90 GRAUS, 100 MM, PARA ESGOTO PREDIAL</t>
  </si>
  <si>
    <t xml:space="preserve">CÓDIGO TCPO  </t>
  </si>
  <si>
    <t>TABUA DE MADEIRA APARELHADA *2,5 X 15* CM, MACARANDUBA, ANGELIM OU EQUIVALENTE DA REGIAO</t>
  </si>
  <si>
    <t>BLOCO CERAMICO (ALVENARIA DE VEDACAO), 6 FUROS, DE 9 X 9 X 19 CM</t>
  </si>
  <si>
    <t>AREIA MEDIA - POSTO JAZIDA/FORNECEDOR (RETIRADO NA JAZIDA, SEM TRANSPORTE)</t>
  </si>
  <si>
    <t>TUBO COLETOR DE ESGOTO PVC, JEI, DN 100 MM (NBR 7362)</t>
  </si>
  <si>
    <t>CAIXA D'AGUA FIBRA DE VIDRO PARA 1000 LITROS, COM TAMPA</t>
  </si>
  <si>
    <t>TUBO ACO GALVANIZADO COM COSTURA, CLASSE LEVE, DN 20 MM ( 3/4"), E = 2,25 MM, *1,3* KG/M (NBR 5580)</t>
  </si>
  <si>
    <t>PREGO DE ACO POLIDO COM CABECA 15 X 15 (1 1/4 X 13)</t>
  </si>
  <si>
    <t>AJUDANTE DE ARMADOR</t>
  </si>
  <si>
    <t>02515.8.1.1-    LIGAÇÃO provisória de luz e força para obra - instalação mínima - unidade: um</t>
  </si>
  <si>
    <t>QUADRO DE DISTRIBUICAO COM BARRAMENTO TRIFASICO, DE EMBUTIR, EM CHAPA DE ACO GALVANIZADO, PARA 12 DISJUNTORES DIN, 100 A</t>
  </si>
  <si>
    <t>POSTE CONICO CONTINUO EM ACO GALVANIZADO, RETO, FLANGEADO, H = 6 M, DIAMETRO INFERIOR = *90* CM</t>
  </si>
  <si>
    <t>CABO FLEXIVEL PVC 750 V, 2 CONDUTORES DE 6,0 MM2MM2</t>
  </si>
  <si>
    <t>AJUDANTE DE ELETRICISTA</t>
  </si>
  <si>
    <t>LIGAÇÃO DOMICILIAR DE ESGOTO DN 100MM, DA CASA ATÉ A CAIXA, COMPOSTO POR 10,0M TUBO DE PVC ESGOTO PREDIAL DN 100MM E CAIXA DE ALVENARIA COM TAMPA DE CONCRETO - FORNECIMENTO E INSTALAÇÃ</t>
  </si>
  <si>
    <t>RODAPE EM MARMORITE, ALTURA 10CM</t>
  </si>
  <si>
    <t>AZULEJISTA OU LADRILHISTA</t>
  </si>
  <si>
    <t>Argamassa pré-fabricada cimento colante para assentamento peças cerâmicas</t>
  </si>
  <si>
    <t xml:space="preserve">REVESTIMENTO EM CERAMICA ESMALTADA EXTRA, PEI MENOR OU IGUAL A 3, FORMATO menor ou igula a 20x25 cm²
</t>
  </si>
  <si>
    <t>COMP 13</t>
  </si>
  <si>
    <t xml:space="preserve"> APLICAÇÃO MANUAL DE PINTURA COM TINTA TEXTURIZADA ACRÍLICA EM PAREDES EXTERNAS DE CASAS, UMA COR. AF_06/2014</t>
  </si>
  <si>
    <t>PEITORIL EM MARMORE BRANCO, LARGURA DE 15CM, ASSENTADO COM ARGAMASSA TRACO 1:4 (CIMENTO E AREIA MEDIA), PREPARO MANUAL DA ARGAMASSA</t>
  </si>
  <si>
    <t>PINTURA EPOXI, DUAS DEMAOS</t>
  </si>
  <si>
    <t>COMP 14</t>
  </si>
  <si>
    <t xml:space="preserve"> PORTA DE MADEIRA PARA PINTURA, SEMI-OCA (LEVE OU MÉDIA), 100X210CM, ESPESSURA DE 3,5CM, INCLUSO DOBRADIÇAS - FORNECIMENTO E INSTALAÇÃO.
PVA com duas demãos, para pintura látex - unidade: m2</t>
  </si>
  <si>
    <t>CARPINTEIRO DE ESQUADRIAS</t>
  </si>
  <si>
    <t>PORTA DE MADEIRA, FOLHA LEVE (NBR 15930), E = *35* MM, NUCLEO COLMEIA, CAPA LISA EM HDF, ACABAMENTO MELAMINICO EM PADRAO MADEIRA</t>
  </si>
  <si>
    <t>BATENTE/ PORTAL/ ADUELA/ MARCO MACICO, E= *3* CM, L= *13* CM, *60 CM A 120* CM X *210*</t>
  </si>
  <si>
    <t>JG</t>
  </si>
  <si>
    <t>GUARNICAO/ ALIZAR/ VISTA MACICA, E= *1* CM, L= *4,5* CM, EM CEDRINHO/ ANGELIM</t>
  </si>
  <si>
    <t>DOBRADICA EM ACO/FERRO, 3" X 2 1/2", E= 1,2 A 1,8 MM, SEM ANEL, CROMADO OU ZINCADO,</t>
  </si>
  <si>
    <t>PARAFUSO ROSCA SOBERBA ZINCADO CABECA CHATA FENDA SIMPLES 5,5 X 65 MM (2.1/2 ")</t>
  </si>
  <si>
    <t>PILAR DE MADEIRA NAO APARELHADA *10 X 10* CM, MACARANDUBA, ANGELIM OU</t>
  </si>
  <si>
    <t>PORTA DE MADEIRA DE CORRER COMPLETA, FORNECIMENTO E INSTALAÇÃO</t>
  </si>
  <si>
    <t>AUXILIAR DE CARPINTEIRO</t>
  </si>
  <si>
    <t>PORTA DE MADEIRA, FOLHA MEDIA (NBR 15930), E = 35 MM, NUCLEO SARRAFEADO, CAPA</t>
  </si>
  <si>
    <t>PREGO DE ACO POLIDO COM CABECA 16 X 24 (2 1/4 X 12)</t>
  </si>
  <si>
    <t>RODIZIO PARA TRILHO (TIPO NAPOLEAO), EM LATAO, COM ROLAMENTO EM ACO, 6 MM,</t>
  </si>
  <si>
    <t>TRILHO QUADRADO, EM ALUMINIO (VERGALHAO MACICO), 1/4", (*6 X 6* CM), PARA RODIZIOS</t>
  </si>
  <si>
    <t>ARGAMASSA TRAÇO 1:0,5:4,5 (CIMENTO, CAL E AREIA MÉDIA) PARA ASSENTAMEN</t>
  </si>
  <si>
    <t>BATENTE/ PORTAL/ADUELA/ MARCO MACICO, E= *3* CM, L= *15* CM, *60 CM A 120* CM X *210*</t>
  </si>
  <si>
    <t>JANELA DE ALUMÍNIO PROJETANTE</t>
  </si>
  <si>
    <t>COMP 16</t>
  </si>
  <si>
    <t>08520.8.1.3 JANELA de alumínio sob encomenda, colocação e acabamento,
fixa, com contramarcos - unidade: m2</t>
  </si>
  <si>
    <t>CAIXILHO FIXO ALUMINIO SERIE 25 COMPLETO 60 X 80CM
(tipo de acabamento: natural)</t>
  </si>
  <si>
    <t>85010</t>
  </si>
  <si>
    <t>CAIXILHO FIXO, DE ALUMINIO, PARA VIDRO</t>
  </si>
  <si>
    <t>PORTA DE VIDRO TEMPERADO INCOLOR, 2 FOLHAS DE ABRIR, E=10MM (1,60x2,10M) CV02</t>
  </si>
  <si>
    <t>JOGO DE FERRAGENS CROMADAS P/ PORTA DE VIDRO TEMPERADO, UMA FOLHA COMPOSTA: DOBRADICA SUPERIOR (101) E INFERIOR (103),TRINCO (502), FECHADURA (520),CONTRA FECHADURA (531),COM CAPUCHINHO</t>
  </si>
  <si>
    <t>VIDRACEIRO</t>
  </si>
  <si>
    <t>VIDRO TEMPERADO INCOLOR E = 10 MM, SEM COLOCACAO</t>
  </si>
  <si>
    <t>PUXADOR CONCHA DE EMBUTIR, EM LATAO CROMADO, PARA PORTA / JANELA DE CORRER, LISO, SEM FURO PARA CHAVE, COM FUROS PARA FIXAR PARAFUSOS, *30 X 90* MM (LARGURA X ALTURA)</t>
  </si>
  <si>
    <t>MOLA HIDRAULICA DE PISO P/ VIDRO TEMPERADO 10MM</t>
  </si>
  <si>
    <t>16136.8.1 - ENTRADA DE ENERGIA em caixa de chapa de aço, dimensões 500 mm
x 603 mm x 270 mm - unidade: un</t>
  </si>
  <si>
    <t>CONECTOR DE ALUMINIO TIPO PRENSA CABO, BITOLA 3/4", PARA CABOS DE DIAMETRO DE 17,5 A 20 MM</t>
  </si>
  <si>
    <t>HASTE DE ATERRAMENTO EM ACO COM 3,00 M DE COMPRIMENTO E DN = 3/4", REVESTIDA COM BAIXA CAMADA DE COBRE, COM CONECTOR TIPO GRAMPO</t>
  </si>
  <si>
    <t>CAIXA EXTERNA DE MEDICAO PARA 1 MEDIDOR TRIFASICO, COM VISOR, EM CHAPA DE ACO 18 USG (PADRAO DA CONCESSIONARIA LOCAL)</t>
  </si>
  <si>
    <t>CHAVE BLINDADA TRIPOLAR PARA MOTORES, DO TIPO FACA, COM PORTA FUSIVEL DO TIPO CARTUCHO, CORRENTE NOMINAL DE 100 A, TENSAO NOMINAL DE 250 V</t>
  </si>
  <si>
    <t>CABO DE COBRE, FLEXIVEL, CLASSE 4 OU 5, ISOLACAO EM PVC/A, ANTICHAMA BWF-B, 1 CONDUTOR, 450/750 V, SECAO NOMINAL 16 MM2</t>
  </si>
  <si>
    <t>ELETRODUTO/CONDULETE DE PVC RIGIDO, LISO, COR CINZA, DE 1/2", PARA INSTALACOES APARENTES (NBR 5410)</t>
  </si>
  <si>
    <t>CABO DE COBRE NU 25 MM2 MEIO-DURO</t>
  </si>
  <si>
    <t xml:space="preserve"> BUCHA EM ALUMINIO, COM ROSCA, DE 1 1/4", PARA ELETRODUTO</t>
  </si>
  <si>
    <t>ARRUELA EM ALUMINIO, COM ROSCA, DE 1 1/4", PARA ELETRODUTO</t>
  </si>
  <si>
    <t>COMP 11</t>
  </si>
  <si>
    <t>12</t>
  </si>
  <si>
    <t>LUMINARIA TIPO TARTARUGA PARA AREA EXTERNA EM ALUMINIO, COM GRADE, PARA 1 LAMPADA, BASE E27, POTENCIA MAXIMA 40/60 W (NAO INCLUI LAMPADA)</t>
  </si>
  <si>
    <t>LAMPADA FLUORESCENTE COMPACTA 2U/3U BRANCA 9/10 W, BASE E27 (127/220 V)</t>
  </si>
  <si>
    <t>COMP 12</t>
  </si>
  <si>
    <t>LUMINÁRIA DE EMERGÊNCIA 30 LEDS, POTÊNCIA 2W, BATERIA DE LÍTIO, AUTONOMIA DE 6 HORAS</t>
  </si>
  <si>
    <t>LUMINARIA DE EMERGENCIA 30 LEDS, POTENCIA 2 W, BATERIA DE LITIO, AUTONOMIA DE 6</t>
  </si>
  <si>
    <t>PROJETOR RETANGULAR FECHADO PARA LAMPADA VAPOR DE MERCURIO/SODIO 250 W A 500 W, CABECEIRAS EM ALUMINIO FUNDIDO, CORPO EM ALUMINIO ANODIZADO, PARA LAMPADA E40 FECHAMENTO EM VIDRO TEMPERADO.</t>
  </si>
  <si>
    <t xml:space="preserve">REATOR P/ 1 LAMPADA VAPOR DE MERCURIO 250W USO EXT
</t>
  </si>
  <si>
    <t xml:space="preserve">LAMPADA VAPOR DE SODIO OVOIDE 250 W (BASE E40)
</t>
  </si>
  <si>
    <t xml:space="preserve"> FIO DE COBRE, SOLIDO, CLASSE 1, ISOLACAO EM PVC/A, ANTICHAMA BWF-B, 450/750V, SECAO NOMINAL 1,5 MM2</t>
  </si>
  <si>
    <t>CURVA 90 GRAUS, CURTA, DE PVC RIGIDO ROSCAVEL, DE 3/4", PARA ELETRODUTO</t>
  </si>
  <si>
    <t>ELETRODUTO DE PVC RIGIDO ROSCAVEL DE 3/4 ", SEM LUVA</t>
  </si>
  <si>
    <t>LUVA EM PVC RIGIDO ROSCAVEL, DE 3/4", PARA ELETRODUTO</t>
  </si>
  <si>
    <t>CAIXA DE LUZ "4 X 2" EM ACO ESMALTADA</t>
  </si>
  <si>
    <t>COMP 15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</si>
  <si>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</si>
  <si>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</si>
  <si>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TOMADA BAIXA DE EMBUTIR (2 MÓDULOS), 2P+T 20 A, INCLUINDO SUPORTE E PLACA - FORNECIMENTO E INSTALAÇÃO. AF_12/2015</t>
  </si>
  <si>
    <t>PONTO DE TOMADA RESIDENCIAL INCLUINDO TOMADA 10A/250V, CAIXA ELÉTRICA, ELETRODUTO, CABO, RASGO, QUEBRA E CHUMBAMENTO.</t>
  </si>
  <si>
    <t>INTERRUPTOR SIMPLES (2 MÓDULOS) COM INTERRUPTOR PARALELO (1 MÓDULO), 1 0A/250V, INCLUINDO SUPORTE E PLACA - FORNECIMENTO E INSTALAÇÃO.</t>
  </si>
  <si>
    <t>INTERRUPTOR SIMPLES (4 MÓDULOS), 10A/250V, INCLUINDO SUPORTE E PLACA - FORNECIMENTO E INSTALAÇÃO. AF_12/2015</t>
  </si>
  <si>
    <t>COMP 23</t>
  </si>
  <si>
    <t>16143.8.12.1 - PONTO de interruptor com eletroduto de PVC rígido rosqueável, 0 3/4"</t>
  </si>
  <si>
    <t>161203.7.1</t>
  </si>
  <si>
    <t>16132.3.4.2</t>
  </si>
  <si>
    <t>1613.6.3.2.2</t>
  </si>
  <si>
    <t>16143.3.218</t>
  </si>
  <si>
    <t>INTERRUPTOR SIMPLES 10A, 250V, CONJUNTO MONTADO PARA SOBREPOR 4" X 2" (CAIXA + MODULO)</t>
  </si>
  <si>
    <t>COMP 17</t>
  </si>
  <si>
    <t>PLACA 4"x4" COM UMA TOMADA DE LÓGICA</t>
  </si>
  <si>
    <t>PLACA 4"x4" COM UMA TOMADA DE LÓGICA
basculante, com contramarcos - unidade: m7</t>
  </si>
  <si>
    <t>CAIXA DE PASSAGEM, EM PVC, DE 4" X 4", PARA ELETRODUTO FLEXIVEL CORRUGADO</t>
  </si>
  <si>
    <t>ESPELHO / PLACA DE 4 POSTOS 4" X 4", PARA INSTALACAO DE TOMADAS E INTERRUPTORES
de acabamento: natural)</t>
  </si>
  <si>
    <t>COMP 18</t>
  </si>
  <si>
    <t>COMP 24</t>
  </si>
  <si>
    <t>COMP 19</t>
  </si>
  <si>
    <t>TOMADA PARA TELEFONE DE 4 POLOS PADRAO TELEBRAS - FORNECIMENTO E INSTALACAO</t>
  </si>
  <si>
    <t>RACK 12U'S TIPO AUTOPORTANTE COM PORTA EM ACRÍLICO E CHAVE FRONTAL E LATERAL, COM 2 OU 4 VENT. DE TETO</t>
  </si>
  <si>
    <t>Cotação de Preços -  RACK 12U'S TIPO AUTOPORTANTE COM PORTA EM ACRÍLICO E CHAVE FRONTAL E LATERAL, COM 2 OU 4 VENT. DE TETO</t>
  </si>
  <si>
    <t>DATA</t>
  </si>
  <si>
    <t>NOME DA EMPRESA</t>
  </si>
  <si>
    <t>VALOR COTADO</t>
  </si>
  <si>
    <t>TELEFONE</t>
  </si>
  <si>
    <t>CNPJ</t>
  </si>
  <si>
    <t>CONTATO</t>
  </si>
  <si>
    <t>PLUGMAIS DISTRIBUIDORA</t>
  </si>
  <si>
    <t>(65)3648-5757</t>
  </si>
  <si>
    <t>07.388.781/0001-82</t>
  </si>
  <si>
    <t>STEFANNI</t>
  </si>
  <si>
    <t>DATA PLUS INFORMÁTICA</t>
  </si>
  <si>
    <t>(65)2123-0990</t>
  </si>
  <si>
    <t>36.902.971/0001-74</t>
  </si>
  <si>
    <t>GABRIEL</t>
  </si>
  <si>
    <t>REDE DISTRIBUIDORA</t>
  </si>
  <si>
    <t>(65)3634-6949</t>
  </si>
  <si>
    <t>11.138.453/0001-03</t>
  </si>
  <si>
    <t>RODRIGO</t>
  </si>
  <si>
    <t>QUADRO DE DISTRIBUICAO PARA TELEFONE N.3, 40X40X12CM EM CHAPA METALICA, DE EMBUTIR, SEM ACESSORIOS, PADRAO TELEBRAS, FORNECIMENTO E INSTALACAO</t>
  </si>
  <si>
    <t>VASO SANITARIO SIFONADO CONVENCIONAL COM LOUÇA BRANCA - FORNECIMENTO E INSTALAÇÃO. AF_10/2016</t>
  </si>
  <si>
    <t>PAPELEIRA PLASTICA TIPO DISPENSER PARA PAPEL HIGIENICO ROLAO</t>
  </si>
  <si>
    <t>COMP 20</t>
  </si>
  <si>
    <t xml:space="preserve"> SABONETEIRA PLASTICA TIPO DISPENSER PARA SABONETE LIQUIDO COM RESERVATORIO  </t>
  </si>
  <si>
    <t>SABONETEIRA PLASTICA TIPO DISPENSER PARA SABONETE LIQUIDO COM RESERVATORIO 800 A 1500 ML</t>
  </si>
  <si>
    <t>COMP 21</t>
  </si>
  <si>
    <t>COMP 25</t>
  </si>
  <si>
    <t>BUCHA DE NYLON SEM ABA S8, COM PARAFUSO DE 4,80 X 50 MM EM ACO ZINCADO COM ROSCA SOBERBA, CABECA CHATA E FENDA PHILLIPS</t>
  </si>
  <si>
    <t>BARRA DE APOIO RETA, EM ACO INOX POLIDO, COMPRIMENTO 80CM, DIAMETRO MINIMO 3 CM
inoxidável (comprimento: 800 mm / diâmetro: 11/4")</t>
  </si>
  <si>
    <t>TORNEIRA CROMADA DE MESA, 1/2" OU 3/4", PARA LAVATÓRIO, PADRÃO POPULAR - FORNECIMENTO E INSTALAÇÃO. AF_12/2013</t>
  </si>
  <si>
    <t>COMP 26</t>
  </si>
  <si>
    <t>AUXILIAR DE ENCANADOR OU BOMBEIRO HIDRAULICO</t>
  </si>
  <si>
    <t>TORNEIRA ELETRICA DE PAREDE, BICA ALTA, PARA COZINHA, 5500 W (110/220 V)</t>
  </si>
  <si>
    <t>REGISTRO DE PRESSÃO BRUTO, LATÃO, ROSCÁVEL, 3/4", COM ACABAMENTO E CANOPLA CROMADOS. FORNECIDO E INSTALADO EM RAMAL DE ÁGUA. AF_12/2014</t>
  </si>
  <si>
    <t>VALVULA DESCARGA 1.1/2" COM REGISTRO, ACABAMENTO EM METAL CROMADO - FORNECIMENTO E INSTALACAO</t>
  </si>
  <si>
    <t>COMP 28</t>
  </si>
  <si>
    <t>VIGA DE MADEIRA APARELHADA *6 X 16* CM, MACARANDUBA, ANGELIM OU EQUIVALENTE DA REGIAO</t>
  </si>
  <si>
    <t>MASSA PARA VIDRO</t>
  </si>
  <si>
    <t>FLANGE SEXTAVADO DE FERRO GALVANIZADO, COM ROSCA BSP, DE 3/4"</t>
  </si>
  <si>
    <t>FLANGE SEXTAVADO DE FERRO GALVANIZADO, COM ROSCA BSP, DE 1"</t>
  </si>
  <si>
    <t>FLANGE SEXTAVADO DE FERRO GALVANIZADO, COM ROSCA BSP, DE 2"</t>
  </si>
  <si>
    <t>FITA VEDA ROSCA EM ROLOS DE 18 MM X 50 M (L X C)</t>
  </si>
  <si>
    <t>CAIXA D'AGUA FIBRA DE VIDRO PARA 5000 LITROS, COM TAMPA</t>
  </si>
  <si>
    <t>COTOVELO/JOELHO COM ADAPTADOR, 90 GRAUS, EM POLIPROPILENO, PN 16, PARA TUBOS PEAD, 32 MM X 1" - LIGACAO PREDIAL DE AGUA
parte soldável: 32,00 mm 7 diâmetro da parte rosqueável: 3/4")</t>
  </si>
  <si>
    <t>COMP 27</t>
  </si>
  <si>
    <t>JOELHO PVC, SOLDAVEL, PB, 90 GRAUS, DN 50 MM, PARA ESGOTO PREDIAL</t>
  </si>
  <si>
    <t>JUNCAO SIMPLES, PVC, DN 75 X 50 MM, SERIE NORMAL PARA ESGOTO PREDIAL</t>
  </si>
  <si>
    <t>TE SANITARIO, PVC, DN 50 X 50 MM, SERIE NORMAL, PARA ESGOTO PREDIAL</t>
  </si>
  <si>
    <t>TUBO PVC, PL, SERIE R, DN 50 MM, PARA ESGOTO OU AGUAS PLUVIAIS PREDIAL (NBR 5688)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</si>
  <si>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</si>
  <si>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</si>
  <si>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</si>
  <si>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</si>
  <si>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</si>
  <si>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</si>
  <si>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</si>
  <si>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</si>
  <si>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</si>
  <si>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</si>
  <si>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</si>
  <si>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</si>
  <si>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73929/004</t>
  </si>
  <si>
    <t>IMPERMEABILIZACAO DE ESTRUTURAS ENTERRADAS COM CIMENTO CRISTALIZANTE E ADESIVO LIQUIDO, ATE 7M DE PROFUNDIDADE.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</si>
  <si>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</si>
  <si>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</si>
  <si>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74076/001</t>
  </si>
  <si>
    <t>FORMA TABUA P/ CONCRETO EM FUNDACAO RADIER C/ REAPROVEITAMENTO 3X.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</si>
  <si>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</si>
  <si>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</si>
  <si>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TAMPA EM CONCRETO ARMADO  D=60X5CM P/CX INSPECAO/FOSSA SEPTICA</t>
  </si>
  <si>
    <t>JOELHO 90 GRAUS, PVC, SERIE NORMAL, ESGOTO PREDIAL, DN 100 MM, JUNTA E LÁSTICA, FORNECIDO E INSTALADO EM RAMAL DE DESCARGA OU RAMAL DE ESGOTO SANITÁRIO. AF_12/2014</t>
  </si>
  <si>
    <t>73873/002</t>
  </si>
  <si>
    <t>LEITO FILTRANTE - FORN.E ENCHIMENTO C/ BRITA NO. 4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</si>
  <si>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</si>
  <si>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</si>
  <si>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</si>
  <si>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</si>
  <si>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 xml:space="preserve">FORNECIMENTO E INSTALAÇÃO DE TUBO DE COBRE CLASSE "A", DN = 1/2 " (15 MM), PARA INSTALACOES DE MEDIA PRESSAO PARA GASES COMBUSTIVEIS E MEDICINAIS INCLUSO </t>
  </si>
  <si>
    <t>COMP 32</t>
  </si>
  <si>
    <t>AUXILIAR DE ENCANADOR OU BOMBEIRO HIDRAULICO(520),CONTRA FECHADURA (531),COM CAPUCHINHO</t>
  </si>
  <si>
    <t>SOLDA ESTANHO/COBRE PARA CONEXOES DE COBRE, FIO 2,5 MM, CARRETEL 500 GR (SEM</t>
  </si>
  <si>
    <t>PASTA PARA SOLDA DE TUBOS E CONEXOES DE COBRE</t>
  </si>
  <si>
    <t>TUBO DE COBRE CLASSE "A", DN = 1/2 " (15 MM), PARA INSTALACOES DE MEDIA PRESSAO</t>
  </si>
  <si>
    <t>VÁLVULA DE ESFERA BRUTA, BRONZE, ROSCÁVEL, 1/2 , INSTALADO EM RESERVA ÇÃO DE ÁGUA DE EDIFICAÇÃO QUE POSSUA RESERVATÓRIO DE FIBRA/FIBROCIMENTO - FORNECIMENTO E INSTALAÇÃO. AF_06/2016</t>
  </si>
  <si>
    <t>10.5</t>
  </si>
  <si>
    <t>10.6</t>
  </si>
  <si>
    <t>FORNECIMENTO E INSTALAÇÃO DE POSTO DE CONSUMO COMPLETO DUPLA RETENÇÃO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</si>
  <si>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</si>
  <si>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</si>
  <si>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</si>
  <si>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ESTRUTURA EM MADEIRA APARELHADA, PARA TELHA CERÂMICA, APOIADA EM PAREDE</t>
  </si>
  <si>
    <t>COBERTURA EM TELHA CERÂMICA TIPO ROMANA, EXCLUINDO MADEIRAMENTO</t>
  </si>
  <si>
    <t>COMP 30</t>
  </si>
  <si>
    <t>O6110.8.1. ESTRUTURA de madeira para telha cerâmica ou de concreto •
unidade: m2</t>
  </si>
  <si>
    <t>01270.0.1.11</t>
  </si>
  <si>
    <t>01270.0.19.1</t>
  </si>
  <si>
    <t>05060.3.20.6</t>
  </si>
  <si>
    <t>PREGO DE ACO POLIDO COM CABECA 18 X 27 (2 1/2 X 10)</t>
  </si>
  <si>
    <t>05060.3.9.1</t>
  </si>
  <si>
    <t>BARRA DE FERRO RETANGULAR, BARRA CHATA (QUALQUER DIMENSAO)</t>
  </si>
  <si>
    <t>05060.3.1.1</t>
  </si>
  <si>
    <t>MADEIRA PINHO SERRADA 3A QUALIDADE NAO APARELHADA</t>
  </si>
  <si>
    <t>07320.8.3. COBERTURA com telha cerâmica,  com inclinação 35 % - unidade: m2</t>
  </si>
  <si>
    <t>01270.0.1.20</t>
  </si>
  <si>
    <t>01270.0.48.1</t>
  </si>
  <si>
    <t>TELHADISTA</t>
  </si>
  <si>
    <t xml:space="preserve">07320.3.9 </t>
  </si>
  <si>
    <t>TELHA CERAMICA TIPO ROMANA, COMPRIMENTO DE *41* CM, RENDIMENTO DE *16* TELHAS/M2</t>
  </si>
  <si>
    <t>COMP 31</t>
  </si>
  <si>
    <t>15152.8.29.1 PONTO de esgoto primário, com tubo de PVC branco e conexões, Ø100 mm - unidade: um</t>
  </si>
  <si>
    <t>JUNCAO DE REDUCAO INVERTIDA, PVC SOLDAVEL, 100 X 75 MM, SERIE NORMAL PARA ESGOTO PREDIAL</t>
  </si>
  <si>
    <t>TE, PVC, 90 GRAUS, BBP, JE, DN 100 MM, PARA REDE COLETORA ESGOTO (NBR 10569)</t>
  </si>
  <si>
    <t>COMP 29</t>
  </si>
  <si>
    <t xml:space="preserve">CUMEEIRA E ESPIGÃO PARA TELHA CERÂMICA EMBOÇADA COM ARGAMASSA TRAÇO 1:2:9 (CIMENTO, CAL E AREIA), PARA TELHADOS COM MAIS DE 2 ÁGUAS, INCLUSO </t>
  </si>
  <si>
    <t>CALHA EM CHAPA DE AÇO GALVANIZADO NÚMERO 24, DESENVOLVIMENTO DE 50 CM, INCLUSO TRANSPORTE VERTICAL. AF_06/2016</t>
  </si>
  <si>
    <t>RUFO EM CHAPA DE AÇO GALVANIZADO NÚMERO 24, CORTE DE 25 CM, INCLUSO TRANSPORTE VERTICAL. AF_06/2016</t>
  </si>
  <si>
    <t>FUNDAÇÃO E ESTRUTURA</t>
  </si>
  <si>
    <t>CHAPA DE MADEIRA COMPENSADA PLASTIFICADA PARA FORMA DE CONCRETO, DE 2,20 X 1,10 M, E = 12 MM(FABRICAÇÃO, MONTAGEM E DESMONTAGEM)</t>
  </si>
  <si>
    <t>ARMAÇÃO DE ESTRUTURAS DE CONCRETO ARMADO, EXCETO VIGAS, PILARES, LAJES E FUNDAÇÕES, UTILIZANDO AÇO CA-50 DE 6,3 MM - MONTAGEM. AF_12/2015</t>
  </si>
  <si>
    <t>ARMAÇÃO DE PILAR OU VIGA DE UMA ESTRUTURA CONVENCIONAL DE CONCRETO ARMADO EM UMA EDIFICAÇÃO TÉRREA OU SOBRADO UTILIZANDO AÇO CA-60 DE 5,0 MM - MONTAGEM. AF_12/2015</t>
  </si>
  <si>
    <t>CONCRETO USINADO BOMBEAVEL, CLASSE DE RESISTENCIA C45, COM BRITA 0 E 1, SLUMP = 100 +/- 20 MM, INCLUI SERVICO DE BOMBEAMENTO (NBR 8953</t>
  </si>
  <si>
    <t>01270.0.25.1</t>
  </si>
  <si>
    <t>ARMADOR</t>
  </si>
  <si>
    <t>020603.22</t>
  </si>
  <si>
    <t>PEDRA BRITADA N. 2 (19 A 38 MM) POSTO PEDREIRA/FORNECEDOR, SEM FRETE</t>
  </si>
  <si>
    <t>COMP 33</t>
  </si>
  <si>
    <t>ALVENARIA DE VEDAÇÃO DE BLOCOS CERÂMICOS FURADOS NA HORIZONTAL DE 9X19X19CM (ESPESSURA 9CM) DE PAREDES COM ÁREA LÍQUIDA MAIOR OU IGUAL A 6M² SEM VÃOS E ARGAMASSA DE ASSENTAMENTO COM PREPARO MANUAL. AF_06/2014</t>
  </si>
  <si>
    <t>ALVENARIA - VEDAÇÃO</t>
  </si>
  <si>
    <t>74106/001</t>
  </si>
  <si>
    <t>IMPERMEABILIZACAO DE ESTRUTURAS ENTERRADAS, COM TINTA ASFALTICA, DUAS DEMAOS</t>
  </si>
  <si>
    <t>IMPERMEABILIZACAO DE SUPERFICIE COM MANTA ASFALTICA (COM POLIMEROS TIPO APP), E=3 MM</t>
  </si>
  <si>
    <t>1,60</t>
  </si>
  <si>
    <t>comp</t>
  </si>
  <si>
    <t>PROTEÇÃO MECÂNICA COM ARGAMASSA TRAÇO 1:3 (CIMENTO E AREIA), ESPESSURA 2 CM - Lajes</t>
  </si>
  <si>
    <t>7.7</t>
  </si>
  <si>
    <t>9.25</t>
  </si>
  <si>
    <t>9.26</t>
  </si>
  <si>
    <t>9.27</t>
  </si>
  <si>
    <t>9.28</t>
  </si>
  <si>
    <t>9.29</t>
  </si>
  <si>
    <t>9.30</t>
  </si>
  <si>
    <t>9.31</t>
  </si>
  <si>
    <t>9.32</t>
  </si>
  <si>
    <t>9.34</t>
  </si>
  <si>
    <t>9.35</t>
  </si>
  <si>
    <t>9.36</t>
  </si>
  <si>
    <t>10.0</t>
  </si>
  <si>
    <t>11.0</t>
  </si>
  <si>
    <t>73899/002</t>
  </si>
  <si>
    <t>DEMOLICAO DE ALVENARIA DE TIJOLOS FURADOS S/REAPROVEITAMENTO</t>
  </si>
  <si>
    <t>COMP 22</t>
  </si>
  <si>
    <t>TOALHEIRO PLASTICO TIPO DISPENSER PARA PAPEL TOALHA INTERFOLHADO</t>
  </si>
  <si>
    <t xml:space="preserve">TOALHEIRO PLASTICO TIPO DISPENSER </t>
  </si>
  <si>
    <t xml:space="preserve"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</t>
  </si>
  <si>
    <t>COMP 34</t>
  </si>
  <si>
    <t>MUROS</t>
  </si>
  <si>
    <t>85172</t>
  </si>
  <si>
    <t>74100/001</t>
  </si>
  <si>
    <t>87893</t>
  </si>
  <si>
    <t>5.2</t>
  </si>
  <si>
    <t>5.3</t>
  </si>
  <si>
    <t>EXECUÇÃO DE MURO</t>
  </si>
  <si>
    <t>ALAMBRADO EM MOUROES DE CONCRETO "T", ALTURA LIVRE 2M, ESPACADOS A CADA 2M, COM TELA DE ARAME GALVANIZADO, FIO 14 BWG E MALHA QUADRADA 5X5CM</t>
  </si>
  <si>
    <t>PORTAO DE FERRO COM VARA 1/2", COM REQUADRO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</si>
  <si>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</si>
  <si>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</si>
  <si>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02821.8.2.1 MURO DIVISÓRIO DE BLOCO DE CONCRETO 14X19X39CM, ALTURA 0,60CM, ASSENTADO SOBRE SAPATA CORRIDA EM ARGAMASSA MISTA DE CIMENTO, CAL HIDRATADA E AREIA SEM PENEIRAR TRAÇO 1:0,5:8 - UNIDADE: M</t>
  </si>
  <si>
    <t>CODIGO</t>
  </si>
  <si>
    <t>01270.0.1.10</t>
  </si>
  <si>
    <t>Ajudante de armador</t>
  </si>
  <si>
    <t>02060.3.3.1</t>
  </si>
  <si>
    <t>02060.3.3.2</t>
  </si>
  <si>
    <t>4720</t>
  </si>
  <si>
    <t>02060.3.6.1</t>
  </si>
  <si>
    <t>PEDRA BRITADA N. 0, OU PEDRISCO (4,8 A 9,5 MM) POSTO PEDREIRA/FORNECEDOR, SEM</t>
  </si>
  <si>
    <t>02065.3.2.1</t>
  </si>
  <si>
    <t>CAL HIDRATADA CH-I PARA ARGAMASSAS</t>
  </si>
  <si>
    <t>2692</t>
  </si>
  <si>
    <t>03125.3.1.1</t>
  </si>
  <si>
    <t>DESMOLDANTE PROTETOR PARA FORMAS DE MADEIRA, DE BASE OLEOSA EMULSIONADA</t>
  </si>
  <si>
    <t>l</t>
  </si>
  <si>
    <t>03210.3.1.4</t>
  </si>
  <si>
    <t>ACO CA-60, 5,0 MM, VERGALHAO</t>
  </si>
  <si>
    <t>34</t>
  </si>
  <si>
    <t>03210.3.2.2</t>
  </si>
  <si>
    <t>ACO CA-50, 10,0 MM, VERGALHAO</t>
  </si>
  <si>
    <t>34573</t>
  </si>
  <si>
    <t>042213.2.4</t>
  </si>
  <si>
    <t>BLOCO CONCRETO ESTRUTURAL 14 X 19 X 39 CM, FBK 8 MPA (NBR 6136)</t>
  </si>
  <si>
    <t>5061</t>
  </si>
  <si>
    <t>337</t>
  </si>
  <si>
    <t>05060.3.3.1</t>
  </si>
  <si>
    <t>ARAME RECOZIDO 18 BWG, 1,25 MM (0,01 KG/M)</t>
  </si>
  <si>
    <t>4496</t>
  </si>
  <si>
    <t>05062.3.2.1</t>
  </si>
  <si>
    <t>CAIBRO DE MADEIRA NATIVA/REGIONAL 5 X 5 CM NAO APARELHADA (P/FORMA)</t>
  </si>
  <si>
    <t>4460</t>
  </si>
  <si>
    <t>05062.3.4.3</t>
  </si>
  <si>
    <t>SARRAFO DE MADEIRA NAO APARELHADA *2,5 X 10 CM, MACARANDUBA, ANGELIM OU EQUIVALENTE DA REGIAO</t>
  </si>
  <si>
    <t>6189</t>
  </si>
  <si>
    <t>05062.3.5.5</t>
  </si>
  <si>
    <t>TABUA MADEIRA 2A QUALIDADE 2,5 X 30,0CM (1 X 12") NAO APARELHADA</t>
  </si>
  <si>
    <t>COMP 35</t>
  </si>
  <si>
    <t>PINTURA DE MURO COM CAL VIRGEM</t>
  </si>
  <si>
    <t>COMP 36</t>
  </si>
  <si>
    <t>OUT/2017</t>
  </si>
  <si>
    <t>4.6</t>
  </si>
  <si>
    <t>MONTAGEM E DESMONTAGEM DE FÔRMA DE LAJE MACIÇA COM ÁREA MÉDIA MAIOR QUE 20 M², PÉ-DIREITO SIMPLES, EM CHAPA DE MADEIRA COMPENSADA RESINADA, 2 UTILIZAÇÕES. AF_12/2015</t>
  </si>
  <si>
    <t>CONCRETAGEM DE VIGAS E LAJES, FCK=20 MPA, PARA LAJES MACIÇAS OU NERVURADAS COM USO DE BOMBA EM EDIFICAÇÃO COM ÁREA MÉDIA DE LAJES MAIOR QUE 20 M² - LANÇAMENTO, ADENSAMENTO E ACABAMENTO. AF_12/2015</t>
  </si>
  <si>
    <t>FRENTE</t>
  </si>
  <si>
    <t>1 Placa = 1,5*3</t>
  </si>
  <si>
    <t>FRENTE (35,4 x 2,0M)</t>
  </si>
  <si>
    <t>JANELA PROJETANTE ALUMÍNIO 0,80 X 1,00</t>
  </si>
  <si>
    <t>JANELA PROJETANTE ALUMINIO 0,80 X 2,00</t>
  </si>
  <si>
    <t>JANELA PROJETANTE ALUMINIO 2,20 X 2,00</t>
  </si>
  <si>
    <t>JANELA PROJETANTE ALUMÍNIO 0,80 X 1,50</t>
  </si>
  <si>
    <t>JANELA PROJETANTE ALUMÍNIO 0,40 X 1,00</t>
  </si>
  <si>
    <t>PORTA DE VIDRO 1,60 X 2,10</t>
  </si>
  <si>
    <t>PORTA MADEIRA 0,90 X 2,10</t>
  </si>
  <si>
    <t>JANELA PROJETANTE ALUMÍNIO 0,40 X 0,75</t>
  </si>
  <si>
    <t>PORTA MADEIRA CORRER 1,00 X 2,10</t>
  </si>
  <si>
    <t>PORTA DE ALUMINIO</t>
  </si>
  <si>
    <t>VIDRO FIXO</t>
  </si>
  <si>
    <t xml:space="preserve"> EXECUÇÃO DE PASSEIO (CALÇADA) COM CONCRETO MOLDADO IN LOCO, USINADO, ACABAMENTO CONVENCIONAL, ESPESSURA 6 CM, ARMADO. (CALÇADA EXTERNA)</t>
  </si>
  <si>
    <t>CHAPISCO APLICADO EM ALVENARIAS E ESTRUTURAS DE CONCRETO INTERNAS, COM COLHER DE PEDREIRO. ARGAMASSA TRAÇO 1:3 COM PREPARO EM BETONEIRA 400L. AF_06/2014</t>
  </si>
  <si>
    <t>VIDRO COMUM 3,0 mm</t>
  </si>
  <si>
    <t>PINTURA EPOXI</t>
  </si>
  <si>
    <t>SALA DE PROCEDIMENTOS, SALA DE VACINAS, SALA DE CURATIVOS, SALA DE COLETA, SALA DE EXTERILIZAÇÃO e EXPURGO</t>
  </si>
  <si>
    <t>RETIRADA DE ESTRUTURA DE MADEIRA PONTALETEADA PARA TELHAS CERAMICAS OU DE VIDRO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</si>
  <si>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</si>
  <si>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</si>
  <si>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</si>
  <si>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</si>
  <si>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</si>
  <si>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</si>
  <si>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</si>
  <si>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</si>
  <si>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</si>
  <si>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</si>
  <si>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</si>
  <si>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</si>
  <si>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PLACA CIMENTICIA LISA E = 6 MM, DE 1,20 X 3,00 M (SEM AMIANTO)</t>
  </si>
  <si>
    <t>COMP 37</t>
  </si>
  <si>
    <t>COMP 38</t>
  </si>
  <si>
    <t>OBJETO: CONTRATAÇÃO DA EMPRESA DE ENGENHARIA, COM FORNECIMENTO DE MATERIAL, MÃO DE OBRA NECESSÁRIA PARA EXECUTAR A CONSTRUÇÃO DAS UNIDADES DE SAÚDE ESPECIFICADAS</t>
  </si>
  <si>
    <r>
      <rPr>
        <b/>
        <sz val="6"/>
        <rFont val="Arial"/>
        <family val="2"/>
      </rPr>
      <t>SERV. DESTINADO:</t>
    </r>
    <r>
      <rPr>
        <sz val="6"/>
        <rFont val="Arial"/>
        <family val="2"/>
      </rPr>
      <t xml:space="preserve"> SANTA IZABEL II</t>
    </r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</si>
  <si>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</si>
  <si>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</si>
  <si>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</si>
  <si>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</si>
  <si>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</si>
  <si>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</si>
  <si>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</si>
  <si>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</si>
  <si>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</si>
  <si>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</si>
  <si>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4.7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</si>
  <si>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</si>
  <si>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</si>
  <si>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</si>
  <si>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</si>
  <si>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</si>
  <si>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</si>
  <si>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</si>
  <si>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</si>
  <si>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</si>
  <si>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</si>
  <si>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</si>
  <si>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</si>
  <si>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</si>
  <si>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</si>
  <si>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</si>
  <si>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7.5</t>
  </si>
  <si>
    <t>7.6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</si>
  <si>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</si>
  <si>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</si>
  <si>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</si>
  <si>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</si>
  <si>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</si>
  <si>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</si>
  <si>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</si>
  <si>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</si>
  <si>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</si>
  <si>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</si>
  <si>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</si>
  <si>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</si>
  <si>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</si>
  <si>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</si>
  <si>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</si>
  <si>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</si>
  <si>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</si>
  <si>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</si>
  <si>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</si>
  <si>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8.33</t>
  </si>
  <si>
    <t>8.34</t>
  </si>
  <si>
    <t>8.35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</si>
  <si>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</si>
  <si>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</si>
  <si>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</si>
  <si>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</si>
  <si>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</si>
  <si>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</si>
  <si>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</si>
  <si>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</si>
  <si>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</si>
  <si>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</si>
  <si>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</si>
  <si>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</si>
  <si>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</si>
  <si>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</si>
  <si>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</si>
  <si>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</si>
  <si>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</si>
  <si>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</si>
  <si>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</si>
  <si>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</si>
  <si>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</si>
  <si>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</si>
  <si>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</si>
  <si>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</si>
  <si>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</si>
  <si>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</si>
  <si>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</si>
  <si>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</si>
  <si>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</si>
  <si>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</si>
  <si>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9.68</t>
  </si>
  <si>
    <t>2.12</t>
  </si>
  <si>
    <t>RECOLOCACAO DE TELHAS CERAMICAS TIPO ROMANA, CONSIDERANDO REAPROVEITAMENTO DE MATERIAL</t>
  </si>
  <si>
    <t>DEMOLICAO DE TELHAS CERAMICAS OU DE VIDRO</t>
  </si>
  <si>
    <t>CAL HIDRATADA PARA PINTURA</t>
  </si>
  <si>
    <t>73850/001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</si>
  <si>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</si>
  <si>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</si>
  <si>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</si>
  <si>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</si>
  <si>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</si>
  <si>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</si>
  <si>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</si>
  <si>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</si>
  <si>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</si>
  <si>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</si>
  <si>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</si>
  <si>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12.1.4</t>
  </si>
  <si>
    <t>PREFEITURA MUNICIPAL DE VARZEA GRANDE</t>
  </si>
  <si>
    <t>SECRETARIA MUNICIPAL DE SAÚDE</t>
  </si>
  <si>
    <t xml:space="preserve">COORDENADORIA DE PROJETOS </t>
  </si>
  <si>
    <t>VARZEA GRANDE - MATO GROSSO</t>
  </si>
  <si>
    <t>Referência:</t>
  </si>
  <si>
    <t>MUNICÍPIO:  VARZEA GRANDE- MT</t>
  </si>
  <si>
    <t>Sinapi 10/2017 s/ desoneração - Sinfra 00/0000</t>
  </si>
  <si>
    <t>PLANILHA CONSOLIDADA</t>
  </si>
  <si>
    <t>SUB-TOTAL (R$)</t>
  </si>
  <si>
    <t>AMPLIAÇÃO</t>
  </si>
  <si>
    <t>INSTALAÇÕES HIDROSANITARIAS</t>
  </si>
  <si>
    <t>TOTAL DA OBRA =</t>
  </si>
  <si>
    <t>Importa o Presente Orçamento em:</t>
  </si>
  <si>
    <t>TRABALHO EM TERRA</t>
  </si>
  <si>
    <t>ESCAVAÇÃO</t>
  </si>
  <si>
    <t>REATERRO INCLUINDO APILOAMENTO</t>
  </si>
  <si>
    <t>APILOAMENTO FUNDO DE VALAS</t>
  </si>
  <si>
    <t>ATERRO</t>
  </si>
  <si>
    <t xml:space="preserve">camada de 5cm para execução do contrapiso </t>
  </si>
  <si>
    <t>FUNDAÇÕES</t>
  </si>
  <si>
    <t>LASTRO CONCRETO</t>
  </si>
  <si>
    <t>ÁREA FUNDAÇÃO X ALTURA DO LASTRO</t>
  </si>
  <si>
    <t>3.1.2</t>
  </si>
  <si>
    <t>CONCRETO FCK 20 Mpa</t>
  </si>
  <si>
    <t>3.1.3</t>
  </si>
  <si>
    <t>3.1.4</t>
  </si>
  <si>
    <t>3.1.5</t>
  </si>
  <si>
    <t>3.1.6</t>
  </si>
  <si>
    <t>4.1.2</t>
  </si>
  <si>
    <t>4.1.3</t>
  </si>
  <si>
    <t>4.1.4</t>
  </si>
  <si>
    <t>4.1.5</t>
  </si>
  <si>
    <t>VERGA</t>
  </si>
  <si>
    <t>LARGURA DA PORTA + 5CM DE CADA LADO</t>
  </si>
  <si>
    <t>ESTRUTURA METÁLICA PARA MARQUISE</t>
  </si>
  <si>
    <t>ESTRUTURA DE MADEIRA P/ COBERTURA CERÂMICA</t>
  </si>
  <si>
    <t>TELHA METÁLICA PARA MARQUISE</t>
  </si>
  <si>
    <t>MARQUISE</t>
  </si>
  <si>
    <t>ÁREA DO TERRENO - EDIFICAÇÃO</t>
  </si>
  <si>
    <t>SINAPI OUT/2017</t>
  </si>
  <si>
    <t>CRONOGRAMA FÍSICO / FINANCEIRO</t>
  </si>
  <si>
    <t>VALOR PARCIAL TOTAL</t>
  </si>
  <si>
    <t>1° Medição (%)</t>
  </si>
  <si>
    <t>2°Medição (%)</t>
  </si>
  <si>
    <t>3°Medição (%)</t>
  </si>
  <si>
    <t>4°Medição (%)</t>
  </si>
  <si>
    <t>R$</t>
  </si>
  <si>
    <t>%</t>
  </si>
  <si>
    <t xml:space="preserve">MOBILIZAÇÃO - CANTEIRO DE OBRAS </t>
  </si>
  <si>
    <t>ALVENARIA - VEDAÇÃO - FECHAMENTO</t>
  </si>
  <si>
    <t>VALOR PARCIAL</t>
  </si>
  <si>
    <t>VALOR ACUMULADO</t>
  </si>
  <si>
    <t xml:space="preserve"> </t>
  </si>
  <si>
    <t xml:space="preserve"> EXECUÇÃO OU PISO DE CONCRETO COM CONCRETO MOLDADO IN LOCO, USINADO, ACABAMENTO CONVENCIONAL, ESPESSURA 6 CM, ARMADO. (INTERNO)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</si>
  <si>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</si>
  <si>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EMASSAMENTO C/ MASSA LATEX PVA PARA AMBIENTES INTERNOS</t>
  </si>
  <si>
    <t>09906.8.2- EMASSAMENTO DE PAREDE INTERNA COM MASSA LATEX PVA 2 DEMÃO  - unidade: m²
demãos, para pintura látex - unidade: m2</t>
  </si>
  <si>
    <t xml:space="preserve">Ajudante de pintor </t>
  </si>
  <si>
    <t xml:space="preserve">Pintor </t>
  </si>
  <si>
    <t>MASSA LATEX PVA PARA AMBIENTE EXTERNO</t>
  </si>
  <si>
    <t>Lixa para superfície madeira/massa grana 100</t>
  </si>
  <si>
    <t>PORTA DE MADEIRA DE CORRER COMPLETA, FORNECIMENTO E INSTALAÇÃO (1,00x2,10) 3x</t>
  </si>
  <si>
    <t xml:space="preserve"> INTERRUPTOR DIFERENCIAL RESIDUAL, 2 POLOS, SENSIBILIDADE 30 MA, CORRENTE DE 25 A- FORNECIMENTO E INSTALAÇÃO - UNIDADE: UND</t>
  </si>
  <si>
    <t>DISPOSITIVO DR, 2 POLOS, SENSIBILIDADE DE 30 MA, CORRENTE DE 25 A, TIPO AC</t>
  </si>
  <si>
    <t xml:space="preserve">Eletricista
</t>
  </si>
  <si>
    <t>Ajudante de eletricista</t>
  </si>
  <si>
    <t>CAIXA DE PASSAGEM PARA TELEFONE 20X20X12CM (SOBREPOR) FORNECIMENTO E INTALAÇÃO</t>
  </si>
  <si>
    <t>VASO SANITARIO SIFONADO CONVENCIONAL PARA PCD SEM FURO FRONTAL COM LOUÇA BRANCA SEM ASSENTO - FORNECIMENTO E INSTALAÇÃO. AF_10/2016</t>
  </si>
  <si>
    <t>BANCADA DE GRANITO CINZA POLIDO, COM CUBA DE EMBUTIR DE AÇO INOXIDÁVEL, VÁLVULA EM METAL CROMADO, SIFÃO EM PVC, FORNECIMENTO E INSTALAÇÃO. (2,70x0,60)</t>
  </si>
  <si>
    <t>TANQUE DE LOUÇA BRANCA COM COLUNA, 30L OU EQUIVALENTE, INCLUSO SIFÃO FLEXÍVEL EM PVC, VÁLVULA PLÁSTICA E TORNEIRA DE PLÁSTICO - FORNECIMENTO E INSTALAÇÃO.</t>
  </si>
  <si>
    <t>LAVATÓRIO EM INOX PARA ESCOVAÇÃO, INCL VÁLVULAS E SIFÕES, CONFORME PROJETO</t>
  </si>
  <si>
    <t>LAVATÓRIO EM INOX PARA ESCOVAÇÃO, INCL VÁLVULAS E SIFÕES - UNIDADE: UND</t>
  </si>
  <si>
    <t>ENCANADOR OU BOMBEIRO HIDRÁULICO COM 
ENCARGOS COMPLEMENTARES</t>
  </si>
  <si>
    <t>AUXILIAR DE ENCANADOR OU BOMBEIRO HIDRÁULICO 
COM ENCARGOS COMPLEMENTARES</t>
  </si>
  <si>
    <t>PARAFUSO DE LATAO COM ROSCA SOBERBA, CABECA CHATA E FENDA SIMPLES, DIAMETRO 4,8 MM, COMPRIMENTO 65 MM</t>
  </si>
  <si>
    <t xml:space="preserve"> MICTORIO COLETIVO ACO INOX (AISI 304), E = 0,8 MM, DE *100 X 50 X 35* CM (C X A X P) </t>
  </si>
  <si>
    <t>FITA VEDA ROSCA EM ROLOS DE 18 MM X 10 M (L X C)</t>
  </si>
  <si>
    <t xml:space="preserve">VALVULA EM METAL CROMADO PARA PIA AMERICANA 3.1/2 X 1.1/2 " </t>
  </si>
  <si>
    <t xml:space="preserve"> SIFAO PLASTICO TIPO COPO PARA PIA OU LAVATORIO, 1 X 1.1/2 " 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</si>
  <si>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</si>
  <si>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</si>
  <si>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</si>
  <si>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</si>
  <si>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CUBA ACO INOX (AISI 304) DE EMBUTIR COM VALVULA 3 1/2 ", DE *46 X 30 X 12* </t>
  </si>
  <si>
    <t>ARGAMASSA DE CIMENTO E AREIA S/PEN. TRAÇO 1:3</t>
  </si>
  <si>
    <t>BANCADA EM GRANITO CINZA POLIDO, COM CUBA DE EMBUTIR DE AÇO INOXIDAVEL, FORNECIMENTO E INSTALAÇÃO (2,70X0,60)</t>
  </si>
  <si>
    <t xml:space="preserve"> Ajudante de encanador </t>
  </si>
  <si>
    <t xml:space="preserve">5 JOELHO PVC, ROSCAVEL, 90 GRAUS, 3/4", PARA AGUA FRIA PREDIAL </t>
  </si>
  <si>
    <t xml:space="preserve"> JOELHO PVC, SOLDAVEL COM ROSCA, 90 GRAUS, 25 MM X 3/4", PARA AGUA FRIA PREDIAL</t>
  </si>
  <si>
    <t>Tè 90° soldável de PVC marrom com rosca na bolsa central para água fria (diâmetro da parte rosqueável: 3/4" / diâmetro da parte soldável: 25 mm)</t>
  </si>
  <si>
    <t xml:space="preserve"> Tubo soldável de PVC marrom para água fria (diâmetro da seção: 25 mm)</t>
  </si>
  <si>
    <t>15142.8.27.1 PONTO de água fria 1 1/2" - Ø 25 mm - unidade: und</t>
  </si>
  <si>
    <t xml:space="preserve"> JOELHO PVC, SOLDAVEL, COM BUCHA DE LATAO, 90 GRAUS, 25 MM X 1/2",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</si>
  <si>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</si>
  <si>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</si>
  <si>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>11</t>
  </si>
  <si>
    <t>19</t>
  </si>
  <si>
    <t>1</t>
  </si>
  <si>
    <t>4</t>
  </si>
  <si>
    <t>COMP 4</t>
  </si>
  <si>
    <t>COMP 5</t>
  </si>
  <si>
    <t>COMP 7</t>
  </si>
  <si>
    <t>COMP 6</t>
  </si>
  <si>
    <t>07185.8.1.1 - PROTEÇÃO MECÂNICA de superfície sujeita a trânsito com argamassa de cimento e areia traço 1:7, e = 3 cm - unidade: m2</t>
  </si>
  <si>
    <t>AJUDANTE DE PEDREIRO</t>
  </si>
  <si>
    <t>071203.11.1</t>
  </si>
  <si>
    <t xml:space="preserve">PAPEL KRAFT BETUMADO
</t>
  </si>
  <si>
    <t>COMP 39</t>
  </si>
  <si>
    <t>COMP 8</t>
  </si>
  <si>
    <t>COMP 9</t>
  </si>
  <si>
    <t>14</t>
  </si>
  <si>
    <t>18</t>
  </si>
  <si>
    <t>PORTA DE VIDRO TEMPERADO INCOLO, 2 FOLHAS DE ABRI, E=10MM (1,60x2,10M) - UNIDADE: UM</t>
  </si>
  <si>
    <t>24</t>
  </si>
  <si>
    <t>2</t>
  </si>
  <si>
    <t>3</t>
  </si>
  <si>
    <t>5</t>
  </si>
  <si>
    <t>COT 1</t>
  </si>
  <si>
    <t>SABONETEIRA PLASTICA TIPO DISPENSER PARA SABONETE LIQUIDO COM RESERVATORIO  
800 A 1500 ML</t>
  </si>
  <si>
    <t>8.32</t>
  </si>
  <si>
    <t>9.69</t>
  </si>
  <si>
    <t>9.70</t>
  </si>
  <si>
    <t xml:space="preserve">OBRA: UNIDADE BÁSICA DE SAÚDE - PADRÃO 2 </t>
  </si>
  <si>
    <t>ENDEREÇO: RUA ABDALA DE ALMEIDA - SANTA IZABEL II</t>
  </si>
  <si>
    <t xml:space="preserve"> Prefeitura Municipal de Várzea Grande</t>
  </si>
  <si>
    <t>Obra: Unidade Básica de Saúde- Padrão 2</t>
  </si>
  <si>
    <t>Localização: SANTA IZABEL II -  Várzea Grande/MT</t>
  </si>
  <si>
    <t>9.17</t>
  </si>
  <si>
    <t>TRANSPORTE COMERCIAL COM CAMINHAO BASCULANTE 6 M3, RODOVIA PAVIMENTADA</t>
  </si>
  <si>
    <t>M³xKM</t>
  </si>
  <si>
    <t>GRANITO PARA BANCADA, POLIDO TIPO ANDORINHA/ QUARTZ/ CASTELO/ CORUMBA OU OUTROS EQUIVALENTES DA REGIÃO, E=2,5CM</t>
  </si>
  <si>
    <t>QUINHENTOS E QUARENTA E QUATRO MIL QUATROCENTOS E OITENTA E UM REAIS E VINTE E OITO CENTAVOS</t>
  </si>
  <si>
    <t xml:space="preserve">CONTRATO: </t>
  </si>
  <si>
    <t>BANCADA GRANITO - COM CUBA INOX, ODOTOLOGICO E IMUNIZAÇÃO: 2,70 x 0,60 m</t>
  </si>
  <si>
    <t>BANCADA GRANITO - SALA UTILIDADES, ESTERILIZAÇÃO E CURATIVO.</t>
  </si>
  <si>
    <t>BANCADA GRANITO - COM CUBA INOX, COZINHA, ODOTOLOGICO E IMUNIZAÇÃO: 1,50 x 0,60 m</t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</si>
</sst>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"/>
    <numFmt numFmtId="167" formatCode="_-* #,##0.00_-;\-* #,##0.00_-;_-* &quot;-&quot;????_-;_-@_-"/>
    <numFmt numFmtId="168" formatCode="#,##0.00_);\(#,##0.00\)"/>
    <numFmt numFmtId="169" formatCode="_-* #,##0.0000_-;\-* #,##0.0000_-;_-* &quot;-&quot;????_-;_-@_-"/>
    <numFmt numFmtId="170" formatCode="_-* #,##0.000_-;\-* #,##0.000_-;_-* &quot;-&quot;??_-;_-@_-"/>
    <numFmt numFmtId="171" formatCode="_-* #,##0.0000_-;\-* #,##0.0000_-;_-* &quot;-&quot;??_-;_-@_-"/>
    <numFmt numFmtId="172" formatCode="_(&quot;R$ &quot;* #,##0.00_);_(&quot;R$ &quot;* \(#,##0.00\);_(&quot;R$ &quot;* &quot;-&quot;??_);_(@_)"/>
    <numFmt numFmtId="173" formatCode="0.00000%"/>
    <numFmt numFmtId="174" formatCode="_-* #,##0.0_-;\-* #,##0.0_-;_-* &quot;-&quot;??_-;_-@_-"/>
  </numFmts>
  <fonts count="55">
    <font>
      <sz val="10"/>
      <name val="Arial"/>
    </font>
    <font>
      <sz val="10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11"/>
      <color theme="1"/>
      <name val="Arial Unicode MS"/>
      <family val="2"/>
    </font>
    <font>
      <sz val="6"/>
      <color theme="0"/>
      <name val="Arial Narrow"/>
      <family val="2"/>
    </font>
    <font>
      <b/>
      <sz val="9"/>
      <name val="Arial Narrow"/>
      <family val="2"/>
    </font>
    <font>
      <b/>
      <sz val="6"/>
      <color theme="0"/>
      <name val="Arial Narrow"/>
      <family val="2"/>
    </font>
    <font>
      <sz val="6"/>
      <color rgb="FFFF0000"/>
      <name val="Arial Narrow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 Narrow"/>
      <family val="2"/>
    </font>
    <font>
      <b/>
      <sz val="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sz val="9"/>
      <name val="Arial"/>
      <family val="2"/>
    </font>
    <font>
      <b/>
      <sz val="10"/>
      <name val="Arial Narrow"/>
      <family val="2"/>
    </font>
    <font>
      <sz val="6"/>
      <color theme="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8"/>
      <color indexed="56"/>
      <name val="Arial"/>
      <family val="2"/>
    </font>
    <font>
      <sz val="11"/>
      <name val="Courier"/>
      <family val="3"/>
    </font>
    <font>
      <b/>
      <sz val="11"/>
      <name val="Courier"/>
      <family val="3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indexed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22" fillId="0" borderId="0"/>
    <xf numFmtId="164" fontId="1" fillId="0" borderId="0" applyFont="0" applyFill="0" applyBorder="0" applyAlignment="0" applyProtection="0"/>
  </cellStyleXfs>
  <cellXfs count="689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43" fontId="1" fillId="2" borderId="0" xfId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center" vertical="center"/>
    </xf>
    <xf numFmtId="43" fontId="2" fillId="2" borderId="1" xfId="1" applyFont="1" applyFill="1" applyBorder="1" applyAlignment="1" applyProtection="1">
      <alignment vertical="top"/>
    </xf>
    <xf numFmtId="43" fontId="1" fillId="2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right" vertical="center"/>
    </xf>
    <xf numFmtId="43" fontId="2" fillId="2" borderId="0" xfId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2" borderId="0" xfId="0" quotePrefix="1" applyNumberFormat="1" applyFill="1" applyBorder="1" applyAlignment="1" applyProtection="1">
      <alignment vertical="top"/>
    </xf>
    <xf numFmtId="43" fontId="6" fillId="2" borderId="0" xfId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vertical="center"/>
    </xf>
    <xf numFmtId="43" fontId="2" fillId="5" borderId="1" xfId="1" applyFont="1" applyFill="1" applyBorder="1" applyAlignment="1" applyProtection="1">
      <alignment horizontal="center" vertical="center"/>
    </xf>
    <xf numFmtId="43" fontId="2" fillId="5" borderId="1" xfId="1" applyFont="1" applyFill="1" applyBorder="1" applyAlignment="1" applyProtection="1">
      <alignment vertical="top"/>
    </xf>
    <xf numFmtId="0" fontId="1" fillId="5" borderId="2" xfId="0" applyNumberFormat="1" applyFont="1" applyFill="1" applyBorder="1" applyAlignment="1" applyProtection="1">
      <alignment horizontal="center" vertical="center"/>
    </xf>
    <xf numFmtId="43" fontId="3" fillId="5" borderId="1" xfId="1" applyFont="1" applyFill="1" applyBorder="1" applyAlignment="1" applyProtection="1">
      <alignment vertical="top"/>
    </xf>
    <xf numFmtId="0" fontId="10" fillId="5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vertical="center"/>
    </xf>
    <xf numFmtId="43" fontId="3" fillId="4" borderId="1" xfId="1" applyFont="1" applyFill="1" applyBorder="1" applyAlignment="1" applyProtection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1" fillId="3" borderId="11" xfId="0" applyNumberFormat="1" applyFont="1" applyFill="1" applyBorder="1" applyAlignment="1">
      <alignment horizontal="center" vertical="center" wrapText="1"/>
    </xf>
    <xf numFmtId="2" fontId="11" fillId="5" borderId="1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left" vertical="center" wrapText="1"/>
    </xf>
    <xf numFmtId="0" fontId="16" fillId="6" borderId="23" xfId="0" applyFont="1" applyFill="1" applyBorder="1" applyAlignment="1">
      <alignment horizontal="center"/>
    </xf>
    <xf numFmtId="164" fontId="16" fillId="6" borderId="23" xfId="1" applyNumberFormat="1" applyFont="1" applyFill="1" applyBorder="1" applyAlignment="1"/>
    <xf numFmtId="0" fontId="16" fillId="6" borderId="24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wrapText="1"/>
    </xf>
    <xf numFmtId="164" fontId="16" fillId="2" borderId="9" xfId="1" applyNumberFormat="1" applyFont="1" applyFill="1" applyBorder="1" applyAlignment="1"/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wrapText="1"/>
    </xf>
    <xf numFmtId="0" fontId="16" fillId="0" borderId="25" xfId="0" applyFont="1" applyBorder="1" applyAlignment="1">
      <alignment horizontal="center"/>
    </xf>
    <xf numFmtId="2" fontId="16" fillId="0" borderId="17" xfId="0" applyNumberFormat="1" applyFont="1" applyFill="1" applyBorder="1" applyAlignment="1">
      <alignment wrapText="1"/>
    </xf>
    <xf numFmtId="2" fontId="16" fillId="0" borderId="26" xfId="0" applyNumberFormat="1" applyFont="1" applyFill="1" applyBorder="1" applyAlignment="1">
      <alignment wrapText="1"/>
    </xf>
    <xf numFmtId="0" fontId="16" fillId="0" borderId="1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/>
    </xf>
    <xf numFmtId="164" fontId="16" fillId="2" borderId="30" xfId="1" applyNumberFormat="1" applyFont="1" applyFill="1" applyBorder="1" applyAlignment="1"/>
    <xf numFmtId="0" fontId="15" fillId="6" borderId="31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center" vertical="center" wrapText="1"/>
    </xf>
    <xf numFmtId="164" fontId="16" fillId="0" borderId="26" xfId="1" applyNumberFormat="1" applyFont="1" applyFill="1" applyBorder="1" applyAlignment="1"/>
    <xf numFmtId="164" fontId="16" fillId="0" borderId="1" xfId="1" applyNumberFormat="1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164" fontId="16" fillId="0" borderId="17" xfId="1" applyNumberFormat="1" applyFont="1" applyFill="1" applyBorder="1" applyAlignment="1"/>
    <xf numFmtId="4" fontId="16" fillId="0" borderId="30" xfId="0" applyNumberFormat="1" applyFont="1" applyBorder="1" applyAlignment="1">
      <alignment horizontal="left" vertical="center" wrapText="1"/>
    </xf>
    <xf numFmtId="0" fontId="16" fillId="0" borderId="30" xfId="0" applyFont="1" applyFill="1" applyBorder="1" applyAlignment="1">
      <alignment horizontal="center" vertical="center" wrapText="1"/>
    </xf>
    <xf numFmtId="164" fontId="16" fillId="0" borderId="30" xfId="1" applyNumberFormat="1" applyFont="1" applyFill="1" applyBorder="1" applyAlignment="1"/>
    <xf numFmtId="0" fontId="16" fillId="0" borderId="32" xfId="0" applyFont="1" applyBorder="1" applyAlignment="1">
      <alignment horizontal="center"/>
    </xf>
    <xf numFmtId="0" fontId="16" fillId="0" borderId="30" xfId="0" applyFont="1" applyBorder="1" applyAlignment="1">
      <alignment horizontal="left" vertical="center" wrapText="1"/>
    </xf>
    <xf numFmtId="0" fontId="16" fillId="0" borderId="26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left" vertical="center" wrapText="1"/>
    </xf>
    <xf numFmtId="164" fontId="16" fillId="6" borderId="23" xfId="1" applyNumberFormat="1" applyFont="1" applyFill="1" applyBorder="1" applyAlignment="1">
      <alignment horizontal="right"/>
    </xf>
    <xf numFmtId="0" fontId="18" fillId="2" borderId="25" xfId="0" applyFont="1" applyFill="1" applyBorder="1" applyAlignment="1">
      <alignment horizontal="center"/>
    </xf>
    <xf numFmtId="164" fontId="16" fillId="2" borderId="30" xfId="1" applyNumberFormat="1" applyFont="1" applyFill="1" applyBorder="1" applyAlignment="1">
      <alignment horizontal="right"/>
    </xf>
    <xf numFmtId="0" fontId="16" fillId="2" borderId="32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 wrapText="1"/>
    </xf>
    <xf numFmtId="43" fontId="9" fillId="2" borderId="1" xfId="1" applyFont="1" applyFill="1" applyBorder="1" applyAlignment="1" applyProtection="1">
      <alignment horizontal="center" vertical="center"/>
    </xf>
    <xf numFmtId="43" fontId="19" fillId="2" borderId="1" xfId="1" applyFont="1" applyFill="1" applyBorder="1" applyAlignment="1" applyProtection="1">
      <alignment horizontal="right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2" fontId="13" fillId="0" borderId="1" xfId="0" applyNumberFormat="1" applyFont="1" applyFill="1" applyBorder="1" applyAlignment="1">
      <alignment horizontal="center" wrapText="1"/>
    </xf>
    <xf numFmtId="167" fontId="1" fillId="0" borderId="1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164" fontId="16" fillId="2" borderId="13" xfId="1" applyNumberFormat="1" applyFont="1" applyFill="1" applyBorder="1" applyAlignment="1"/>
    <xf numFmtId="43" fontId="19" fillId="5" borderId="1" xfId="1" applyFont="1" applyFill="1" applyBorder="1" applyAlignment="1" applyProtection="1">
      <alignment horizontal="right" vertical="center"/>
    </xf>
    <xf numFmtId="0" fontId="1" fillId="5" borderId="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2" fontId="11" fillId="0" borderId="2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horizontal="right" wrapText="1"/>
    </xf>
    <xf numFmtId="0" fontId="2" fillId="4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4" xfId="0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1" fillId="5" borderId="1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left" wrapText="1"/>
    </xf>
    <xf numFmtId="0" fontId="11" fillId="0" borderId="18" xfId="0" applyFont="1" applyFill="1" applyBorder="1" applyAlignment="1">
      <alignment horizontal="center" wrapText="1"/>
    </xf>
    <xf numFmtId="0" fontId="0" fillId="5" borderId="30" xfId="0" applyFill="1" applyBorder="1" applyAlignment="1">
      <alignment horizontal="center" wrapText="1"/>
    </xf>
    <xf numFmtId="0" fontId="1" fillId="5" borderId="33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center" wrapText="1"/>
    </xf>
    <xf numFmtId="2" fontId="13" fillId="0" borderId="4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49" fontId="20" fillId="5" borderId="1" xfId="0" applyNumberFormat="1" applyFont="1" applyFill="1" applyBorder="1" applyAlignment="1" applyProtection="1">
      <alignment horizontal="center" vertical="center"/>
    </xf>
    <xf numFmtId="43" fontId="2" fillId="4" borderId="1" xfId="1" applyFont="1" applyFill="1" applyBorder="1" applyAlignment="1" applyProtection="1">
      <alignment vertical="top"/>
    </xf>
    <xf numFmtId="0" fontId="19" fillId="2" borderId="1" xfId="0" applyNumberFormat="1" applyFont="1" applyFill="1" applyBorder="1" applyAlignment="1" applyProtection="1">
      <alignment vertical="center" wrapText="1"/>
    </xf>
    <xf numFmtId="0" fontId="1" fillId="4" borderId="9" xfId="0" applyNumberFormat="1" applyFont="1" applyFill="1" applyBorder="1" applyAlignment="1" applyProtection="1">
      <alignment horizontal="center" vertical="center"/>
    </xf>
    <xf numFmtId="0" fontId="7" fillId="4" borderId="9" xfId="0" applyNumberFormat="1" applyFont="1" applyFill="1" applyBorder="1" applyAlignment="1" applyProtection="1">
      <alignment vertical="center"/>
    </xf>
    <xf numFmtId="0" fontId="2" fillId="3" borderId="35" xfId="0" applyNumberFormat="1" applyFont="1" applyFill="1" applyBorder="1" applyAlignment="1" applyProtection="1">
      <alignment horizontal="center" vertical="center"/>
    </xf>
    <xf numFmtId="0" fontId="2" fillId="3" borderId="23" xfId="0" applyNumberFormat="1" applyFont="1" applyFill="1" applyBorder="1" applyAlignment="1" applyProtection="1">
      <alignment horizontal="center" vertical="center"/>
    </xf>
    <xf numFmtId="0" fontId="2" fillId="3" borderId="23" xfId="0" applyNumberFormat="1" applyFont="1" applyFill="1" applyBorder="1" applyAlignment="1" applyProtection="1">
      <alignment vertical="center"/>
    </xf>
    <xf numFmtId="43" fontId="3" fillId="3" borderId="23" xfId="1" applyFont="1" applyFill="1" applyBorder="1" applyAlignment="1" applyProtection="1">
      <alignment horizontal="center" vertical="center"/>
    </xf>
    <xf numFmtId="43" fontId="2" fillId="3" borderId="24" xfId="1" applyFont="1" applyFill="1" applyBorder="1" applyAlignment="1" applyProtection="1">
      <alignment vertical="top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2" fontId="13" fillId="0" borderId="3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wrapText="1"/>
    </xf>
    <xf numFmtId="0" fontId="0" fillId="5" borderId="33" xfId="0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2" fontId="11" fillId="3" borderId="1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43" fontId="2" fillId="4" borderId="1" xfId="1" applyFont="1" applyFill="1" applyBorder="1" applyAlignment="1" applyProtection="1">
      <alignment horizontal="center" vertical="center"/>
    </xf>
    <xf numFmtId="43" fontId="19" fillId="4" borderId="1" xfId="1" applyFont="1" applyFill="1" applyBorder="1" applyAlignment="1" applyProtection="1">
      <alignment horizontal="right" vertical="center"/>
    </xf>
    <xf numFmtId="43" fontId="1" fillId="4" borderId="1" xfId="1" applyFont="1" applyFill="1" applyBorder="1" applyAlignment="1" applyProtection="1">
      <alignment horizontal="center" vertical="center"/>
    </xf>
    <xf numFmtId="43" fontId="1" fillId="4" borderId="1" xfId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43" fontId="3" fillId="3" borderId="1" xfId="1" applyFont="1" applyFill="1" applyBorder="1" applyAlignment="1" applyProtection="1">
      <alignment horizontal="center" vertical="center"/>
    </xf>
    <xf numFmtId="9" fontId="8" fillId="3" borderId="1" xfId="2" applyFont="1" applyFill="1" applyBorder="1" applyAlignment="1" applyProtection="1">
      <alignment horizontal="right" vertical="center"/>
    </xf>
    <xf numFmtId="43" fontId="2" fillId="3" borderId="1" xfId="1" applyFont="1" applyFill="1" applyBorder="1" applyAlignment="1" applyProtection="1">
      <alignment horizontal="center" vertical="center"/>
    </xf>
    <xf numFmtId="43" fontId="19" fillId="3" borderId="1" xfId="1" applyFont="1" applyFill="1" applyBorder="1" applyAlignment="1" applyProtection="1">
      <alignment horizontal="right" vertical="center"/>
    </xf>
    <xf numFmtId="43" fontId="2" fillId="3" borderId="1" xfId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0" fillId="3" borderId="30" xfId="0" applyFill="1" applyBorder="1" applyAlignment="1">
      <alignment horizontal="center" wrapText="1"/>
    </xf>
    <xf numFmtId="0" fontId="1" fillId="3" borderId="33" xfId="0" applyFont="1" applyFill="1" applyBorder="1" applyAlignment="1">
      <alignment horizontal="left" wrapText="1"/>
    </xf>
    <xf numFmtId="0" fontId="1" fillId="3" borderId="30" xfId="0" applyFont="1" applyFill="1" applyBorder="1" applyAlignment="1">
      <alignment horizontal="center" wrapText="1"/>
    </xf>
    <xf numFmtId="2" fontId="11" fillId="3" borderId="1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2" fontId="1" fillId="0" borderId="4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left" wrapText="1"/>
    </xf>
    <xf numFmtId="2" fontId="11" fillId="0" borderId="4" xfId="0" applyNumberFormat="1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right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67" fontId="11" fillId="4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43" fontId="2" fillId="0" borderId="1" xfId="1" applyFont="1" applyFill="1" applyBorder="1" applyAlignment="1" applyProtection="1">
      <alignment vertical="top"/>
    </xf>
    <xf numFmtId="43" fontId="9" fillId="0" borderId="1" xfId="1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 applyProtection="1">
      <alignment vertical="center" wrapText="1"/>
    </xf>
    <xf numFmtId="2" fontId="11" fillId="0" borderId="4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4" fontId="1" fillId="0" borderId="18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3" fontId="9" fillId="2" borderId="1" xfId="4" applyFont="1" applyFill="1" applyBorder="1" applyAlignment="1" applyProtection="1">
      <alignment horizontal="center" vertical="center"/>
    </xf>
    <xf numFmtId="0" fontId="22" fillId="0" borderId="0" xfId="5"/>
    <xf numFmtId="0" fontId="24" fillId="0" borderId="0" xfId="5" applyFont="1"/>
    <xf numFmtId="0" fontId="22" fillId="0" borderId="39" xfId="5" applyBorder="1"/>
    <xf numFmtId="0" fontId="22" fillId="0" borderId="0" xfId="5" applyBorder="1"/>
    <xf numFmtId="0" fontId="22" fillId="0" borderId="40" xfId="5" applyBorder="1"/>
    <xf numFmtId="0" fontId="23" fillId="0" borderId="41" xfId="5" applyFont="1" applyBorder="1" applyAlignment="1">
      <alignment horizontal="center" vertical="center"/>
    </xf>
    <xf numFmtId="0" fontId="25" fillId="0" borderId="42" xfId="5" applyFont="1" applyBorder="1" applyAlignment="1">
      <alignment horizontal="center" vertical="center"/>
    </xf>
    <xf numFmtId="0" fontId="26" fillId="0" borderId="43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7" fillId="0" borderId="44" xfId="5" applyFont="1" applyBorder="1" applyAlignment="1">
      <alignment horizontal="left" vertical="center" indent="1"/>
    </xf>
    <xf numFmtId="0" fontId="23" fillId="0" borderId="44" xfId="5" applyFont="1" applyBorder="1" applyAlignment="1">
      <alignment vertical="center"/>
    </xf>
    <xf numFmtId="0" fontId="28" fillId="0" borderId="44" xfId="5" applyFont="1" applyBorder="1" applyAlignment="1">
      <alignment horizontal="left" vertical="center" indent="1"/>
    </xf>
    <xf numFmtId="168" fontId="23" fillId="0" borderId="44" xfId="1" applyNumberFormat="1" applyFont="1" applyFill="1" applyBorder="1" applyAlignment="1" applyProtection="1">
      <alignment horizontal="center" vertical="center"/>
    </xf>
    <xf numFmtId="168" fontId="23" fillId="0" borderId="41" xfId="1" applyNumberFormat="1" applyFont="1" applyFill="1" applyBorder="1" applyAlignment="1" applyProtection="1">
      <alignment horizontal="center" vertical="center"/>
    </xf>
    <xf numFmtId="0" fontId="22" fillId="0" borderId="43" xfId="5" applyBorder="1"/>
    <xf numFmtId="0" fontId="28" fillId="0" borderId="44" xfId="5" applyFont="1" applyFill="1" applyBorder="1" applyAlignment="1">
      <alignment horizontal="left" vertical="center" indent="1"/>
    </xf>
    <xf numFmtId="168" fontId="23" fillId="0" borderId="41" xfId="5" applyNumberFormat="1" applyFont="1" applyBorder="1" applyAlignment="1">
      <alignment horizontal="center" vertical="center"/>
    </xf>
    <xf numFmtId="10" fontId="30" fillId="0" borderId="41" xfId="2" applyNumberFormat="1" applyFont="1" applyFill="1" applyBorder="1" applyAlignment="1" applyProtection="1">
      <alignment horizontal="center" vertical="center"/>
    </xf>
    <xf numFmtId="0" fontId="11" fillId="5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0" fillId="0" borderId="47" xfId="0" applyFill="1" applyBorder="1" applyAlignment="1">
      <alignment horizontal="center" wrapText="1"/>
    </xf>
    <xf numFmtId="0" fontId="0" fillId="0" borderId="48" xfId="0" applyFill="1" applyBorder="1" applyAlignment="1">
      <alignment horizontal="center" wrapText="1"/>
    </xf>
    <xf numFmtId="0" fontId="1" fillId="0" borderId="47" xfId="0" applyFont="1" applyFill="1" applyBorder="1" applyAlignment="1">
      <alignment horizontal="center" wrapText="1"/>
    </xf>
    <xf numFmtId="2" fontId="13" fillId="0" borderId="47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2" fontId="1" fillId="0" borderId="47" xfId="0" applyNumberFormat="1" applyFont="1" applyFill="1" applyBorder="1" applyAlignment="1">
      <alignment horizontal="center" wrapText="1"/>
    </xf>
    <xf numFmtId="0" fontId="0" fillId="3" borderId="47" xfId="0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left" wrapText="1"/>
    </xf>
    <xf numFmtId="2" fontId="1" fillId="0" borderId="48" xfId="0" applyNumberFormat="1" applyFont="1" applyFill="1" applyBorder="1" applyAlignment="1">
      <alignment horizontal="center" wrapText="1"/>
    </xf>
    <xf numFmtId="166" fontId="1" fillId="0" borderId="48" xfId="0" applyNumberFormat="1" applyFont="1" applyFill="1" applyBorder="1" applyAlignment="1">
      <alignment horizontal="center" wrapText="1"/>
    </xf>
    <xf numFmtId="165" fontId="1" fillId="0" borderId="48" xfId="0" applyNumberFormat="1" applyFont="1" applyFill="1" applyBorder="1" applyAlignment="1">
      <alignment horizontal="center" wrapText="1"/>
    </xf>
    <xf numFmtId="165" fontId="1" fillId="0" borderId="47" xfId="0" applyNumberFormat="1" applyFont="1" applyFill="1" applyBorder="1" applyAlignment="1">
      <alignment horizontal="center" wrapText="1"/>
    </xf>
    <xf numFmtId="2" fontId="1" fillId="0" borderId="12" xfId="0" applyNumberFormat="1" applyFont="1" applyFill="1" applyBorder="1" applyAlignment="1">
      <alignment horizontal="center" wrapText="1"/>
    </xf>
    <xf numFmtId="0" fontId="1" fillId="3" borderId="48" xfId="0" applyFont="1" applyFill="1" applyBorder="1" applyAlignment="1">
      <alignment horizontal="left" wrapText="1"/>
    </xf>
    <xf numFmtId="0" fontId="0" fillId="5" borderId="47" xfId="0" applyFill="1" applyBorder="1" applyAlignment="1">
      <alignment horizontal="center" wrapText="1"/>
    </xf>
    <xf numFmtId="0" fontId="11" fillId="5" borderId="47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3" fontId="1" fillId="2" borderId="1" xfId="4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wrapText="1"/>
    </xf>
    <xf numFmtId="167" fontId="1" fillId="2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1" fillId="3" borderId="47" xfId="0" applyFont="1" applyFill="1" applyBorder="1" applyAlignment="1">
      <alignment horizontal="center" wrapText="1"/>
    </xf>
    <xf numFmtId="0" fontId="11" fillId="3" borderId="53" xfId="0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1" fillId="2" borderId="48" xfId="0" applyFont="1" applyFill="1" applyBorder="1" applyAlignment="1">
      <alignment horizontal="left" wrapText="1"/>
    </xf>
    <xf numFmtId="2" fontId="13" fillId="2" borderId="47" xfId="0" applyNumberFormat="1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2" fontId="1" fillId="2" borderId="47" xfId="0" applyNumberFormat="1" applyFont="1" applyFill="1" applyBorder="1" applyAlignment="1">
      <alignment horizontal="center" wrapText="1"/>
    </xf>
    <xf numFmtId="2" fontId="1" fillId="2" borderId="48" xfId="0" applyNumberFormat="1" applyFont="1" applyFill="1" applyBorder="1" applyAlignment="1">
      <alignment horizontal="center" wrapText="1"/>
    </xf>
    <xf numFmtId="0" fontId="14" fillId="0" borderId="37" xfId="0" applyFont="1" applyBorder="1" applyAlignment="1">
      <alignment vertical="center"/>
    </xf>
    <xf numFmtId="4" fontId="11" fillId="0" borderId="47" xfId="0" applyNumberFormat="1" applyFont="1" applyBorder="1" applyAlignment="1">
      <alignment horizontal="center" vertical="center" wrapText="1"/>
    </xf>
    <xf numFmtId="4" fontId="11" fillId="0" borderId="47" xfId="0" applyNumberFormat="1" applyFont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43" fontId="1" fillId="0" borderId="1" xfId="4" applyNumberFormat="1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left" wrapText="1"/>
    </xf>
    <xf numFmtId="0" fontId="1" fillId="5" borderId="49" xfId="0" applyFont="1" applyFill="1" applyBorder="1" applyAlignment="1">
      <alignment horizontal="center" wrapText="1"/>
    </xf>
    <xf numFmtId="0" fontId="0" fillId="5" borderId="50" xfId="0" applyFill="1" applyBorder="1" applyAlignment="1">
      <alignment horizontal="left" wrapText="1"/>
    </xf>
    <xf numFmtId="166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2" fontId="11" fillId="5" borderId="4" xfId="0" applyNumberFormat="1" applyFont="1" applyFill="1" applyBorder="1" applyAlignment="1">
      <alignment horizontal="center" wrapText="1"/>
    </xf>
    <xf numFmtId="2" fontId="11" fillId="5" borderId="2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2" fontId="11" fillId="5" borderId="1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vertical="top"/>
    </xf>
    <xf numFmtId="43" fontId="1" fillId="0" borderId="1" xfId="4" applyNumberFormat="1" applyFont="1" applyFill="1" applyBorder="1" applyAlignment="1">
      <alignment vertical="center" wrapText="1"/>
    </xf>
    <xf numFmtId="169" fontId="1" fillId="0" borderId="11" xfId="0" applyNumberFormat="1" applyFont="1" applyFill="1" applyBorder="1" applyAlignment="1">
      <alignment horizontal="center" wrapText="1"/>
    </xf>
    <xf numFmtId="49" fontId="1" fillId="0" borderId="1" xfId="4" applyNumberFormat="1" applyFont="1" applyFill="1" applyBorder="1" applyAlignment="1">
      <alignment horizontal="center" wrapText="1"/>
    </xf>
    <xf numFmtId="2" fontId="1" fillId="0" borderId="11" xfId="0" applyNumberFormat="1" applyFont="1" applyFill="1" applyBorder="1" applyAlignment="1">
      <alignment horizontal="right" wrapText="1"/>
    </xf>
    <xf numFmtId="49" fontId="1" fillId="0" borderId="12" xfId="4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horizontal="right" wrapText="1"/>
    </xf>
    <xf numFmtId="2" fontId="1" fillId="0" borderId="1" xfId="4" applyNumberFormat="1" applyFont="1" applyFill="1" applyBorder="1" applyAlignment="1">
      <alignment vertical="center" wrapText="1"/>
    </xf>
    <xf numFmtId="43" fontId="1" fillId="0" borderId="0" xfId="0" applyNumberFormat="1" applyFont="1" applyFill="1" applyBorder="1" applyAlignment="1" applyProtection="1">
      <alignment vertical="top"/>
    </xf>
    <xf numFmtId="43" fontId="1" fillId="0" borderId="0" xfId="1" applyFont="1" applyFill="1" applyBorder="1" applyAlignment="1" applyProtection="1">
      <alignment vertical="top"/>
    </xf>
    <xf numFmtId="0" fontId="16" fillId="0" borderId="54" xfId="0" applyFont="1" applyFill="1" applyBorder="1" applyAlignment="1">
      <alignment horizontal="left" vertical="center" wrapText="1"/>
    </xf>
    <xf numFmtId="4" fontId="16" fillId="0" borderId="47" xfId="0" applyNumberFormat="1" applyFont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170" fontId="1" fillId="0" borderId="1" xfId="4" applyNumberFormat="1" applyFont="1" applyFill="1" applyBorder="1" applyAlignment="1">
      <alignment horizontal="left" vertical="center" wrapText="1"/>
    </xf>
    <xf numFmtId="171" fontId="1" fillId="0" borderId="1" xfId="4" applyNumberFormat="1" applyFont="1" applyFill="1" applyBorder="1" applyAlignment="1">
      <alignment horizontal="left" vertical="center" wrapText="1"/>
    </xf>
    <xf numFmtId="43" fontId="3" fillId="4" borderId="1" xfId="1" applyFont="1" applyFill="1" applyBorder="1" applyAlignment="1" applyProtection="1">
      <alignment horizontal="center" vertical="center" wrapText="1"/>
    </xf>
    <xf numFmtId="0" fontId="10" fillId="2" borderId="0" xfId="3" applyNumberFormat="1" applyFont="1" applyFill="1" applyBorder="1" applyAlignment="1" applyProtection="1">
      <alignment horizontal="center" vertical="center"/>
    </xf>
    <xf numFmtId="0" fontId="10" fillId="2" borderId="0" xfId="3" applyNumberFormat="1" applyFont="1" applyFill="1" applyBorder="1" applyAlignment="1" applyProtection="1">
      <alignment vertical="center" wrapText="1"/>
    </xf>
    <xf numFmtId="0" fontId="20" fillId="0" borderId="0" xfId="0" applyFont="1" applyBorder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49" fontId="20" fillId="0" borderId="0" xfId="1" applyNumberFormat="1" applyFont="1" applyBorder="1" applyAlignment="1">
      <alignment horizontal="center"/>
    </xf>
    <xf numFmtId="0" fontId="37" fillId="0" borderId="64" xfId="0" applyFont="1" applyBorder="1" applyAlignment="1"/>
    <xf numFmtId="0" fontId="35" fillId="0" borderId="67" xfId="0" applyFont="1" applyBorder="1" applyAlignment="1">
      <alignment horizontal="center"/>
    </xf>
    <xf numFmtId="0" fontId="34" fillId="0" borderId="21" xfId="0" applyFont="1" applyBorder="1" applyAlignment="1">
      <alignment horizontal="center" vertical="center"/>
    </xf>
    <xf numFmtId="0" fontId="11" fillId="8" borderId="11" xfId="0" applyFont="1" applyFill="1" applyBorder="1" applyAlignment="1">
      <alignment vertical="center"/>
    </xf>
    <xf numFmtId="0" fontId="40" fillId="0" borderId="10" xfId="0" applyFont="1" applyBorder="1" applyAlignment="1">
      <alignment horizontal="center" vertical="center"/>
    </xf>
    <xf numFmtId="0" fontId="40" fillId="7" borderId="1" xfId="0" applyFont="1" applyFill="1" applyBorder="1" applyAlignment="1">
      <alignment horizontal="justify" vertical="center"/>
    </xf>
    <xf numFmtId="164" fontId="40" fillId="7" borderId="11" xfId="0" applyNumberFormat="1" applyFont="1" applyFill="1" applyBorder="1" applyAlignment="1">
      <alignment vertical="center"/>
    </xf>
    <xf numFmtId="0" fontId="40" fillId="7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164" fontId="40" fillId="0" borderId="11" xfId="0" applyNumberFormat="1" applyFont="1" applyFill="1" applyBorder="1" applyAlignment="1">
      <alignment vertical="center"/>
    </xf>
    <xf numFmtId="0" fontId="12" fillId="8" borderId="69" xfId="0" applyFont="1" applyFill="1" applyBorder="1" applyAlignment="1">
      <alignment horizontal="center"/>
    </xf>
    <xf numFmtId="172" fontId="34" fillId="8" borderId="70" xfId="0" applyNumberFormat="1" applyFont="1" applyFill="1" applyBorder="1" applyAlignment="1">
      <alignment horizontal="right" wrapText="1"/>
    </xf>
    <xf numFmtId="172" fontId="41" fillId="8" borderId="71" xfId="6" applyNumberFormat="1" applyFont="1" applyFill="1" applyBorder="1" applyAlignment="1"/>
    <xf numFmtId="0" fontId="11" fillId="0" borderId="72" xfId="0" applyFont="1" applyBorder="1" applyAlignment="1">
      <alignment horizontal="center"/>
    </xf>
    <xf numFmtId="0" fontId="36" fillId="0" borderId="73" xfId="0" applyFont="1" applyBorder="1" applyAlignment="1">
      <alignment horizontal="center" vertical="justify"/>
    </xf>
    <xf numFmtId="164" fontId="1" fillId="0" borderId="74" xfId="0" applyNumberFormat="1" applyFont="1" applyBorder="1" applyAlignment="1"/>
    <xf numFmtId="0" fontId="34" fillId="0" borderId="62" xfId="0" applyFont="1" applyBorder="1" applyAlignment="1"/>
    <xf numFmtId="0" fontId="34" fillId="0" borderId="0" xfId="0" applyFont="1" applyBorder="1" applyAlignment="1">
      <alignment horizontal="center"/>
    </xf>
    <xf numFmtId="172" fontId="0" fillId="0" borderId="63" xfId="0" applyNumberFormat="1" applyBorder="1" applyAlignment="1"/>
    <xf numFmtId="0" fontId="14" fillId="7" borderId="59" xfId="0" applyFont="1" applyFill="1" applyBorder="1" applyAlignment="1">
      <alignment horizontal="left"/>
    </xf>
    <xf numFmtId="0" fontId="42" fillId="7" borderId="60" xfId="0" applyFont="1" applyFill="1" applyBorder="1" applyAlignment="1">
      <alignment horizontal="left"/>
    </xf>
    <xf numFmtId="0" fontId="42" fillId="7" borderId="61" xfId="0" applyFont="1" applyFill="1" applyBorder="1" applyAlignment="1">
      <alignment horizontal="left"/>
    </xf>
    <xf numFmtId="0" fontId="14" fillId="7" borderId="62" xfId="0" applyFont="1" applyFill="1" applyBorder="1" applyAlignment="1">
      <alignment horizontal="left"/>
    </xf>
    <xf numFmtId="0" fontId="43" fillId="7" borderId="0" xfId="0" applyFont="1" applyFill="1" applyBorder="1" applyAlignment="1">
      <alignment horizontal="left"/>
    </xf>
    <xf numFmtId="0" fontId="43" fillId="7" borderId="63" xfId="0" applyFont="1" applyFill="1" applyBorder="1" applyAlignment="1">
      <alignment horizontal="left"/>
    </xf>
    <xf numFmtId="0" fontId="37" fillId="0" borderId="6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63" xfId="0" applyFont="1" applyFill="1" applyBorder="1" applyAlignment="1">
      <alignment horizontal="center"/>
    </xf>
    <xf numFmtId="0" fontId="16" fillId="0" borderId="76" xfId="0" applyFont="1" applyBorder="1" applyAlignment="1">
      <alignment horizontal="center"/>
    </xf>
    <xf numFmtId="0" fontId="16" fillId="0" borderId="47" xfId="0" applyFont="1" applyBorder="1" applyAlignment="1">
      <alignment wrapText="1"/>
    </xf>
    <xf numFmtId="2" fontId="16" fillId="0" borderId="47" xfId="0" applyNumberFormat="1" applyFont="1" applyFill="1" applyBorder="1" applyAlignment="1">
      <alignment wrapText="1"/>
    </xf>
    <xf numFmtId="0" fontId="16" fillId="0" borderId="53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2" fontId="16" fillId="0" borderId="17" xfId="0" applyNumberFormat="1" applyFont="1" applyFill="1" applyBorder="1" applyAlignment="1">
      <alignment horizont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7" xfId="0" applyFont="1" applyFill="1" applyBorder="1" applyAlignment="1">
      <alignment horizontal="center" wrapText="1"/>
    </xf>
    <xf numFmtId="0" fontId="16" fillId="0" borderId="54" xfId="0" applyFont="1" applyBorder="1" applyAlignment="1">
      <alignment horizontal="left" vertical="center" wrapText="1"/>
    </xf>
    <xf numFmtId="2" fontId="16" fillId="0" borderId="27" xfId="0" applyNumberFormat="1" applyFont="1" applyFill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76" xfId="0" applyFont="1" applyFill="1" applyBorder="1" applyAlignment="1">
      <alignment horizontal="center"/>
    </xf>
    <xf numFmtId="164" fontId="16" fillId="2" borderId="47" xfId="1" applyNumberFormat="1" applyFont="1" applyFill="1" applyBorder="1" applyAlignment="1"/>
    <xf numFmtId="0" fontId="16" fillId="0" borderId="78" xfId="0" applyFont="1" applyBorder="1" applyAlignment="1">
      <alignment horizontal="center"/>
    </xf>
    <xf numFmtId="0" fontId="16" fillId="0" borderId="54" xfId="0" applyFont="1" applyFill="1" applyBorder="1" applyAlignment="1">
      <alignment horizontal="center" vertical="center" wrapText="1"/>
    </xf>
    <xf numFmtId="164" fontId="16" fillId="0" borderId="47" xfId="1" applyNumberFormat="1" applyFont="1" applyFill="1" applyBorder="1" applyAlignment="1"/>
    <xf numFmtId="0" fontId="16" fillId="0" borderId="47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center"/>
    </xf>
    <xf numFmtId="164" fontId="16" fillId="0" borderId="54" xfId="1" applyNumberFormat="1" applyFont="1" applyFill="1" applyBorder="1" applyAlignment="1"/>
    <xf numFmtId="0" fontId="1" fillId="0" borderId="3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6" fillId="0" borderId="47" xfId="0" applyFont="1" applyFill="1" applyBorder="1" applyAlignment="1">
      <alignment horizontal="center" vertical="center" wrapText="1"/>
    </xf>
    <xf numFmtId="164" fontId="16" fillId="2" borderId="47" xfId="1" applyNumberFormat="1" applyFont="1" applyFill="1" applyBorder="1" applyAlignment="1">
      <alignment horizontal="right"/>
    </xf>
    <xf numFmtId="0" fontId="16" fillId="2" borderId="53" xfId="0" applyFont="1" applyFill="1" applyBorder="1" applyAlignment="1">
      <alignment horizontal="center"/>
    </xf>
    <xf numFmtId="2" fontId="16" fillId="2" borderId="47" xfId="0" applyNumberFormat="1" applyFont="1" applyFill="1" applyBorder="1" applyAlignment="1">
      <alignment horizontal="center" wrapText="1"/>
    </xf>
    <xf numFmtId="164" fontId="16" fillId="0" borderId="47" xfId="1" applyNumberFormat="1" applyFont="1" applyBorder="1" applyAlignment="1"/>
    <xf numFmtId="0" fontId="16" fillId="0" borderId="47" xfId="0" applyFont="1" applyFill="1" applyBorder="1" applyAlignment="1">
      <alignment horizontal="left"/>
    </xf>
    <xf numFmtId="0" fontId="0" fillId="0" borderId="0" xfId="0" applyBorder="1" applyAlignment="1"/>
    <xf numFmtId="0" fontId="0" fillId="0" borderId="61" xfId="0" applyBorder="1" applyAlignment="1"/>
    <xf numFmtId="0" fontId="0" fillId="0" borderId="63" xfId="0" applyBorder="1" applyAlignment="1"/>
    <xf numFmtId="0" fontId="0" fillId="0" borderId="0" xfId="0" applyAlignment="1"/>
    <xf numFmtId="0" fontId="0" fillId="0" borderId="75" xfId="0" applyBorder="1" applyAlignment="1"/>
    <xf numFmtId="17" fontId="49" fillId="9" borderId="35" xfId="0" applyNumberFormat="1" applyFont="1" applyFill="1" applyBorder="1" applyAlignment="1">
      <alignment horizontal="right" vertical="center"/>
    </xf>
    <xf numFmtId="0" fontId="49" fillId="9" borderId="24" xfId="0" applyFont="1" applyFill="1" applyBorder="1" applyAlignment="1">
      <alignment horizontal="left" vertical="center"/>
    </xf>
    <xf numFmtId="17" fontId="49" fillId="0" borderId="35" xfId="0" applyNumberFormat="1" applyFont="1" applyFill="1" applyBorder="1" applyAlignment="1">
      <alignment horizontal="right" vertical="center"/>
    </xf>
    <xf numFmtId="0" fontId="49" fillId="0" borderId="24" xfId="0" applyFont="1" applyFill="1" applyBorder="1" applyAlignment="1">
      <alignment horizontal="left" vertical="center"/>
    </xf>
    <xf numFmtId="0" fontId="48" fillId="5" borderId="79" xfId="0" applyFont="1" applyFill="1" applyBorder="1" applyAlignment="1">
      <alignment vertical="center"/>
    </xf>
    <xf numFmtId="0" fontId="48" fillId="5" borderId="80" xfId="0" applyFont="1" applyFill="1" applyBorder="1" applyAlignment="1">
      <alignment vertical="center" wrapText="1"/>
    </xf>
    <xf numFmtId="4" fontId="44" fillId="5" borderId="23" xfId="0" applyNumberFormat="1" applyFont="1" applyFill="1" applyBorder="1" applyAlignment="1">
      <alignment vertical="center"/>
    </xf>
    <xf numFmtId="43" fontId="49" fillId="9" borderId="79" xfId="0" applyNumberFormat="1" applyFont="1" applyFill="1" applyBorder="1" applyAlignment="1">
      <alignment horizontal="center" vertical="center"/>
    </xf>
    <xf numFmtId="173" fontId="49" fillId="9" borderId="81" xfId="2" applyNumberFormat="1" applyFont="1" applyFill="1" applyBorder="1" applyAlignment="1">
      <alignment horizontal="center" vertical="center"/>
    </xf>
    <xf numFmtId="43" fontId="49" fillId="0" borderId="79" xfId="0" applyNumberFormat="1" applyFont="1" applyFill="1" applyBorder="1" applyAlignment="1">
      <alignment horizontal="center" vertical="center"/>
    </xf>
    <xf numFmtId="173" fontId="49" fillId="0" borderId="81" xfId="2" applyNumberFormat="1" applyFont="1" applyFill="1" applyBorder="1" applyAlignment="1">
      <alignment horizontal="center" vertical="center"/>
    </xf>
    <xf numFmtId="173" fontId="49" fillId="9" borderId="82" xfId="2" applyNumberFormat="1" applyFont="1" applyFill="1" applyBorder="1" applyAlignment="1">
      <alignment horizontal="center" vertical="center"/>
    </xf>
    <xf numFmtId="0" fontId="49" fillId="10" borderId="83" xfId="0" applyFont="1" applyFill="1" applyBorder="1" applyAlignment="1">
      <alignment vertical="center"/>
    </xf>
    <xf numFmtId="0" fontId="49" fillId="10" borderId="84" xfId="0" applyFont="1" applyFill="1" applyBorder="1" applyAlignment="1">
      <alignment vertical="center"/>
    </xf>
    <xf numFmtId="4" fontId="0" fillId="10" borderId="85" xfId="0" applyNumberFormat="1" applyFont="1" applyFill="1" applyBorder="1" applyAlignment="1">
      <alignment vertical="center"/>
    </xf>
    <xf numFmtId="43" fontId="49" fillId="9" borderId="69" xfId="0" applyNumberFormat="1" applyFont="1" applyFill="1" applyBorder="1" applyAlignment="1">
      <alignment horizontal="center" vertical="center"/>
    </xf>
    <xf numFmtId="10" fontId="49" fillId="9" borderId="71" xfId="2" applyNumberFormat="1" applyFont="1" applyFill="1" applyBorder="1" applyAlignment="1">
      <alignment horizontal="center" vertical="center"/>
    </xf>
    <xf numFmtId="43" fontId="49" fillId="0" borderId="69" xfId="0" applyNumberFormat="1" applyFont="1" applyFill="1" applyBorder="1" applyAlignment="1">
      <alignment horizontal="center" vertical="center"/>
    </xf>
    <xf numFmtId="10" fontId="49" fillId="0" borderId="71" xfId="2" applyNumberFormat="1" applyFont="1" applyFill="1" applyBorder="1" applyAlignment="1">
      <alignment horizontal="center" vertical="center"/>
    </xf>
    <xf numFmtId="43" fontId="49" fillId="9" borderId="69" xfId="1" applyNumberFormat="1" applyFont="1" applyFill="1" applyBorder="1" applyAlignment="1">
      <alignment horizontal="center" vertical="center"/>
    </xf>
    <xf numFmtId="10" fontId="49" fillId="9" borderId="86" xfId="2" applyNumberFormat="1" applyFont="1" applyFill="1" applyBorder="1" applyAlignment="1">
      <alignment horizontal="center" vertical="center"/>
    </xf>
    <xf numFmtId="43" fontId="49" fillId="0" borderId="69" xfId="1" applyNumberFormat="1" applyFont="1" applyFill="1" applyBorder="1" applyAlignment="1">
      <alignment horizontal="center" vertical="center"/>
    </xf>
    <xf numFmtId="0" fontId="49" fillId="10" borderId="87" xfId="0" applyFont="1" applyFill="1" applyBorder="1" applyAlignment="1">
      <alignment vertical="center"/>
    </xf>
    <xf numFmtId="0" fontId="49" fillId="10" borderId="88" xfId="0" applyFont="1" applyFill="1" applyBorder="1" applyAlignment="1">
      <alignment vertical="center"/>
    </xf>
    <xf numFmtId="43" fontId="49" fillId="9" borderId="89" xfId="0" applyNumberFormat="1" applyFont="1" applyFill="1" applyBorder="1" applyAlignment="1">
      <alignment horizontal="center" vertical="center"/>
    </xf>
    <xf numFmtId="43" fontId="49" fillId="0" borderId="89" xfId="0" applyNumberFormat="1" applyFont="1" applyFill="1" applyBorder="1" applyAlignment="1">
      <alignment horizontal="center" vertical="center"/>
    </xf>
    <xf numFmtId="43" fontId="49" fillId="9" borderId="89" xfId="1" applyNumberFormat="1" applyFont="1" applyFill="1" applyBorder="1" applyAlignment="1">
      <alignment horizontal="center" vertical="center"/>
    </xf>
    <xf numFmtId="43" fontId="49" fillId="0" borderId="89" xfId="1" applyNumberFormat="1" applyFont="1" applyFill="1" applyBorder="1" applyAlignment="1">
      <alignment horizontal="center" vertical="center"/>
    </xf>
    <xf numFmtId="0" fontId="49" fillId="10" borderId="88" xfId="0" applyFont="1" applyFill="1" applyBorder="1" applyAlignment="1">
      <alignment vertical="center" wrapText="1"/>
    </xf>
    <xf numFmtId="10" fontId="49" fillId="9" borderId="90" xfId="2" applyNumberFormat="1" applyFont="1" applyFill="1" applyBorder="1" applyAlignment="1">
      <alignment horizontal="center" vertical="center"/>
    </xf>
    <xf numFmtId="0" fontId="49" fillId="10" borderId="91" xfId="0" applyFont="1" applyFill="1" applyBorder="1" applyAlignment="1">
      <alignment vertical="center"/>
    </xf>
    <xf numFmtId="0" fontId="49" fillId="10" borderId="92" xfId="0" applyFont="1" applyFill="1" applyBorder="1" applyAlignment="1">
      <alignment vertical="center"/>
    </xf>
    <xf numFmtId="0" fontId="50" fillId="0" borderId="93" xfId="0" applyFont="1" applyFill="1" applyBorder="1" applyAlignment="1">
      <alignment vertical="center"/>
    </xf>
    <xf numFmtId="4" fontId="50" fillId="10" borderId="36" xfId="0" applyNumberFormat="1" applyFont="1" applyFill="1" applyBorder="1" applyAlignment="1">
      <alignment vertical="center"/>
    </xf>
    <xf numFmtId="4" fontId="50" fillId="10" borderId="94" xfId="0" applyNumberFormat="1" applyFont="1" applyFill="1" applyBorder="1" applyAlignment="1">
      <alignment vertical="center"/>
    </xf>
    <xf numFmtId="174" fontId="50" fillId="9" borderId="28" xfId="0" applyNumberFormat="1" applyFont="1" applyFill="1" applyBorder="1" applyAlignment="1">
      <alignment horizontal="center" vertical="center"/>
    </xf>
    <xf numFmtId="10" fontId="50" fillId="9" borderId="29" xfId="2" applyNumberFormat="1" applyFont="1" applyFill="1" applyBorder="1" applyAlignment="1">
      <alignment horizontal="center" vertical="center"/>
    </xf>
    <xf numFmtId="164" fontId="50" fillId="0" borderId="36" xfId="1" applyNumberFormat="1" applyFont="1" applyFill="1" applyBorder="1" applyAlignment="1">
      <alignment horizontal="center" vertical="center"/>
    </xf>
    <xf numFmtId="10" fontId="50" fillId="0" borderId="29" xfId="2" applyNumberFormat="1" applyFont="1" applyFill="1" applyBorder="1" applyAlignment="1">
      <alignment horizontal="center" vertical="center"/>
    </xf>
    <xf numFmtId="43" fontId="50" fillId="9" borderId="36" xfId="0" applyNumberFormat="1" applyFont="1" applyFill="1" applyBorder="1" applyAlignment="1">
      <alignment horizontal="center" vertical="center"/>
    </xf>
    <xf numFmtId="10" fontId="50" fillId="9" borderId="58" xfId="2" applyNumberFormat="1" applyFont="1" applyFill="1" applyBorder="1" applyAlignment="1">
      <alignment horizontal="center" vertical="center"/>
    </xf>
    <xf numFmtId="43" fontId="50" fillId="0" borderId="28" xfId="0" applyNumberFormat="1" applyFont="1" applyFill="1" applyBorder="1" applyAlignment="1">
      <alignment horizontal="center" vertical="center"/>
    </xf>
    <xf numFmtId="0" fontId="50" fillId="0" borderId="95" xfId="0" applyFont="1" applyFill="1" applyBorder="1" applyAlignment="1">
      <alignment vertical="center"/>
    </xf>
    <xf numFmtId="0" fontId="50" fillId="0" borderId="96" xfId="0" applyFont="1" applyFill="1" applyBorder="1" applyAlignment="1">
      <alignment vertical="center"/>
    </xf>
    <xf numFmtId="4" fontId="50" fillId="0" borderId="97" xfId="0" applyNumberFormat="1" applyFont="1" applyFill="1" applyBorder="1" applyAlignment="1">
      <alignment vertical="center"/>
    </xf>
    <xf numFmtId="43" fontId="50" fillId="9" borderId="78" xfId="0" applyNumberFormat="1" applyFont="1" applyFill="1" applyBorder="1" applyAlignment="1">
      <alignment horizontal="center" vertical="center"/>
    </xf>
    <xf numFmtId="10" fontId="50" fillId="9" borderId="98" xfId="2" applyNumberFormat="1" applyFont="1" applyFill="1" applyBorder="1" applyAlignment="1">
      <alignment horizontal="center" vertical="center"/>
    </xf>
    <xf numFmtId="43" fontId="50" fillId="0" borderId="96" xfId="0" applyNumberFormat="1" applyFont="1" applyFill="1" applyBorder="1" applyAlignment="1">
      <alignment horizontal="center" vertical="center"/>
    </xf>
    <xf numFmtId="10" fontId="50" fillId="0" borderId="98" xfId="2" applyNumberFormat="1" applyFont="1" applyFill="1" applyBorder="1" applyAlignment="1">
      <alignment horizontal="center" vertical="center"/>
    </xf>
    <xf numFmtId="43" fontId="50" fillId="9" borderId="96" xfId="0" applyNumberFormat="1" applyFont="1" applyFill="1" applyBorder="1" applyAlignment="1">
      <alignment horizontal="center" vertical="center"/>
    </xf>
    <xf numFmtId="10" fontId="50" fillId="9" borderId="99" xfId="2" applyNumberFormat="1" applyFont="1" applyFill="1" applyBorder="1" applyAlignment="1">
      <alignment horizontal="center" vertical="center"/>
    </xf>
    <xf numFmtId="43" fontId="50" fillId="0" borderId="78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1" fillId="5" borderId="12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2" fontId="11" fillId="2" borderId="0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wrapText="1"/>
    </xf>
    <xf numFmtId="2" fontId="13" fillId="0" borderId="50" xfId="0" applyNumberFormat="1" applyFont="1" applyFill="1" applyBorder="1" applyAlignment="1">
      <alignment horizontal="center" wrapText="1"/>
    </xf>
    <xf numFmtId="167" fontId="1" fillId="0" borderId="14" xfId="0" applyNumberFormat="1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0" fillId="5" borderId="101" xfId="0" applyFill="1" applyBorder="1" applyAlignment="1">
      <alignment horizontal="left" wrapText="1"/>
    </xf>
    <xf numFmtId="0" fontId="1" fillId="5" borderId="6" xfId="0" applyFont="1" applyFill="1" applyBorder="1" applyAlignment="1">
      <alignment horizontal="center" wrapText="1"/>
    </xf>
    <xf numFmtId="2" fontId="11" fillId="5" borderId="7" xfId="0" applyNumberFormat="1" applyFont="1" applyFill="1" applyBorder="1" applyAlignment="1">
      <alignment horizontal="right" wrapText="1"/>
    </xf>
    <xf numFmtId="171" fontId="1" fillId="0" borderId="12" xfId="4" applyNumberFormat="1" applyFont="1" applyFill="1" applyBorder="1" applyAlignment="1">
      <alignment horizontal="left" vertical="center" wrapText="1"/>
    </xf>
    <xf numFmtId="167" fontId="1" fillId="0" borderId="12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2" fontId="11" fillId="5" borderId="13" xfId="0" applyNumberFormat="1" applyFont="1" applyFill="1" applyBorder="1" applyAlignment="1">
      <alignment horizontal="right" wrapText="1"/>
    </xf>
    <xf numFmtId="0" fontId="0" fillId="0" borderId="30" xfId="0" applyFill="1" applyBorder="1" applyAlignment="1">
      <alignment horizontal="center" wrapText="1"/>
    </xf>
    <xf numFmtId="0" fontId="1" fillId="0" borderId="33" xfId="0" applyFont="1" applyFill="1" applyBorder="1" applyAlignment="1">
      <alignment horizontal="left" wrapText="1"/>
    </xf>
    <xf numFmtId="43" fontId="1" fillId="0" borderId="13" xfId="4" applyNumberFormat="1" applyFont="1" applyFill="1" applyBorder="1" applyAlignment="1">
      <alignment horizontal="left" vertical="center" wrapText="1"/>
    </xf>
    <xf numFmtId="2" fontId="13" fillId="0" borderId="30" xfId="0" applyNumberFormat="1" applyFont="1" applyFill="1" applyBorder="1" applyAlignment="1">
      <alignment horizontal="center" wrapText="1"/>
    </xf>
    <xf numFmtId="170" fontId="1" fillId="0" borderId="1" xfId="4" applyNumberFormat="1" applyFont="1" applyFill="1" applyBorder="1" applyAlignment="1">
      <alignment vertical="center" wrapText="1"/>
    </xf>
    <xf numFmtId="0" fontId="52" fillId="3" borderId="1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0" xfId="0" applyNumberFormat="1" applyFont="1" applyFill="1" applyBorder="1" applyAlignment="1" applyProtection="1">
      <alignment horizontal="center" vertical="center"/>
    </xf>
    <xf numFmtId="0" fontId="11" fillId="5" borderId="33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right" vertical="center"/>
    </xf>
    <xf numFmtId="10" fontId="53" fillId="5" borderId="0" xfId="0" applyNumberFormat="1" applyFont="1" applyFill="1" applyBorder="1" applyAlignment="1">
      <alignment vertical="center"/>
    </xf>
    <xf numFmtId="0" fontId="54" fillId="5" borderId="51" xfId="0" applyNumberFormat="1" applyFont="1" applyFill="1" applyBorder="1" applyAlignment="1" applyProtection="1">
      <alignment vertical="top" wrapText="1"/>
    </xf>
    <xf numFmtId="0" fontId="51" fillId="5" borderId="51" xfId="0" applyNumberFormat="1" applyFont="1" applyFill="1" applyBorder="1" applyAlignment="1" applyProtection="1">
      <alignment vertical="top" wrapText="1"/>
    </xf>
    <xf numFmtId="0" fontId="54" fillId="5" borderId="52" xfId="0" applyNumberFormat="1" applyFont="1" applyFill="1" applyBorder="1" applyAlignment="1" applyProtection="1">
      <alignment vertical="top" wrapText="1"/>
    </xf>
    <xf numFmtId="0" fontId="16" fillId="0" borderId="77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164" fontId="16" fillId="2" borderId="1" xfId="1" applyNumberFormat="1" applyFont="1" applyFill="1" applyBorder="1" applyAlignment="1"/>
    <xf numFmtId="0" fontId="16" fillId="2" borderId="11" xfId="0" applyFont="1" applyFill="1" applyBorder="1" applyAlignment="1">
      <alignment horizontal="center"/>
    </xf>
    <xf numFmtId="0" fontId="10" fillId="2" borderId="0" xfId="3" applyNumberFormat="1" applyFont="1" applyFill="1" applyBorder="1" applyAlignment="1" applyProtection="1">
      <alignment horizontal="left" vertical="center"/>
    </xf>
    <xf numFmtId="0" fontId="10" fillId="2" borderId="0" xfId="3" applyNumberFormat="1" applyFont="1" applyFill="1" applyBorder="1" applyAlignment="1" applyProtection="1">
      <alignment horizontal="left" vertical="center" wrapText="1"/>
    </xf>
    <xf numFmtId="0" fontId="31" fillId="4" borderId="15" xfId="0" applyNumberFormat="1" applyFont="1" applyFill="1" applyBorder="1" applyAlignment="1" applyProtection="1">
      <alignment horizontal="center" vertical="center"/>
    </xf>
    <xf numFmtId="0" fontId="31" fillId="4" borderId="3" xfId="0" applyNumberFormat="1" applyFont="1" applyFill="1" applyBorder="1" applyAlignment="1" applyProtection="1">
      <alignment horizontal="center" vertical="center"/>
    </xf>
    <xf numFmtId="0" fontId="31" fillId="4" borderId="16" xfId="0" applyNumberFormat="1" applyFont="1" applyFill="1" applyBorder="1" applyAlignment="1" applyProtection="1">
      <alignment horizontal="center" vertical="center"/>
    </xf>
    <xf numFmtId="0" fontId="33" fillId="2" borderId="3" xfId="0" applyNumberFormat="1" applyFont="1" applyFill="1" applyBorder="1" applyAlignment="1" applyProtection="1">
      <alignment horizontal="left" vertical="top"/>
    </xf>
    <xf numFmtId="0" fontId="5" fillId="2" borderId="4" xfId="0" applyNumberFormat="1" applyFont="1" applyFill="1" applyBorder="1" applyAlignment="1" applyProtection="1">
      <alignment horizontal="center" vertical="top"/>
    </xf>
    <xf numFmtId="43" fontId="32" fillId="4" borderId="58" xfId="1" applyFont="1" applyFill="1" applyBorder="1" applyAlignment="1" applyProtection="1">
      <alignment horizontal="center" vertical="top"/>
    </xf>
    <xf numFmtId="43" fontId="32" fillId="4" borderId="36" xfId="1" applyFont="1" applyFill="1" applyBorder="1" applyAlignment="1" applyProtection="1">
      <alignment horizontal="center" vertical="top"/>
    </xf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11" fillId="5" borderId="12" xfId="0" applyNumberFormat="1" applyFont="1" applyFill="1" applyBorder="1" applyAlignment="1">
      <alignment horizontal="center" wrapText="1"/>
    </xf>
    <xf numFmtId="2" fontId="11" fillId="5" borderId="2" xfId="0" applyNumberFormat="1" applyFont="1" applyFill="1" applyBorder="1" applyAlignment="1">
      <alignment horizontal="center" wrapText="1"/>
    </xf>
    <xf numFmtId="0" fontId="52" fillId="3" borderId="48" xfId="0" applyFont="1" applyFill="1" applyBorder="1" applyAlignment="1">
      <alignment horizontal="center" wrapText="1"/>
    </xf>
    <xf numFmtId="0" fontId="52" fillId="3" borderId="52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2" fontId="11" fillId="3" borderId="12" xfId="0" applyNumberFormat="1" applyFont="1" applyFill="1" applyBorder="1" applyAlignment="1">
      <alignment horizontal="center" wrapText="1"/>
    </xf>
    <xf numFmtId="2" fontId="11" fillId="3" borderId="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2" fillId="3" borderId="12" xfId="0" applyFont="1" applyFill="1" applyBorder="1" applyAlignment="1">
      <alignment horizontal="center" wrapText="1"/>
    </xf>
    <xf numFmtId="0" fontId="52" fillId="3" borderId="2" xfId="0" applyFont="1" applyFill="1" applyBorder="1" applyAlignment="1">
      <alignment horizontal="center" wrapText="1"/>
    </xf>
    <xf numFmtId="0" fontId="11" fillId="3" borderId="56" xfId="0" applyFont="1" applyFill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1" fillId="3" borderId="48" xfId="0" applyFont="1" applyFill="1" applyBorder="1" applyAlignment="1">
      <alignment horizontal="center" wrapText="1"/>
    </xf>
    <xf numFmtId="0" fontId="11" fillId="3" borderId="51" xfId="0" applyFont="1" applyFill="1" applyBorder="1" applyAlignment="1">
      <alignment horizontal="center" wrapText="1"/>
    </xf>
    <xf numFmtId="0" fontId="11" fillId="3" borderId="57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3" borderId="48" xfId="0" applyFont="1" applyFill="1" applyBorder="1" applyAlignment="1">
      <alignment horizontal="left" wrapText="1"/>
    </xf>
    <xf numFmtId="0" fontId="11" fillId="3" borderId="52" xfId="0" applyFont="1" applyFill="1" applyBorder="1" applyAlignment="1">
      <alignment horizontal="left" wrapText="1"/>
    </xf>
    <xf numFmtId="0" fontId="52" fillId="5" borderId="4" xfId="0" applyFont="1" applyFill="1" applyBorder="1" applyAlignment="1">
      <alignment horizontal="center" wrapText="1"/>
    </xf>
    <xf numFmtId="0" fontId="52" fillId="5" borderId="2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left" wrapText="1"/>
    </xf>
    <xf numFmtId="0" fontId="11" fillId="5" borderId="4" xfId="0" applyFont="1" applyFill="1" applyBorder="1" applyAlignment="1">
      <alignment horizontal="left" wrapText="1"/>
    </xf>
    <xf numFmtId="0" fontId="11" fillId="5" borderId="56" xfId="0" applyFont="1" applyFill="1" applyBorder="1" applyAlignment="1">
      <alignment horizontal="left" wrapText="1"/>
    </xf>
    <xf numFmtId="0" fontId="11" fillId="5" borderId="12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2" fontId="11" fillId="5" borderId="1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1" fillId="5" borderId="4" xfId="0" applyNumberFormat="1" applyFont="1" applyFill="1" applyBorder="1" applyAlignment="1">
      <alignment horizontal="center" vertical="center" wrapText="1"/>
    </xf>
    <xf numFmtId="0" fontId="11" fillId="5" borderId="56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103" xfId="0" applyBorder="1" applyAlignment="1">
      <alignment horizontal="center" wrapText="1"/>
    </xf>
    <xf numFmtId="0" fontId="52" fillId="5" borderId="46" xfId="0" applyNumberFormat="1" applyFont="1" applyFill="1" applyBorder="1" applyAlignment="1">
      <alignment horizontal="center" vertical="center" wrapText="1"/>
    </xf>
    <xf numFmtId="0" fontId="52" fillId="5" borderId="36" xfId="0" applyNumberFormat="1" applyFont="1" applyFill="1" applyBorder="1" applyAlignment="1">
      <alignment horizontal="center" vertical="center" wrapText="1"/>
    </xf>
    <xf numFmtId="0" fontId="11" fillId="5" borderId="58" xfId="0" applyNumberFormat="1" applyFont="1" applyFill="1" applyBorder="1" applyAlignment="1">
      <alignment horizontal="center" vertical="center" wrapText="1"/>
    </xf>
    <xf numFmtId="0" fontId="11" fillId="5" borderId="94" xfId="0" applyNumberFormat="1" applyFont="1" applyFill="1" applyBorder="1" applyAlignment="1">
      <alignment horizontal="center" vertical="center" wrapText="1"/>
    </xf>
    <xf numFmtId="0" fontId="11" fillId="5" borderId="102" xfId="0" applyNumberFormat="1" applyFont="1" applyFill="1" applyBorder="1" applyAlignment="1">
      <alignment horizontal="center" vertical="center" wrapText="1"/>
    </xf>
    <xf numFmtId="0" fontId="52" fillId="5" borderId="94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2" fillId="5" borderId="4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1" fillId="5" borderId="12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3" fontId="11" fillId="4" borderId="12" xfId="4" applyNumberFormat="1" applyFont="1" applyFill="1" applyBorder="1" applyAlignment="1">
      <alignment horizontal="center" vertical="center" wrapText="1"/>
    </xf>
    <xf numFmtId="43" fontId="11" fillId="4" borderId="2" xfId="4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/>
    <xf numFmtId="0" fontId="1" fillId="0" borderId="2" xfId="0" applyFont="1" applyFill="1" applyBorder="1" applyAlignment="1"/>
    <xf numFmtId="0" fontId="1" fillId="2" borderId="1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2" fontId="11" fillId="5" borderId="22" xfId="0" applyNumberFormat="1" applyFont="1" applyFill="1" applyBorder="1" applyAlignment="1">
      <alignment horizontal="center" wrapText="1"/>
    </xf>
    <xf numFmtId="2" fontId="11" fillId="5" borderId="101" xfId="0" applyNumberFormat="1" applyFont="1" applyFill="1" applyBorder="1" applyAlignment="1">
      <alignment horizontal="center" wrapText="1"/>
    </xf>
    <xf numFmtId="2" fontId="11" fillId="5" borderId="49" xfId="0" applyNumberFormat="1" applyFont="1" applyFill="1" applyBorder="1" applyAlignment="1">
      <alignment horizontal="center" wrapText="1"/>
    </xf>
    <xf numFmtId="2" fontId="11" fillId="5" borderId="50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1" fillId="5" borderId="0" xfId="0" applyNumberFormat="1" applyFont="1" applyFill="1" applyBorder="1" applyAlignment="1" applyProtection="1">
      <alignment horizontal="center" vertical="center"/>
    </xf>
    <xf numFmtId="0" fontId="11" fillId="5" borderId="34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left" vertical="top"/>
    </xf>
    <xf numFmtId="0" fontId="29" fillId="0" borderId="41" xfId="5" applyFont="1" applyBorder="1" applyAlignment="1">
      <alignment horizontal="center" vertical="center"/>
    </xf>
    <xf numFmtId="0" fontId="26" fillId="0" borderId="45" xfId="5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23" fillId="0" borderId="38" xfId="5" applyFont="1" applyBorder="1" applyAlignment="1">
      <alignment horizontal="center" wrapText="1"/>
    </xf>
    <xf numFmtId="0" fontId="23" fillId="0" borderId="41" xfId="5" applyFont="1" applyBorder="1" applyAlignment="1">
      <alignment horizontal="center" vertical="center"/>
    </xf>
    <xf numFmtId="0" fontId="38" fillId="8" borderId="37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4" fillId="0" borderId="62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63" xfId="0" applyFont="1" applyBorder="1" applyAlignment="1">
      <alignment horizontal="left" vertical="center" wrapText="1"/>
    </xf>
    <xf numFmtId="0" fontId="34" fillId="0" borderId="65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left" vertical="center" wrapText="1"/>
    </xf>
    <xf numFmtId="0" fontId="34" fillId="0" borderId="75" xfId="0" applyFont="1" applyBorder="1" applyAlignment="1">
      <alignment horizontal="left" vertical="center" wrapText="1"/>
    </xf>
    <xf numFmtId="0" fontId="35" fillId="0" borderId="6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62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65" xfId="0" applyFont="1" applyBorder="1" applyAlignment="1">
      <alignment horizontal="left"/>
    </xf>
    <xf numFmtId="0" fontId="35" fillId="0" borderId="66" xfId="0" applyFont="1" applyBorder="1" applyAlignment="1">
      <alignment horizontal="left"/>
    </xf>
    <xf numFmtId="0" fontId="34" fillId="0" borderId="64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47" fillId="0" borderId="6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49" fontId="45" fillId="0" borderId="59" xfId="0" applyNumberFormat="1" applyFont="1" applyBorder="1" applyAlignment="1">
      <alignment horizontal="left" vertical="center" wrapText="1"/>
    </xf>
    <xf numFmtId="49" fontId="45" fillId="0" borderId="60" xfId="0" applyNumberFormat="1" applyFont="1" applyBorder="1" applyAlignment="1">
      <alignment horizontal="left" vertical="center" wrapText="1"/>
    </xf>
    <xf numFmtId="49" fontId="45" fillId="0" borderId="62" xfId="0" applyNumberFormat="1" applyFont="1" applyBorder="1" applyAlignment="1">
      <alignment horizontal="left" vertical="center" wrapText="1"/>
    </xf>
    <xf numFmtId="49" fontId="45" fillId="0" borderId="0" xfId="0" applyNumberFormat="1" applyFont="1" applyBorder="1" applyAlignment="1">
      <alignment horizontal="left" vertical="center" wrapText="1"/>
    </xf>
    <xf numFmtId="49" fontId="46" fillId="0" borderId="5" xfId="0" applyNumberFormat="1" applyFont="1" applyBorder="1" applyAlignment="1">
      <alignment horizontal="center" vertical="center"/>
    </xf>
    <xf numFmtId="49" fontId="46" fillId="0" borderId="7" xfId="0" applyNumberFormat="1" applyFont="1" applyBorder="1" applyAlignment="1">
      <alignment horizontal="center" vertical="center"/>
    </xf>
    <xf numFmtId="10" fontId="46" fillId="0" borderId="35" xfId="0" applyNumberFormat="1" applyFont="1" applyBorder="1" applyAlignment="1">
      <alignment horizontal="center" vertical="center"/>
    </xf>
    <xf numFmtId="10" fontId="46" fillId="0" borderId="24" xfId="0" applyNumberFormat="1" applyFont="1" applyBorder="1" applyAlignment="1">
      <alignment horizontal="center" vertical="center"/>
    </xf>
    <xf numFmtId="49" fontId="46" fillId="0" borderId="35" xfId="0" applyNumberFormat="1" applyFont="1" applyBorder="1" applyAlignment="1">
      <alignment horizontal="center" vertical="center"/>
    </xf>
    <xf numFmtId="49" fontId="46" fillId="0" borderId="24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left"/>
    </xf>
    <xf numFmtId="0" fontId="11" fillId="0" borderId="66" xfId="0" applyFont="1" applyBorder="1" applyAlignment="1">
      <alignment horizontal="left"/>
    </xf>
    <xf numFmtId="0" fontId="48" fillId="0" borderId="64" xfId="0" applyFont="1" applyBorder="1" applyAlignment="1">
      <alignment horizontal="center" vertical="center" wrapText="1"/>
    </xf>
    <xf numFmtId="0" fontId="48" fillId="0" borderId="67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9" borderId="35" xfId="0" applyFont="1" applyFill="1" applyBorder="1" applyAlignment="1">
      <alignment horizontal="center" vertical="center"/>
    </xf>
    <xf numFmtId="0" fontId="48" fillId="9" borderId="24" xfId="0" applyFont="1" applyFill="1" applyBorder="1" applyAlignment="1">
      <alignment horizontal="center" vertical="center"/>
    </xf>
    <xf numFmtId="0" fontId="48" fillId="0" borderId="35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9" borderId="23" xfId="0" applyFont="1" applyFill="1" applyBorder="1" applyAlignment="1">
      <alignment horizontal="center" vertical="center"/>
    </xf>
    <xf numFmtId="14" fontId="48" fillId="9" borderId="35" xfId="0" applyNumberFormat="1" applyFont="1" applyFill="1" applyBorder="1" applyAlignment="1">
      <alignment horizontal="center" vertical="center"/>
    </xf>
    <xf numFmtId="0" fontId="51" fillId="11" borderId="59" xfId="0" applyFont="1" applyFill="1" applyBorder="1" applyAlignment="1">
      <alignment horizontal="center" vertical="center"/>
    </xf>
    <xf numFmtId="0" fontId="51" fillId="11" borderId="60" xfId="0" applyFont="1" applyFill="1" applyBorder="1" applyAlignment="1">
      <alignment horizontal="center" vertical="center"/>
    </xf>
    <xf numFmtId="0" fontId="51" fillId="11" borderId="65" xfId="0" applyFont="1" applyFill="1" applyBorder="1" applyAlignment="1">
      <alignment horizontal="center" vertical="center"/>
    </xf>
    <xf numFmtId="0" fontId="51" fillId="11" borderId="66" xfId="0" applyFont="1" applyFill="1" applyBorder="1" applyAlignment="1">
      <alignment horizontal="center" vertical="center"/>
    </xf>
    <xf numFmtId="43" fontId="51" fillId="11" borderId="19" xfId="0" applyNumberFormat="1" applyFont="1" applyFill="1" applyBorder="1" applyAlignment="1">
      <alignment vertical="center"/>
    </xf>
    <xf numFmtId="43" fontId="51" fillId="11" borderId="31" xfId="0" applyNumberFormat="1" applyFont="1" applyFill="1" applyBorder="1" applyAlignment="1">
      <alignment vertical="center"/>
    </xf>
    <xf numFmtId="10" fontId="51" fillId="11" borderId="21" xfId="0" applyNumberFormat="1" applyFont="1" applyFill="1" applyBorder="1" applyAlignment="1">
      <alignment horizontal="center" vertical="center"/>
    </xf>
    <xf numFmtId="10" fontId="51" fillId="11" borderId="100" xfId="0" applyNumberFormat="1" applyFont="1" applyFill="1" applyBorder="1" applyAlignment="1">
      <alignment horizontal="center" vertical="center"/>
    </xf>
  </cellXfs>
  <cellStyles count="7">
    <cellStyle name="Excel Built-in Normal" xfId="5"/>
    <cellStyle name="Moeda 2" xfId="6"/>
    <cellStyle name="Normal" xfId="0" builtinId="0"/>
    <cellStyle name="Normal 2" xfId="3"/>
    <cellStyle name="Porcentagem" xfId="2" builtinId="5"/>
    <cellStyle name="Separador de milhares" xfId="1" builtinId="3"/>
    <cellStyle name="Separador de milhares 2" xfId="4"/>
  </cellStyles>
  <dxfs count="0"/>
  <tableStyles count="0" defaultTableStyle="TableStyleMedium2" defaultPivotStyle="PivotStyleLight16"/>
  <colors>
    <mruColors>
      <color rgb="FF0AC70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20112</xdr:colOff>
      <xdr:row>1</xdr:row>
      <xdr:rowOff>16276</xdr:rowOff>
    </xdr:from>
    <xdr:to>
      <xdr:col>8</xdr:col>
      <xdr:colOff>455839</xdr:colOff>
      <xdr:row>4</xdr:row>
      <xdr:rowOff>52877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8041" y="179562"/>
          <a:ext cx="1463066" cy="499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3543300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311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09925" y="3627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09925" y="3650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183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09925" y="389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09925" y="416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09925" y="405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311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09925" y="508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09925" y="387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09925" y="430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09925" y="467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206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0992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09925" y="5221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223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09925" y="538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09925" y="5723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09925" y="606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3209925" y="661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3209925" y="660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3867150" y="5126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3867150" y="5126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3867150" y="598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3867150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3867150" y="5647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3867150" y="5841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3867150" y="610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3867150" y="610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3867150" y="6434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223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3867150" y="6871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3867150" y="6984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3867150" y="6596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3867150" y="6741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3867150" y="721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867150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867150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264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867150" y="780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285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319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216275" y="554460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319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216275" y="554460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364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867150" y="865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375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86715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357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3867150" y="852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374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3867150" y="8834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367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3867150" y="870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867150" y="390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867150" y="390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213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867150" y="4807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213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3867150" y="4807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867150" y="483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385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867150" y="534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376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867150" y="5195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377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867150" y="5212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867150" y="535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400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3867150" y="5902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395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3867150" y="580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409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3867150" y="651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413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3867150" y="6585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3867150" y="645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3867150" y="645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3867150" y="6637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3867150" y="6637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4</xdr:col>
      <xdr:colOff>389385</xdr:colOff>
      <xdr:row>0</xdr:row>
      <xdr:rowOff>72484</xdr:rowOff>
    </xdr:from>
    <xdr:to>
      <xdr:col>7</xdr:col>
      <xdr:colOff>748548</xdr:colOff>
      <xdr:row>4</xdr:row>
      <xdr:rowOff>158749</xdr:rowOff>
    </xdr:to>
    <xdr:pic>
      <xdr:nvPicPr>
        <xdr:cNvPr id="63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718" y="72484"/>
          <a:ext cx="3153163" cy="721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114299</xdr:rowOff>
    </xdr:from>
    <xdr:to>
      <xdr:col>2</xdr:col>
      <xdr:colOff>452097</xdr:colOff>
      <xdr:row>3</xdr:row>
      <xdr:rowOff>57149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114299"/>
          <a:ext cx="1852272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322190</xdr:colOff>
      <xdr:row>2</xdr:row>
      <xdr:rowOff>67338</xdr:rowOff>
    </xdr:from>
    <xdr:to>
      <xdr:col>9</xdr:col>
      <xdr:colOff>346075</xdr:colOff>
      <xdr:row>6</xdr:row>
      <xdr:rowOff>138636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3940" y="410238"/>
          <a:ext cx="2030485" cy="7189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S%20projeto/ARQUIVOS%202016/PROJETOS%202016/UBS/UBS%20CONSTRU&#199;&#195;O/CONSTRUTORA%20STA%20EUNICE/PSF%20NOISE%20CURVO/ATUALIZA&#199;&#195;O%20NOIZE%20CURVO%202016/PLANILHA%20OR&#199;AMENT&#193;RIA%20NOISE%20ATUALIZA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omposição"/>
      <sheetName val="Memória de Cálculo"/>
      <sheetName val="Cronograma"/>
      <sheetName val="Resumo"/>
      <sheetName val="BDI"/>
    </sheetNames>
    <sheetDataSet>
      <sheetData sheetId="0" refreshError="1">
        <row r="33">
          <cell r="B33" t="str">
            <v>Porta de PVC, inclusive colocação e acabamento, abertura direita, uma folha em veneziana com travessa, ferragens e trava com chave pelo lado interno e externo.</v>
          </cell>
        </row>
        <row r="39">
          <cell r="B39" t="str">
            <v>COMPACTAÇÃO DO LOCAL DESTINADO A RECEBER O PISO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1"/>
  <sheetViews>
    <sheetView view="pageBreakPreview" zoomScale="140" zoomScaleNormal="150" zoomScaleSheetLayoutView="140" workbookViewId="0">
      <selection activeCell="D139" sqref="D139"/>
    </sheetView>
  </sheetViews>
  <sheetFormatPr defaultRowHeight="12.75"/>
  <cols>
    <col min="1" max="1" width="5.140625" style="7" customWidth="1"/>
    <col min="2" max="2" width="8.85546875" style="7" customWidth="1"/>
    <col min="3" max="3" width="7.140625" style="7" customWidth="1"/>
    <col min="4" max="4" width="46.85546875" style="16" customWidth="1"/>
    <col min="5" max="5" width="4" style="7" customWidth="1"/>
    <col min="6" max="6" width="6" style="7" customWidth="1"/>
    <col min="7" max="7" width="8.5703125" style="8" customWidth="1"/>
    <col min="8" max="8" width="6.85546875" style="9" customWidth="1"/>
    <col min="9" max="9" width="8.7109375" style="10" customWidth="1"/>
    <col min="10" max="10" width="11.7109375" bestFit="1" customWidth="1"/>
    <col min="11" max="11" width="9.5703125" style="1" bestFit="1" customWidth="1"/>
    <col min="12" max="13" width="9.5703125" style="2" hidden="1" customWidth="1"/>
    <col min="14" max="14" width="10.7109375" style="1" hidden="1" customWidth="1"/>
    <col min="15" max="16384" width="9.140625" style="1"/>
  </cols>
  <sheetData>
    <row r="1" spans="1:14">
      <c r="A1" s="503" t="s">
        <v>852</v>
      </c>
      <c r="B1" s="503"/>
      <c r="C1" s="503"/>
      <c r="D1" s="503"/>
    </row>
    <row r="2" spans="1:14" ht="9.75" customHeight="1">
      <c r="A2" s="326"/>
      <c r="B2" s="326"/>
      <c r="C2" s="326"/>
      <c r="D2" s="327"/>
    </row>
    <row r="3" spans="1:14" ht="17.25" customHeight="1">
      <c r="A3" s="504" t="s">
        <v>851</v>
      </c>
      <c r="B3" s="504"/>
      <c r="C3" s="504"/>
      <c r="D3" s="504"/>
      <c r="E3" s="328" t="s">
        <v>141</v>
      </c>
      <c r="F3" s="329">
        <v>0.28239999999999998</v>
      </c>
      <c r="G3" s="329"/>
    </row>
    <row r="4" spans="1:14" ht="9.75" customHeight="1">
      <c r="E4" s="328" t="s">
        <v>165</v>
      </c>
      <c r="F4" s="330" t="s">
        <v>812</v>
      </c>
      <c r="G4" s="330"/>
    </row>
    <row r="5" spans="1:14">
      <c r="A5" s="508" t="s">
        <v>402</v>
      </c>
      <c r="B5" s="508"/>
      <c r="C5" s="508"/>
      <c r="D5" s="508"/>
      <c r="E5" s="508"/>
      <c r="F5" s="508"/>
      <c r="G5" s="508"/>
      <c r="H5" s="508"/>
      <c r="I5" s="508"/>
      <c r="K5" s="12"/>
    </row>
    <row r="6" spans="1:14" ht="9.75" customHeight="1">
      <c r="A6" s="509"/>
      <c r="B6" s="509"/>
      <c r="C6" s="509"/>
      <c r="D6" s="509"/>
      <c r="E6" s="509"/>
      <c r="F6" s="509"/>
      <c r="G6" s="509"/>
      <c r="H6" s="509"/>
      <c r="I6" s="509"/>
      <c r="K6" s="12"/>
    </row>
    <row r="7" spans="1:14" ht="24.75">
      <c r="A7" s="17"/>
      <c r="B7" s="26" t="s">
        <v>1</v>
      </c>
      <c r="C7" s="26" t="s">
        <v>4</v>
      </c>
      <c r="D7" s="27" t="s">
        <v>43</v>
      </c>
      <c r="E7" s="26" t="s">
        <v>62</v>
      </c>
      <c r="F7" s="26" t="s">
        <v>65</v>
      </c>
      <c r="G7" s="28" t="s">
        <v>164</v>
      </c>
      <c r="H7" s="325" t="s">
        <v>166</v>
      </c>
      <c r="I7" s="28" t="s">
        <v>139</v>
      </c>
      <c r="L7" s="2" t="s">
        <v>136</v>
      </c>
      <c r="M7" s="2" t="s">
        <v>136</v>
      </c>
    </row>
    <row r="8" spans="1:14">
      <c r="A8" s="158"/>
      <c r="B8" s="164"/>
      <c r="C8" s="164"/>
      <c r="D8" s="159" t="s">
        <v>403</v>
      </c>
      <c r="E8" s="164"/>
      <c r="F8" s="164"/>
      <c r="G8" s="165"/>
      <c r="H8" s="166"/>
      <c r="I8" s="165"/>
    </row>
    <row r="9" spans="1:14">
      <c r="A9" s="17"/>
      <c r="B9" s="17"/>
      <c r="C9" s="26" t="s">
        <v>280</v>
      </c>
      <c r="D9" s="27" t="s">
        <v>23</v>
      </c>
      <c r="E9" s="17"/>
      <c r="F9" s="17"/>
      <c r="G9" s="162"/>
      <c r="H9" s="163"/>
      <c r="I9" s="28">
        <f>SUM(I10:I17)</f>
        <v>16286.269814640002</v>
      </c>
      <c r="M9" s="2">
        <v>1.151</v>
      </c>
    </row>
    <row r="10" spans="1:14" ht="16.5">
      <c r="A10" s="3" t="s">
        <v>0</v>
      </c>
      <c r="B10" s="3" t="s">
        <v>2</v>
      </c>
      <c r="C10" s="3" t="s">
        <v>5</v>
      </c>
      <c r="D10" s="14" t="s">
        <v>24</v>
      </c>
      <c r="E10" s="3" t="s">
        <v>30</v>
      </c>
      <c r="F10" s="3">
        <v>4.5</v>
      </c>
      <c r="G10" s="90">
        <v>422.9</v>
      </c>
      <c r="H10" s="91">
        <f>G10*1.2824</f>
        <v>542.32695999999999</v>
      </c>
      <c r="I10" s="4">
        <f>H10*F10</f>
        <v>2440.4713200000001</v>
      </c>
      <c r="L10" s="2">
        <f t="shared" ref="L10:L64" si="0">M10*$M$9</f>
        <v>343.64256</v>
      </c>
      <c r="M10" s="2">
        <v>298.56</v>
      </c>
      <c r="N10" s="5">
        <f>I221</f>
        <v>-32483.93704562448</v>
      </c>
    </row>
    <row r="11" spans="1:14" ht="16.5">
      <c r="A11" s="3" t="s">
        <v>0</v>
      </c>
      <c r="B11" s="3" t="s">
        <v>3</v>
      </c>
      <c r="C11" s="3" t="s">
        <v>6</v>
      </c>
      <c r="D11" s="14" t="s">
        <v>264</v>
      </c>
      <c r="E11" s="3" t="s">
        <v>30</v>
      </c>
      <c r="F11" s="3">
        <v>77.88</v>
      </c>
      <c r="G11" s="90">
        <v>49.05</v>
      </c>
      <c r="H11" s="91">
        <f>G11*1.2824</f>
        <v>62.901719999999997</v>
      </c>
      <c r="I11" s="4">
        <f t="shared" ref="I11:I64" si="1">H11*F11</f>
        <v>4898.7859535999996</v>
      </c>
      <c r="L11" s="2">
        <f t="shared" si="0"/>
        <v>34.115639999999999</v>
      </c>
      <c r="M11" s="2">
        <v>29.64</v>
      </c>
    </row>
    <row r="12" spans="1:14" ht="16.5">
      <c r="A12" s="3" t="s">
        <v>0</v>
      </c>
      <c r="B12" s="3">
        <v>73672</v>
      </c>
      <c r="C12" s="3" t="s">
        <v>7</v>
      </c>
      <c r="D12" s="14" t="s">
        <v>137</v>
      </c>
      <c r="E12" s="3" t="s">
        <v>30</v>
      </c>
      <c r="F12" s="3">
        <v>668</v>
      </c>
      <c r="G12" s="90">
        <v>0.51</v>
      </c>
      <c r="H12" s="91">
        <f t="shared" ref="H12:H46" si="2">G12*1.2824</f>
        <v>0.65402400000000005</v>
      </c>
      <c r="I12" s="4">
        <f t="shared" si="1"/>
        <v>436.88803200000001</v>
      </c>
      <c r="L12" s="2">
        <f t="shared" si="0"/>
        <v>0.42587000000000003</v>
      </c>
      <c r="M12" s="2">
        <v>0.37</v>
      </c>
    </row>
    <row r="13" spans="1:14" ht="24.75">
      <c r="A13" s="3" t="s">
        <v>162</v>
      </c>
      <c r="B13" s="39" t="s">
        <v>163</v>
      </c>
      <c r="C13" s="3" t="s">
        <v>8</v>
      </c>
      <c r="D13" s="14" t="s">
        <v>344</v>
      </c>
      <c r="E13" s="3" t="s">
        <v>30</v>
      </c>
      <c r="F13" s="3">
        <f>'MEMORIAL DE CALCULO'!D10</f>
        <v>14</v>
      </c>
      <c r="G13" s="90">
        <f>COMPOSIÇÃO!H44</f>
        <v>162.72810000000001</v>
      </c>
      <c r="H13" s="91">
        <f t="shared" si="2"/>
        <v>208.68251544</v>
      </c>
      <c r="I13" s="4">
        <f>H13*F13</f>
        <v>2921.5552161599999</v>
      </c>
      <c r="L13" s="2">
        <f>M13*$M$9</f>
        <v>140.20331000000002</v>
      </c>
      <c r="M13" s="2">
        <v>121.81</v>
      </c>
    </row>
    <row r="14" spans="1:14">
      <c r="A14" s="3" t="s">
        <v>162</v>
      </c>
      <c r="B14" s="39" t="s">
        <v>36</v>
      </c>
      <c r="C14" s="3" t="s">
        <v>9</v>
      </c>
      <c r="D14" s="15" t="s">
        <v>25</v>
      </c>
      <c r="E14" s="3" t="s">
        <v>31</v>
      </c>
      <c r="F14" s="3" t="s">
        <v>34</v>
      </c>
      <c r="G14" s="90">
        <f>COMPOSIÇÃO!H60</f>
        <v>1309.972</v>
      </c>
      <c r="H14" s="91">
        <f t="shared" si="2"/>
        <v>1679.9080927999998</v>
      </c>
      <c r="I14" s="4">
        <f>H14*F14</f>
        <v>1679.9080927999998</v>
      </c>
      <c r="L14" s="2">
        <f>M14*$M$9</f>
        <v>351.67654000000005</v>
      </c>
      <c r="M14" s="2">
        <v>305.54000000000002</v>
      </c>
    </row>
    <row r="15" spans="1:14" ht="16.5">
      <c r="A15" s="3" t="s">
        <v>162</v>
      </c>
      <c r="B15" s="39" t="s">
        <v>281</v>
      </c>
      <c r="C15" s="3" t="s">
        <v>10</v>
      </c>
      <c r="D15" s="14" t="s">
        <v>345</v>
      </c>
      <c r="E15" s="3" t="s">
        <v>31</v>
      </c>
      <c r="F15" s="3" t="s">
        <v>34</v>
      </c>
      <c r="G15" s="90">
        <f>COMPOSIÇÃO!H69</f>
        <v>1731.28</v>
      </c>
      <c r="H15" s="91">
        <f t="shared" si="2"/>
        <v>2220.1934719999999</v>
      </c>
      <c r="I15" s="4">
        <f>H15*F15</f>
        <v>2220.1934719999999</v>
      </c>
      <c r="L15" s="2">
        <f>M15*$M$9</f>
        <v>1009.89891</v>
      </c>
      <c r="M15" s="2">
        <v>877.41</v>
      </c>
    </row>
    <row r="16" spans="1:14">
      <c r="A16" s="3" t="s">
        <v>0</v>
      </c>
      <c r="B16" s="3">
        <v>73658</v>
      </c>
      <c r="C16" s="3" t="s">
        <v>11</v>
      </c>
      <c r="D16" s="15" t="s">
        <v>519</v>
      </c>
      <c r="E16" s="3" t="s">
        <v>31</v>
      </c>
      <c r="F16" s="3" t="s">
        <v>34</v>
      </c>
      <c r="G16" s="90">
        <v>483.82</v>
      </c>
      <c r="H16" s="91">
        <f t="shared" si="2"/>
        <v>620.45076800000004</v>
      </c>
      <c r="I16" s="4">
        <f t="shared" si="1"/>
        <v>620.45076800000004</v>
      </c>
      <c r="L16" s="2">
        <f t="shared" si="0"/>
        <v>710.38569000000007</v>
      </c>
      <c r="M16" s="2">
        <v>617.19000000000005</v>
      </c>
    </row>
    <row r="17" spans="1:13">
      <c r="A17" s="3" t="s">
        <v>0</v>
      </c>
      <c r="B17" s="3" t="s">
        <v>755</v>
      </c>
      <c r="C17" s="3" t="s">
        <v>430</v>
      </c>
      <c r="D17" s="15" t="s">
        <v>756</v>
      </c>
      <c r="E17" s="3" t="s">
        <v>32</v>
      </c>
      <c r="F17" s="3">
        <v>9.7100000000000009</v>
      </c>
      <c r="G17" s="90">
        <v>85.77</v>
      </c>
      <c r="H17" s="91">
        <f t="shared" si="2"/>
        <v>109.99144799999999</v>
      </c>
      <c r="I17" s="4">
        <f t="shared" si="1"/>
        <v>1068.01696008</v>
      </c>
    </row>
    <row r="18" spans="1:13">
      <c r="A18" s="18"/>
      <c r="B18" s="18"/>
      <c r="C18" s="19" t="s">
        <v>279</v>
      </c>
      <c r="D18" s="20" t="s">
        <v>26</v>
      </c>
      <c r="E18" s="18"/>
      <c r="F18" s="18"/>
      <c r="G18" s="21"/>
      <c r="H18" s="103"/>
      <c r="I18" s="24">
        <f>SUM(I19:I30)</f>
        <v>68535.765339808859</v>
      </c>
      <c r="L18" s="2">
        <f t="shared" si="0"/>
        <v>0</v>
      </c>
    </row>
    <row r="19" spans="1:13">
      <c r="A19" s="3" t="s">
        <v>0</v>
      </c>
      <c r="B19" s="3">
        <v>72224</v>
      </c>
      <c r="C19" s="3" t="s">
        <v>12</v>
      </c>
      <c r="D19" s="14" t="s">
        <v>936</v>
      </c>
      <c r="E19" s="3" t="s">
        <v>30</v>
      </c>
      <c r="F19" s="322">
        <v>358.24</v>
      </c>
      <c r="G19" s="90">
        <v>9.15</v>
      </c>
      <c r="H19" s="91">
        <f>G19*1.2824</f>
        <v>11.73396</v>
      </c>
      <c r="I19" s="4">
        <f>H19*F19</f>
        <v>4203.5738303999997</v>
      </c>
    </row>
    <row r="20" spans="1:13" ht="16.5">
      <c r="A20" s="3" t="s">
        <v>0</v>
      </c>
      <c r="B20" s="3">
        <v>72089</v>
      </c>
      <c r="C20" s="3" t="s">
        <v>853</v>
      </c>
      <c r="D20" s="14" t="s">
        <v>935</v>
      </c>
      <c r="E20" s="3" t="s">
        <v>30</v>
      </c>
      <c r="F20" s="92">
        <v>354.95</v>
      </c>
      <c r="G20" s="90">
        <v>9.9700000000000006</v>
      </c>
      <c r="H20" s="91">
        <f t="shared" si="2"/>
        <v>12.785528000000001</v>
      </c>
      <c r="I20" s="4">
        <f t="shared" si="1"/>
        <v>4538.2231636000006</v>
      </c>
      <c r="L20" s="2">
        <f t="shared" si="0"/>
        <v>30.800760000000004</v>
      </c>
      <c r="M20" s="2">
        <v>26.76</v>
      </c>
    </row>
    <row r="21" spans="1:13" ht="16.5">
      <c r="A21" s="3" t="s">
        <v>343</v>
      </c>
      <c r="B21" s="3">
        <v>4</v>
      </c>
      <c r="C21" s="3" t="s">
        <v>854</v>
      </c>
      <c r="D21" s="14" t="s">
        <v>697</v>
      </c>
      <c r="E21" s="3" t="s">
        <v>30</v>
      </c>
      <c r="F21" s="92">
        <v>410.23</v>
      </c>
      <c r="G21" s="90">
        <f>COMPOSIÇÃO!H303</f>
        <v>51.878699999999995</v>
      </c>
      <c r="H21" s="91">
        <f t="shared" si="2"/>
        <v>66.529244879999993</v>
      </c>
      <c r="I21" s="4">
        <f t="shared" si="1"/>
        <v>27292.292127122397</v>
      </c>
    </row>
    <row r="22" spans="1:13" ht="16.5">
      <c r="A22" s="3" t="s">
        <v>343</v>
      </c>
      <c r="B22" s="3">
        <v>5</v>
      </c>
      <c r="C22" s="3" t="s">
        <v>855</v>
      </c>
      <c r="D22" s="14" t="s">
        <v>698</v>
      </c>
      <c r="E22" s="3" t="s">
        <v>30</v>
      </c>
      <c r="F22" s="92">
        <v>55</v>
      </c>
      <c r="G22" s="90">
        <f>COMPOSIÇÃO!H310</f>
        <v>52.854999999999997</v>
      </c>
      <c r="H22" s="91">
        <f t="shared" si="2"/>
        <v>67.781251999999995</v>
      </c>
      <c r="I22" s="4">
        <f t="shared" si="1"/>
        <v>3727.9688599999999</v>
      </c>
    </row>
    <row r="23" spans="1:13" ht="24.75">
      <c r="A23" s="3" t="s">
        <v>0</v>
      </c>
      <c r="B23" s="3">
        <v>94219</v>
      </c>
      <c r="C23" s="3" t="s">
        <v>856</v>
      </c>
      <c r="D23" s="14" t="s">
        <v>720</v>
      </c>
      <c r="E23" s="3" t="s">
        <v>33</v>
      </c>
      <c r="F23" s="92">
        <v>36.380000000000003</v>
      </c>
      <c r="G23" s="90">
        <v>30.12</v>
      </c>
      <c r="H23" s="91">
        <f t="shared" si="2"/>
        <v>38.625888000000003</v>
      </c>
      <c r="I23" s="4">
        <f t="shared" si="1"/>
        <v>1405.2098054400003</v>
      </c>
    </row>
    <row r="24" spans="1:13" ht="16.5">
      <c r="A24" s="3" t="s">
        <v>0</v>
      </c>
      <c r="B24" s="3">
        <v>94228</v>
      </c>
      <c r="C24" s="3" t="s">
        <v>857</v>
      </c>
      <c r="D24" s="14" t="s">
        <v>721</v>
      </c>
      <c r="E24" s="3" t="s">
        <v>33</v>
      </c>
      <c r="F24" s="92">
        <v>102.65</v>
      </c>
      <c r="G24" s="90">
        <v>62.71</v>
      </c>
      <c r="H24" s="91">
        <f t="shared" si="2"/>
        <v>80.419303999999997</v>
      </c>
      <c r="I24" s="4">
        <f t="shared" si="1"/>
        <v>8255.0415556000007</v>
      </c>
    </row>
    <row r="25" spans="1:13" ht="16.5">
      <c r="A25" s="3" t="s">
        <v>0</v>
      </c>
      <c r="B25" s="3">
        <v>94231</v>
      </c>
      <c r="C25" s="3" t="s">
        <v>858</v>
      </c>
      <c r="D25" s="14" t="s">
        <v>722</v>
      </c>
      <c r="E25" s="3" t="s">
        <v>33</v>
      </c>
      <c r="F25" s="322">
        <v>235.5</v>
      </c>
      <c r="G25" s="90">
        <v>34.22</v>
      </c>
      <c r="H25" s="91">
        <f t="shared" si="2"/>
        <v>43.883727999999998</v>
      </c>
      <c r="I25" s="4">
        <f t="shared" si="1"/>
        <v>10334.617944</v>
      </c>
    </row>
    <row r="26" spans="1:13" ht="16.5">
      <c r="A26" s="3" t="s">
        <v>0</v>
      </c>
      <c r="B26" s="3">
        <v>72226</v>
      </c>
      <c r="C26" s="3" t="s">
        <v>859</v>
      </c>
      <c r="D26" s="14" t="s">
        <v>835</v>
      </c>
      <c r="E26" s="3" t="s">
        <v>30</v>
      </c>
      <c r="F26" s="322">
        <v>358.24</v>
      </c>
      <c r="G26" s="90">
        <v>10.16</v>
      </c>
      <c r="H26" s="91">
        <f t="shared" si="2"/>
        <v>13.029184000000001</v>
      </c>
      <c r="I26" s="4">
        <f t="shared" si="1"/>
        <v>4667.5748761600007</v>
      </c>
    </row>
    <row r="27" spans="1:13" ht="41.25">
      <c r="A27" s="3" t="s">
        <v>0</v>
      </c>
      <c r="B27" s="3">
        <v>72110</v>
      </c>
      <c r="C27" s="3" t="s">
        <v>860</v>
      </c>
      <c r="D27" s="14" t="s">
        <v>836</v>
      </c>
      <c r="E27" s="3" t="s">
        <v>30</v>
      </c>
      <c r="F27" s="322">
        <v>22.76</v>
      </c>
      <c r="G27" s="90">
        <v>56.74</v>
      </c>
      <c r="H27" s="91">
        <f t="shared" si="2"/>
        <v>72.763376000000008</v>
      </c>
      <c r="I27" s="4">
        <f t="shared" si="1"/>
        <v>1656.0944377600003</v>
      </c>
    </row>
    <row r="28" spans="1:13" ht="16.5">
      <c r="A28" s="3" t="s">
        <v>343</v>
      </c>
      <c r="B28" s="3">
        <v>6</v>
      </c>
      <c r="C28" s="3" t="s">
        <v>861</v>
      </c>
      <c r="D28" s="14" t="s">
        <v>837</v>
      </c>
      <c r="E28" s="3" t="s">
        <v>30</v>
      </c>
      <c r="F28" s="322">
        <v>20.09</v>
      </c>
      <c r="G28" s="90">
        <f>COMPOSIÇÃO!H366</f>
        <v>36.480666999999997</v>
      </c>
      <c r="H28" s="91">
        <f t="shared" si="2"/>
        <v>46.782807360799993</v>
      </c>
      <c r="I28" s="4">
        <f t="shared" si="1"/>
        <v>939.86659987847179</v>
      </c>
    </row>
    <row r="29" spans="1:13" ht="16.5">
      <c r="A29" s="3" t="s">
        <v>343</v>
      </c>
      <c r="B29" s="3">
        <v>7</v>
      </c>
      <c r="C29" s="3" t="s">
        <v>862</v>
      </c>
      <c r="D29" s="14" t="s">
        <v>838</v>
      </c>
      <c r="E29" s="3" t="s">
        <v>30</v>
      </c>
      <c r="F29" s="322">
        <v>10</v>
      </c>
      <c r="G29" s="90">
        <f>COMPOSIÇÃO!H376</f>
        <v>45.238386999999996</v>
      </c>
      <c r="H29" s="91">
        <f t="shared" si="2"/>
        <v>58.013707488799994</v>
      </c>
      <c r="I29" s="4">
        <f t="shared" si="1"/>
        <v>580.13707488799992</v>
      </c>
    </row>
    <row r="30" spans="1:13" ht="16.5">
      <c r="A30" s="3" t="s">
        <v>0</v>
      </c>
      <c r="B30" s="3">
        <v>96111</v>
      </c>
      <c r="C30" s="3" t="s">
        <v>934</v>
      </c>
      <c r="D30" s="14" t="s">
        <v>839</v>
      </c>
      <c r="E30" s="3" t="s">
        <v>30</v>
      </c>
      <c r="F30" s="322">
        <v>22.76</v>
      </c>
      <c r="G30" s="90">
        <v>32.04</v>
      </c>
      <c r="H30" s="91">
        <f t="shared" si="2"/>
        <v>41.088096</v>
      </c>
      <c r="I30" s="4">
        <f t="shared" si="1"/>
        <v>935.16506496000011</v>
      </c>
    </row>
    <row r="31" spans="1:13">
      <c r="A31" s="18"/>
      <c r="B31" s="18"/>
      <c r="C31" s="25" t="s">
        <v>278</v>
      </c>
      <c r="D31" s="20" t="s">
        <v>723</v>
      </c>
      <c r="E31" s="18"/>
      <c r="F31" s="18"/>
      <c r="G31" s="21"/>
      <c r="H31" s="103"/>
      <c r="I31" s="24">
        <f>SUM(I32:I37)</f>
        <v>31573.22712096</v>
      </c>
    </row>
    <row r="32" spans="1:13" ht="24.75">
      <c r="A32" s="3" t="s">
        <v>0</v>
      </c>
      <c r="B32" s="3">
        <v>1347</v>
      </c>
      <c r="C32" s="3" t="s">
        <v>13</v>
      </c>
      <c r="D32" s="14" t="s">
        <v>724</v>
      </c>
      <c r="E32" s="3" t="s">
        <v>30</v>
      </c>
      <c r="F32" s="3">
        <v>210.65</v>
      </c>
      <c r="G32" s="90">
        <v>26.17</v>
      </c>
      <c r="H32" s="91">
        <f t="shared" si="2"/>
        <v>33.560408000000002</v>
      </c>
      <c r="I32" s="4">
        <f t="shared" ref="I32:I50" si="3">H32*F32</f>
        <v>7069.4999452000011</v>
      </c>
    </row>
    <row r="33" spans="1:9" ht="24.75">
      <c r="A33" s="3" t="s">
        <v>0</v>
      </c>
      <c r="B33" s="3">
        <v>92916</v>
      </c>
      <c r="C33" s="3" t="s">
        <v>272</v>
      </c>
      <c r="D33" s="14" t="s">
        <v>725</v>
      </c>
      <c r="E33" s="3" t="s">
        <v>192</v>
      </c>
      <c r="F33" s="3">
        <v>861.6</v>
      </c>
      <c r="G33" s="90">
        <v>8.7100000000000009</v>
      </c>
      <c r="H33" s="91">
        <f t="shared" si="2"/>
        <v>11.169704000000001</v>
      </c>
      <c r="I33" s="4">
        <f t="shared" si="3"/>
        <v>9623.8169664000015</v>
      </c>
    </row>
    <row r="34" spans="1:9" ht="24.75">
      <c r="A34" s="3" t="s">
        <v>0</v>
      </c>
      <c r="B34" s="3">
        <v>92775</v>
      </c>
      <c r="C34" s="3" t="s">
        <v>273</v>
      </c>
      <c r="D34" s="14" t="s">
        <v>726</v>
      </c>
      <c r="E34" s="3" t="s">
        <v>192</v>
      </c>
      <c r="F34" s="3">
        <v>225</v>
      </c>
      <c r="G34" s="90">
        <v>11.17</v>
      </c>
      <c r="H34" s="91">
        <f t="shared" si="2"/>
        <v>14.324408</v>
      </c>
      <c r="I34" s="4">
        <f t="shared" si="3"/>
        <v>3222.9917999999998</v>
      </c>
    </row>
    <row r="35" spans="1:9" ht="16.5">
      <c r="A35" s="3" t="s">
        <v>0</v>
      </c>
      <c r="B35" s="3">
        <v>34481</v>
      </c>
      <c r="C35" s="3" t="s">
        <v>274</v>
      </c>
      <c r="D35" s="14" t="s">
        <v>727</v>
      </c>
      <c r="E35" s="3" t="s">
        <v>32</v>
      </c>
      <c r="F35" s="3">
        <v>10.51</v>
      </c>
      <c r="G35" s="90">
        <v>403.54</v>
      </c>
      <c r="H35" s="91">
        <f t="shared" si="2"/>
        <v>517.49969599999997</v>
      </c>
      <c r="I35" s="4">
        <f t="shared" si="3"/>
        <v>5438.9218049599995</v>
      </c>
    </row>
    <row r="36" spans="1:9" ht="24.75">
      <c r="A36" s="3" t="s">
        <v>159</v>
      </c>
      <c r="B36" s="3">
        <v>92510</v>
      </c>
      <c r="C36" s="3" t="s">
        <v>275</v>
      </c>
      <c r="D36" s="14" t="s">
        <v>814</v>
      </c>
      <c r="E36" s="3" t="s">
        <v>30</v>
      </c>
      <c r="F36" s="3">
        <v>55.69</v>
      </c>
      <c r="G36" s="90">
        <v>32.75</v>
      </c>
      <c r="H36" s="91">
        <f t="shared" si="2"/>
        <v>41.998599999999996</v>
      </c>
      <c r="I36" s="4">
        <f t="shared" si="3"/>
        <v>2338.9020339999997</v>
      </c>
    </row>
    <row r="37" spans="1:9" ht="33">
      <c r="A37" s="3" t="s">
        <v>159</v>
      </c>
      <c r="B37" s="3">
        <v>92726</v>
      </c>
      <c r="C37" s="3" t="s">
        <v>276</v>
      </c>
      <c r="D37" s="14" t="s">
        <v>815</v>
      </c>
      <c r="E37" s="3" t="s">
        <v>32</v>
      </c>
      <c r="F37" s="3">
        <v>8.35</v>
      </c>
      <c r="G37" s="90">
        <v>362.26</v>
      </c>
      <c r="H37" s="91">
        <f t="shared" ref="H37" si="4">G37*1.2824</f>
        <v>464.56222399999996</v>
      </c>
      <c r="I37" s="4">
        <f t="shared" ref="I37" si="5">H37*F37</f>
        <v>3879.0945703999996</v>
      </c>
    </row>
    <row r="38" spans="1:9">
      <c r="A38" s="18"/>
      <c r="B38" s="18"/>
      <c r="C38" s="25" t="s">
        <v>277</v>
      </c>
      <c r="D38" s="20" t="s">
        <v>734</v>
      </c>
      <c r="E38" s="18"/>
      <c r="F38" s="18"/>
      <c r="G38" s="21"/>
      <c r="H38" s="103"/>
      <c r="I38" s="24">
        <f>SUM(I39:I46)</f>
        <v>31807.583284399996</v>
      </c>
    </row>
    <row r="39" spans="1:9" ht="33">
      <c r="A39" s="3" t="s">
        <v>0</v>
      </c>
      <c r="B39" s="3">
        <v>87504</v>
      </c>
      <c r="C39" s="3" t="s">
        <v>14</v>
      </c>
      <c r="D39" s="14" t="s">
        <v>733</v>
      </c>
      <c r="E39" s="3" t="s">
        <v>30</v>
      </c>
      <c r="F39" s="92">
        <v>242.42</v>
      </c>
      <c r="G39" s="90">
        <v>56.9</v>
      </c>
      <c r="H39" s="91">
        <f t="shared" si="2"/>
        <v>72.968559999999997</v>
      </c>
      <c r="I39" s="4">
        <f t="shared" si="3"/>
        <v>17689.038315199999</v>
      </c>
    </row>
    <row r="40" spans="1:9">
      <c r="A40" s="18"/>
      <c r="B40" s="18"/>
      <c r="C40" s="25"/>
      <c r="D40" s="20" t="s">
        <v>762</v>
      </c>
      <c r="E40" s="18"/>
      <c r="F40" s="18"/>
      <c r="G40" s="21"/>
      <c r="H40" s="103"/>
      <c r="I40" s="24"/>
    </row>
    <row r="41" spans="1:9">
      <c r="A41" s="3" t="s">
        <v>343</v>
      </c>
      <c r="B41" s="3">
        <v>8</v>
      </c>
      <c r="C41" s="3" t="s">
        <v>285</v>
      </c>
      <c r="D41" s="14" t="s">
        <v>768</v>
      </c>
      <c r="E41" s="3" t="s">
        <v>33</v>
      </c>
      <c r="F41" s="92">
        <v>31.5</v>
      </c>
      <c r="G41" s="90">
        <f>COMPOSIÇÃO!H350</f>
        <v>132.81980000000001</v>
      </c>
      <c r="H41" s="91">
        <f t="shared" si="2"/>
        <v>170.32811152000002</v>
      </c>
      <c r="I41" s="4">
        <f t="shared" si="3"/>
        <v>5365.3355128800004</v>
      </c>
    </row>
    <row r="42" spans="1:9" ht="24.75">
      <c r="A42" s="3" t="s">
        <v>0</v>
      </c>
      <c r="B42" s="3" t="s">
        <v>763</v>
      </c>
      <c r="C42" s="3" t="s">
        <v>286</v>
      </c>
      <c r="D42" s="14" t="s">
        <v>769</v>
      </c>
      <c r="E42" s="3" t="s">
        <v>33</v>
      </c>
      <c r="F42" s="92">
        <v>31.5</v>
      </c>
      <c r="G42" s="90">
        <v>100.7</v>
      </c>
      <c r="H42" s="91">
        <f t="shared" si="2"/>
        <v>129.13767999999999</v>
      </c>
      <c r="I42" s="4">
        <f t="shared" si="3"/>
        <v>4067.8369199999997</v>
      </c>
    </row>
    <row r="43" spans="1:9">
      <c r="A43" s="3" t="s">
        <v>0</v>
      </c>
      <c r="B43" s="3" t="s">
        <v>764</v>
      </c>
      <c r="C43" s="3" t="s">
        <v>287</v>
      </c>
      <c r="D43" s="14" t="s">
        <v>770</v>
      </c>
      <c r="E43" s="3" t="s">
        <v>30</v>
      </c>
      <c r="F43" s="92">
        <v>2.4</v>
      </c>
      <c r="G43" s="90">
        <v>383.34</v>
      </c>
      <c r="H43" s="91">
        <f t="shared" si="2"/>
        <v>491.59521599999994</v>
      </c>
      <c r="I43" s="4">
        <f t="shared" si="3"/>
        <v>1179.8285183999999</v>
      </c>
    </row>
    <row r="44" spans="1:9">
      <c r="A44" s="3" t="s">
        <v>0</v>
      </c>
      <c r="B44" s="3" t="s">
        <v>764</v>
      </c>
      <c r="C44" s="3" t="s">
        <v>288</v>
      </c>
      <c r="D44" s="14" t="s">
        <v>770</v>
      </c>
      <c r="E44" s="3" t="s">
        <v>30</v>
      </c>
      <c r="F44" s="92">
        <v>6</v>
      </c>
      <c r="G44" s="90">
        <v>383.34</v>
      </c>
      <c r="H44" s="91">
        <f t="shared" si="2"/>
        <v>491.59521599999994</v>
      </c>
      <c r="I44" s="4">
        <f t="shared" si="3"/>
        <v>2949.5712959999996</v>
      </c>
    </row>
    <row r="45" spans="1:9" ht="24.75">
      <c r="A45" s="3" t="s">
        <v>0</v>
      </c>
      <c r="B45" s="3" t="s">
        <v>765</v>
      </c>
      <c r="C45" s="3" t="s">
        <v>813</v>
      </c>
      <c r="D45" s="14" t="s">
        <v>771</v>
      </c>
      <c r="E45" s="3" t="s">
        <v>30</v>
      </c>
      <c r="F45" s="92">
        <v>50.4</v>
      </c>
      <c r="G45" s="90">
        <v>5.05</v>
      </c>
      <c r="H45" s="91">
        <f t="shared" si="2"/>
        <v>6.4761199999999999</v>
      </c>
      <c r="I45" s="4">
        <f t="shared" si="3"/>
        <v>326.39644799999996</v>
      </c>
    </row>
    <row r="46" spans="1:9">
      <c r="A46" s="3" t="s">
        <v>343</v>
      </c>
      <c r="B46" s="3">
        <v>9</v>
      </c>
      <c r="C46" s="3" t="s">
        <v>863</v>
      </c>
      <c r="D46" s="14" t="s">
        <v>772</v>
      </c>
      <c r="E46" s="3" t="s">
        <v>30</v>
      </c>
      <c r="F46" s="92">
        <v>50.4</v>
      </c>
      <c r="G46" s="90">
        <f>COMPOSIÇÃO!H356</f>
        <v>3.5519999999999996</v>
      </c>
      <c r="H46" s="91">
        <f t="shared" si="2"/>
        <v>4.5550847999999995</v>
      </c>
      <c r="I46" s="4">
        <f t="shared" si="3"/>
        <v>229.57627391999998</v>
      </c>
    </row>
    <row r="47" spans="1:9">
      <c r="A47" s="18"/>
      <c r="B47" s="18"/>
      <c r="C47" s="25" t="s">
        <v>197</v>
      </c>
      <c r="D47" s="20" t="s">
        <v>27</v>
      </c>
      <c r="E47" s="18"/>
      <c r="F47" s="18"/>
      <c r="G47" s="21"/>
      <c r="H47" s="103"/>
      <c r="I47" s="24">
        <f>SUM(I48:I50)</f>
        <v>233.50067439999998</v>
      </c>
    </row>
    <row r="48" spans="1:9" ht="16.5">
      <c r="A48" s="3" t="s">
        <v>0</v>
      </c>
      <c r="B48" s="3" t="s">
        <v>735</v>
      </c>
      <c r="C48" s="3" t="s">
        <v>15</v>
      </c>
      <c r="D48" s="14" t="s">
        <v>736</v>
      </c>
      <c r="E48" s="3" t="s">
        <v>30</v>
      </c>
      <c r="F48" s="92">
        <v>5.51</v>
      </c>
      <c r="G48" s="90">
        <v>8.7799999999999994</v>
      </c>
      <c r="H48" s="91">
        <f t="shared" ref="H48:H50" si="6">G48*1.2824</f>
        <v>11.259471999999999</v>
      </c>
      <c r="I48" s="4">
        <f t="shared" si="3"/>
        <v>62.039690719999989</v>
      </c>
    </row>
    <row r="49" spans="1:13" ht="16.5">
      <c r="A49" s="3" t="s">
        <v>0</v>
      </c>
      <c r="B49" s="3">
        <v>83737</v>
      </c>
      <c r="C49" s="3" t="s">
        <v>766</v>
      </c>
      <c r="D49" s="14" t="s">
        <v>737</v>
      </c>
      <c r="E49" s="3" t="s">
        <v>30</v>
      </c>
      <c r="F49" s="92" t="s">
        <v>738</v>
      </c>
      <c r="G49" s="90">
        <v>58.64</v>
      </c>
      <c r="H49" s="91">
        <f t="shared" si="6"/>
        <v>75.199935999999994</v>
      </c>
      <c r="I49" s="4">
        <f t="shared" si="3"/>
        <v>120.31989759999999</v>
      </c>
    </row>
    <row r="50" spans="1:13" ht="16.5">
      <c r="A50" s="3" t="s">
        <v>739</v>
      </c>
      <c r="B50" s="3">
        <v>10</v>
      </c>
      <c r="C50" s="3" t="s">
        <v>767</v>
      </c>
      <c r="D50" s="14" t="s">
        <v>740</v>
      </c>
      <c r="E50" s="3" t="s">
        <v>30</v>
      </c>
      <c r="F50" s="92" t="s">
        <v>738</v>
      </c>
      <c r="G50" s="90">
        <f>COMPOSIÇÃO!H434</f>
        <v>24.924499999999998</v>
      </c>
      <c r="H50" s="91">
        <f t="shared" si="6"/>
        <v>31.963178799999998</v>
      </c>
      <c r="I50" s="4">
        <f t="shared" si="3"/>
        <v>51.141086080000001</v>
      </c>
    </row>
    <row r="51" spans="1:13">
      <c r="A51" s="23"/>
      <c r="B51" s="18"/>
      <c r="C51" s="19" t="s">
        <v>289</v>
      </c>
      <c r="D51" s="20" t="s">
        <v>28</v>
      </c>
      <c r="E51" s="18"/>
      <c r="F51" s="18"/>
      <c r="G51" s="21"/>
      <c r="H51" s="103"/>
      <c r="I51" s="24">
        <f>SUM(I53:I72)</f>
        <v>141499.67889551201</v>
      </c>
      <c r="L51" s="2">
        <f t="shared" si="0"/>
        <v>0</v>
      </c>
    </row>
    <row r="52" spans="1:13">
      <c r="A52" s="17"/>
      <c r="B52" s="17"/>
      <c r="C52" s="17"/>
      <c r="D52" s="27" t="s">
        <v>29</v>
      </c>
      <c r="E52" s="17"/>
      <c r="F52" s="17"/>
      <c r="G52" s="160"/>
      <c r="H52" s="161"/>
      <c r="I52" s="136"/>
      <c r="L52" s="2">
        <f t="shared" si="0"/>
        <v>0</v>
      </c>
    </row>
    <row r="53" spans="1:13" ht="24.75">
      <c r="A53" s="3" t="s">
        <v>0</v>
      </c>
      <c r="B53" s="3">
        <v>94993</v>
      </c>
      <c r="C53" s="3" t="s">
        <v>16</v>
      </c>
      <c r="D53" s="14" t="s">
        <v>1004</v>
      </c>
      <c r="E53" s="3" t="s">
        <v>30</v>
      </c>
      <c r="F53" s="3">
        <v>52.55</v>
      </c>
      <c r="G53" s="90">
        <v>50.81</v>
      </c>
      <c r="H53" s="91">
        <f t="shared" ref="H53:H66" si="7">G53*1.2824</f>
        <v>65.158743999999999</v>
      </c>
      <c r="I53" s="4">
        <f t="shared" si="1"/>
        <v>3424.0919971999997</v>
      </c>
      <c r="L53" s="2">
        <f t="shared" si="0"/>
        <v>31.583440000000003</v>
      </c>
      <c r="M53" s="2">
        <v>27.44</v>
      </c>
    </row>
    <row r="54" spans="1:13" ht="24.75">
      <c r="A54" s="3" t="s">
        <v>0</v>
      </c>
      <c r="B54" s="3">
        <v>94993</v>
      </c>
      <c r="C54" s="3" t="s">
        <v>17</v>
      </c>
      <c r="D54" s="14" t="s">
        <v>830</v>
      </c>
      <c r="E54" s="3" t="s">
        <v>30</v>
      </c>
      <c r="F54" s="3">
        <v>35.549999999999997</v>
      </c>
      <c r="G54" s="90">
        <v>50.81</v>
      </c>
      <c r="H54" s="91">
        <f t="shared" si="7"/>
        <v>65.158743999999999</v>
      </c>
      <c r="I54" s="4">
        <f t="shared" si="1"/>
        <v>2316.3933491999996</v>
      </c>
      <c r="L54" s="2">
        <f t="shared" si="0"/>
        <v>0</v>
      </c>
    </row>
    <row r="55" spans="1:13" ht="24.75">
      <c r="A55" s="3" t="s">
        <v>269</v>
      </c>
      <c r="B55" s="3">
        <v>4720</v>
      </c>
      <c r="C55" s="3" t="s">
        <v>18</v>
      </c>
      <c r="D55" s="14" t="s">
        <v>270</v>
      </c>
      <c r="E55" s="3" t="s">
        <v>32</v>
      </c>
      <c r="F55" s="3" t="s">
        <v>66</v>
      </c>
      <c r="G55" s="90">
        <v>63.46</v>
      </c>
      <c r="H55" s="91">
        <f t="shared" si="7"/>
        <v>81.381103999999993</v>
      </c>
      <c r="I55" s="4">
        <f t="shared" si="1"/>
        <v>1118.17636896</v>
      </c>
      <c r="L55" s="2">
        <f t="shared" si="0"/>
        <v>191.12355000000002</v>
      </c>
      <c r="M55" s="2">
        <v>166.05</v>
      </c>
    </row>
    <row r="56" spans="1:13" ht="18" customHeight="1">
      <c r="A56" s="3" t="s">
        <v>0</v>
      </c>
      <c r="B56" s="3">
        <v>84191</v>
      </c>
      <c r="C56" s="3" t="s">
        <v>864</v>
      </c>
      <c r="D56" s="14" t="s">
        <v>271</v>
      </c>
      <c r="E56" s="3" t="s">
        <v>30</v>
      </c>
      <c r="F56" s="3">
        <v>325.32</v>
      </c>
      <c r="G56" s="90">
        <v>107.3</v>
      </c>
      <c r="H56" s="91">
        <f t="shared" si="7"/>
        <v>137.60151999999999</v>
      </c>
      <c r="I56" s="4">
        <f t="shared" si="1"/>
        <v>44764.526486399998</v>
      </c>
      <c r="L56" s="2">
        <f t="shared" si="0"/>
        <v>25.19539</v>
      </c>
      <c r="M56" s="2">
        <v>21.89</v>
      </c>
    </row>
    <row r="57" spans="1:13">
      <c r="A57" s="3" t="s">
        <v>0</v>
      </c>
      <c r="B57" s="3" t="s">
        <v>938</v>
      </c>
      <c r="C57" s="3" t="s">
        <v>865</v>
      </c>
      <c r="D57" s="14" t="s">
        <v>520</v>
      </c>
      <c r="E57" s="3" t="s">
        <v>33</v>
      </c>
      <c r="F57" s="3">
        <v>343.51</v>
      </c>
      <c r="G57" s="90">
        <v>22.88</v>
      </c>
      <c r="H57" s="91">
        <f t="shared" si="7"/>
        <v>29.341311999999999</v>
      </c>
      <c r="I57" s="4">
        <f t="shared" si="1"/>
        <v>10079.03408512</v>
      </c>
      <c r="L57" s="2">
        <f t="shared" si="0"/>
        <v>16.229099999999999</v>
      </c>
      <c r="M57" s="2">
        <v>14.1</v>
      </c>
    </row>
    <row r="58" spans="1:13">
      <c r="A58" s="18"/>
      <c r="B58" s="18"/>
      <c r="C58" s="25"/>
      <c r="D58" s="20" t="s">
        <v>44</v>
      </c>
      <c r="E58" s="18"/>
      <c r="F58" s="18"/>
      <c r="G58" s="21"/>
      <c r="H58" s="103"/>
      <c r="I58" s="24"/>
      <c r="L58" s="2">
        <f t="shared" si="0"/>
        <v>0</v>
      </c>
    </row>
    <row r="59" spans="1:13" ht="24.75">
      <c r="A59" s="3" t="s">
        <v>0</v>
      </c>
      <c r="B59" s="3">
        <v>87879</v>
      </c>
      <c r="C59" s="3" t="s">
        <v>866</v>
      </c>
      <c r="D59" s="14" t="s">
        <v>831</v>
      </c>
      <c r="E59" s="3" t="s">
        <v>30</v>
      </c>
      <c r="F59" s="3">
        <v>484.84</v>
      </c>
      <c r="G59" s="90">
        <v>2.82</v>
      </c>
      <c r="H59" s="91">
        <f t="shared" si="7"/>
        <v>3.6163679999999996</v>
      </c>
      <c r="I59" s="4">
        <f t="shared" si="1"/>
        <v>1753.3598611199998</v>
      </c>
    </row>
    <row r="60" spans="1:13" ht="33">
      <c r="A60" s="3" t="s">
        <v>0</v>
      </c>
      <c r="B60" s="3">
        <v>87535</v>
      </c>
      <c r="C60" s="3" t="s">
        <v>867</v>
      </c>
      <c r="D60" s="14" t="s">
        <v>1005</v>
      </c>
      <c r="E60" s="3" t="s">
        <v>30</v>
      </c>
      <c r="F60" s="3">
        <v>484.84</v>
      </c>
      <c r="G60" s="90">
        <v>21.18</v>
      </c>
      <c r="H60" s="91">
        <f t="shared" si="7"/>
        <v>27.161231999999998</v>
      </c>
      <c r="I60" s="4">
        <f t="shared" si="1"/>
        <v>13168.851722879999</v>
      </c>
    </row>
    <row r="61" spans="1:13" ht="16.5">
      <c r="A61" s="3" t="s">
        <v>343</v>
      </c>
      <c r="B61" s="114" t="s">
        <v>1046</v>
      </c>
      <c r="C61" s="3" t="s">
        <v>868</v>
      </c>
      <c r="D61" s="14" t="s">
        <v>282</v>
      </c>
      <c r="E61" s="3" t="s">
        <v>30</v>
      </c>
      <c r="F61" s="3">
        <v>112.9</v>
      </c>
      <c r="G61" s="90">
        <f>COMPOSIÇÃO!H79</f>
        <v>45.668499999999995</v>
      </c>
      <c r="H61" s="91">
        <f t="shared" si="7"/>
        <v>58.565284399999989</v>
      </c>
      <c r="I61" s="4">
        <f t="shared" si="1"/>
        <v>6612.020608759999</v>
      </c>
      <c r="L61" s="2">
        <f t="shared" si="0"/>
        <v>25.19539</v>
      </c>
      <c r="M61" s="2">
        <v>21.89</v>
      </c>
    </row>
    <row r="62" spans="1:13">
      <c r="A62" s="3" t="s">
        <v>343</v>
      </c>
      <c r="B62" s="114" t="s">
        <v>569</v>
      </c>
      <c r="C62" s="3" t="s">
        <v>869</v>
      </c>
      <c r="D62" s="15" t="s">
        <v>1006</v>
      </c>
      <c r="E62" s="3" t="s">
        <v>30</v>
      </c>
      <c r="F62" s="3" t="s">
        <v>67</v>
      </c>
      <c r="G62" s="90">
        <f>COMPOSIÇÃO!H87</f>
        <v>9.3309999999999995</v>
      </c>
      <c r="H62" s="91">
        <f t="shared" si="7"/>
        <v>11.9660744</v>
      </c>
      <c r="I62" s="4">
        <f t="shared" si="1"/>
        <v>10599.309382031999</v>
      </c>
      <c r="L62" s="2">
        <f t="shared" si="0"/>
        <v>10.842420000000001</v>
      </c>
      <c r="M62" s="2">
        <v>9.42</v>
      </c>
    </row>
    <row r="63" spans="1:13" ht="15" customHeight="1">
      <c r="A63" s="3" t="s">
        <v>0</v>
      </c>
      <c r="B63" s="3">
        <v>88489</v>
      </c>
      <c r="C63" s="3" t="s">
        <v>870</v>
      </c>
      <c r="D63" s="14" t="s">
        <v>284</v>
      </c>
      <c r="E63" s="3" t="s">
        <v>30</v>
      </c>
      <c r="F63" s="3">
        <v>745.95</v>
      </c>
      <c r="G63" s="90">
        <v>9.86</v>
      </c>
      <c r="H63" s="91">
        <f t="shared" si="7"/>
        <v>12.644463999999999</v>
      </c>
      <c r="I63" s="4">
        <f t="shared" si="1"/>
        <v>9432.1379207999998</v>
      </c>
      <c r="L63" s="2">
        <f t="shared" si="0"/>
        <v>7.5275400000000001</v>
      </c>
      <c r="M63" s="2">
        <v>6.54</v>
      </c>
    </row>
    <row r="64" spans="1:13">
      <c r="A64" s="3" t="s">
        <v>0</v>
      </c>
      <c r="B64" s="3">
        <v>84088</v>
      </c>
      <c r="C64" s="3" t="s">
        <v>871</v>
      </c>
      <c r="D64" s="15" t="s">
        <v>526</v>
      </c>
      <c r="E64" s="3" t="s">
        <v>33</v>
      </c>
      <c r="F64" s="3">
        <v>47.25</v>
      </c>
      <c r="G64" s="90">
        <v>64.959999999999994</v>
      </c>
      <c r="H64" s="91">
        <f t="shared" si="7"/>
        <v>83.304703999999987</v>
      </c>
      <c r="I64" s="4">
        <f t="shared" si="1"/>
        <v>3936.1472639999993</v>
      </c>
      <c r="L64" s="2">
        <f t="shared" si="0"/>
        <v>74.630840000000006</v>
      </c>
      <c r="M64" s="2">
        <v>64.84</v>
      </c>
    </row>
    <row r="65" spans="1:13">
      <c r="A65" s="3" t="s">
        <v>0</v>
      </c>
      <c r="B65" s="3">
        <v>88423</v>
      </c>
      <c r="C65" s="3" t="s">
        <v>872</v>
      </c>
      <c r="D65" s="15" t="s">
        <v>525</v>
      </c>
      <c r="E65" s="3" t="s">
        <v>30</v>
      </c>
      <c r="F65" s="3" t="s">
        <v>68</v>
      </c>
      <c r="G65" s="90">
        <v>13.56</v>
      </c>
      <c r="H65" s="91">
        <f t="shared" si="7"/>
        <v>17.389344000000001</v>
      </c>
      <c r="I65" s="4">
        <f t="shared" ref="I65:I120" si="8">H65*F65</f>
        <v>17033.731915200002</v>
      </c>
      <c r="L65" s="2">
        <f t="shared" ref="L65:L120" si="9">M65*$M$9</f>
        <v>12.545900000000001</v>
      </c>
      <c r="M65" s="2">
        <v>10.9</v>
      </c>
    </row>
    <row r="66" spans="1:13">
      <c r="A66" s="3" t="s">
        <v>0</v>
      </c>
      <c r="B66" s="3">
        <v>79460</v>
      </c>
      <c r="C66" s="3" t="s">
        <v>873</v>
      </c>
      <c r="D66" s="15" t="s">
        <v>527</v>
      </c>
      <c r="E66" s="3" t="s">
        <v>30</v>
      </c>
      <c r="F66" s="3">
        <v>139.83000000000001</v>
      </c>
      <c r="G66" s="90">
        <v>35.03</v>
      </c>
      <c r="H66" s="91">
        <f t="shared" si="7"/>
        <v>44.922471999999999</v>
      </c>
      <c r="I66" s="4">
        <f t="shared" si="8"/>
        <v>6281.5092597600005</v>
      </c>
    </row>
    <row r="67" spans="1:13">
      <c r="A67" s="18"/>
      <c r="B67" s="18"/>
      <c r="C67" s="135"/>
      <c r="D67" s="20" t="s">
        <v>45</v>
      </c>
      <c r="E67" s="18"/>
      <c r="F67" s="18"/>
      <c r="G67" s="21"/>
      <c r="H67" s="103"/>
      <c r="I67" s="22"/>
      <c r="L67" s="2">
        <f t="shared" si="9"/>
        <v>0</v>
      </c>
    </row>
    <row r="68" spans="1:13" ht="16.5">
      <c r="A68" s="3" t="s">
        <v>0</v>
      </c>
      <c r="B68" s="3">
        <v>87885</v>
      </c>
      <c r="C68" s="3" t="s">
        <v>874</v>
      </c>
      <c r="D68" s="14" t="s">
        <v>290</v>
      </c>
      <c r="E68" s="3" t="s">
        <v>30</v>
      </c>
      <c r="F68" s="92">
        <v>85</v>
      </c>
      <c r="G68" s="90">
        <v>8.75</v>
      </c>
      <c r="H68" s="91">
        <f t="shared" ref="H68:H72" si="10">G68*1.2824</f>
        <v>11.221</v>
      </c>
      <c r="I68" s="4">
        <f t="shared" si="8"/>
        <v>953.78499999999997</v>
      </c>
      <c r="L68" s="2">
        <f t="shared" si="9"/>
        <v>4.2471899999999998</v>
      </c>
      <c r="M68" s="2">
        <v>3.69</v>
      </c>
    </row>
    <row r="69" spans="1:13" ht="33">
      <c r="A69" s="3" t="s">
        <v>0</v>
      </c>
      <c r="B69" s="3">
        <v>87535</v>
      </c>
      <c r="C69" s="3" t="s">
        <v>875</v>
      </c>
      <c r="D69" s="14" t="s">
        <v>1005</v>
      </c>
      <c r="E69" s="3" t="s">
        <v>30</v>
      </c>
      <c r="F69" s="92">
        <v>85</v>
      </c>
      <c r="G69" s="90">
        <v>21.18</v>
      </c>
      <c r="H69" s="91">
        <f t="shared" si="10"/>
        <v>27.161231999999998</v>
      </c>
      <c r="I69" s="4">
        <f t="shared" si="8"/>
        <v>2308.7047199999997</v>
      </c>
      <c r="L69" s="2">
        <f t="shared" si="9"/>
        <v>7.5275400000000001</v>
      </c>
      <c r="M69" s="2">
        <v>6.54</v>
      </c>
    </row>
    <row r="70" spans="1:13">
      <c r="A70" s="3" t="s">
        <v>343</v>
      </c>
      <c r="B70" s="114" t="s">
        <v>569</v>
      </c>
      <c r="C70" s="3" t="s">
        <v>876</v>
      </c>
      <c r="D70" s="15" t="s">
        <v>46</v>
      </c>
      <c r="E70" s="3" t="s">
        <v>30</v>
      </c>
      <c r="F70" s="92">
        <v>85</v>
      </c>
      <c r="G70" s="90">
        <f>COMPOSIÇÃO!H87</f>
        <v>9.3309999999999995</v>
      </c>
      <c r="H70" s="91">
        <f t="shared" si="10"/>
        <v>11.9660744</v>
      </c>
      <c r="I70" s="4">
        <f t="shared" si="8"/>
        <v>1017.116324</v>
      </c>
      <c r="L70" s="2">
        <f t="shared" si="9"/>
        <v>8.3907900000000009</v>
      </c>
      <c r="M70" s="2">
        <v>7.29</v>
      </c>
    </row>
    <row r="71" spans="1:13" ht="13.5" customHeight="1">
      <c r="A71" s="3" t="s">
        <v>0</v>
      </c>
      <c r="B71" s="3">
        <v>88488</v>
      </c>
      <c r="C71" s="3" t="s">
        <v>877</v>
      </c>
      <c r="D71" s="14" t="s">
        <v>291</v>
      </c>
      <c r="E71" s="3" t="s">
        <v>30</v>
      </c>
      <c r="F71" s="3" t="s">
        <v>69</v>
      </c>
      <c r="G71" s="90">
        <v>11.24</v>
      </c>
      <c r="H71" s="91">
        <f t="shared" si="10"/>
        <v>14.414175999999999</v>
      </c>
      <c r="I71" s="4">
        <f t="shared" si="8"/>
        <v>5222.6883900799994</v>
      </c>
      <c r="L71" s="2">
        <f t="shared" si="9"/>
        <v>7.5275400000000001</v>
      </c>
      <c r="M71" s="2">
        <v>6.54</v>
      </c>
    </row>
    <row r="72" spans="1:13">
      <c r="A72" s="3" t="s">
        <v>0</v>
      </c>
      <c r="B72" s="3">
        <v>88423</v>
      </c>
      <c r="C72" s="3" t="s">
        <v>878</v>
      </c>
      <c r="D72" s="15" t="s">
        <v>138</v>
      </c>
      <c r="E72" s="3" t="s">
        <v>30</v>
      </c>
      <c r="F72" s="92">
        <v>85</v>
      </c>
      <c r="G72" s="90">
        <v>13.56</v>
      </c>
      <c r="H72" s="91">
        <f t="shared" si="10"/>
        <v>17.389344000000001</v>
      </c>
      <c r="I72" s="4">
        <f t="shared" si="8"/>
        <v>1478.0942400000001</v>
      </c>
      <c r="L72" s="2">
        <f t="shared" si="9"/>
        <v>12.545900000000001</v>
      </c>
      <c r="M72" s="2">
        <v>10.9</v>
      </c>
    </row>
    <row r="73" spans="1:13">
      <c r="A73" s="18"/>
      <c r="B73" s="18"/>
      <c r="C73" s="19" t="s">
        <v>297</v>
      </c>
      <c r="D73" s="20" t="s">
        <v>47</v>
      </c>
      <c r="E73" s="18"/>
      <c r="F73" s="18"/>
      <c r="G73" s="21"/>
      <c r="H73" s="103"/>
      <c r="I73" s="24">
        <f>SUM(I75:I87)</f>
        <v>97895.596811722644</v>
      </c>
      <c r="L73" s="2">
        <f t="shared" si="9"/>
        <v>0</v>
      </c>
    </row>
    <row r="74" spans="1:13">
      <c r="A74" s="17"/>
      <c r="B74" s="17"/>
      <c r="C74" s="17"/>
      <c r="D74" s="27" t="s">
        <v>48</v>
      </c>
      <c r="E74" s="17"/>
      <c r="F74" s="17"/>
      <c r="G74" s="160"/>
      <c r="H74" s="161"/>
      <c r="I74" s="136"/>
      <c r="L74" s="2">
        <f t="shared" si="9"/>
        <v>0</v>
      </c>
    </row>
    <row r="75" spans="1:13" ht="24.75">
      <c r="A75" s="3" t="s">
        <v>0</v>
      </c>
      <c r="B75" s="3">
        <v>90822</v>
      </c>
      <c r="C75" s="3" t="s">
        <v>19</v>
      </c>
      <c r="D75" s="14" t="s">
        <v>292</v>
      </c>
      <c r="E75" s="3" t="s">
        <v>31</v>
      </c>
      <c r="F75" s="3" t="s">
        <v>70</v>
      </c>
      <c r="G75" s="90">
        <v>278.85000000000002</v>
      </c>
      <c r="H75" s="91">
        <f t="shared" ref="H75:H85" si="11">G75*1.2824</f>
        <v>357.59724</v>
      </c>
      <c r="I75" s="4">
        <f t="shared" si="8"/>
        <v>2503.1806799999999</v>
      </c>
      <c r="L75" s="2">
        <f t="shared" si="9"/>
        <v>270.85332</v>
      </c>
      <c r="M75" s="2">
        <v>235.32</v>
      </c>
    </row>
    <row r="76" spans="1:13" ht="24.75">
      <c r="A76" s="3" t="s">
        <v>0</v>
      </c>
      <c r="B76" s="3">
        <v>90823</v>
      </c>
      <c r="C76" s="3" t="s">
        <v>20</v>
      </c>
      <c r="D76" s="14" t="s">
        <v>293</v>
      </c>
      <c r="E76" s="3" t="s">
        <v>31</v>
      </c>
      <c r="F76" s="3" t="s">
        <v>71</v>
      </c>
      <c r="G76" s="90">
        <v>295.44</v>
      </c>
      <c r="H76" s="91">
        <f t="shared" si="11"/>
        <v>378.87225599999999</v>
      </c>
      <c r="I76" s="4">
        <f t="shared" si="8"/>
        <v>5683.0838400000002</v>
      </c>
      <c r="L76" s="2">
        <f t="shared" si="9"/>
        <v>429.34602000000001</v>
      </c>
      <c r="M76" s="2">
        <v>373.02</v>
      </c>
    </row>
    <row r="77" spans="1:13" ht="16.5">
      <c r="A77" s="3" t="s">
        <v>343</v>
      </c>
      <c r="B77" s="3">
        <v>13</v>
      </c>
      <c r="C77" s="3" t="s">
        <v>21</v>
      </c>
      <c r="D77" s="14" t="s">
        <v>49</v>
      </c>
      <c r="E77" s="3" t="s">
        <v>31</v>
      </c>
      <c r="F77" s="3">
        <v>2</v>
      </c>
      <c r="G77" s="90">
        <f>COMPOSIÇÃO!H102</f>
        <v>436.80838</v>
      </c>
      <c r="H77" s="91">
        <f t="shared" si="11"/>
        <v>560.163066512</v>
      </c>
      <c r="I77" s="4">
        <f t="shared" si="8"/>
        <v>1120.326133024</v>
      </c>
      <c r="L77" s="2">
        <f t="shared" si="9"/>
        <v>522.28926999999999</v>
      </c>
      <c r="M77" s="2">
        <v>453.77</v>
      </c>
    </row>
    <row r="78" spans="1:13" ht="22.5" customHeight="1">
      <c r="A78" s="3" t="s">
        <v>0</v>
      </c>
      <c r="B78" s="3">
        <v>91307</v>
      </c>
      <c r="C78" s="3" t="s">
        <v>22</v>
      </c>
      <c r="D78" s="14" t="s">
        <v>294</v>
      </c>
      <c r="E78" s="3" t="s">
        <v>31</v>
      </c>
      <c r="F78" s="3">
        <v>24</v>
      </c>
      <c r="G78" s="90">
        <v>52.51</v>
      </c>
      <c r="H78" s="91">
        <f t="shared" si="11"/>
        <v>67.338824000000002</v>
      </c>
      <c r="I78" s="4">
        <f t="shared" si="8"/>
        <v>1616.1317760000002</v>
      </c>
      <c r="K78" s="1" t="s">
        <v>1003</v>
      </c>
      <c r="L78" s="2">
        <f t="shared" si="9"/>
        <v>52.508620000000001</v>
      </c>
      <c r="M78" s="2">
        <v>45.62</v>
      </c>
    </row>
    <row r="79" spans="1:13" ht="16.5">
      <c r="A79" s="3" t="s">
        <v>343</v>
      </c>
      <c r="B79" s="114" t="s">
        <v>1061</v>
      </c>
      <c r="C79" s="3" t="s">
        <v>879</v>
      </c>
      <c r="D79" s="14" t="s">
        <v>1012</v>
      </c>
      <c r="E79" s="3" t="s">
        <v>252</v>
      </c>
      <c r="F79" s="3">
        <v>6.3</v>
      </c>
      <c r="G79" s="90">
        <f>COMPOSIÇÃO!H118</f>
        <v>268.81369699999993</v>
      </c>
      <c r="H79" s="91">
        <f t="shared" si="11"/>
        <v>344.72668503279994</v>
      </c>
      <c r="I79" s="4">
        <f t="shared" si="8"/>
        <v>2171.7781157066397</v>
      </c>
      <c r="L79" s="2">
        <f t="shared" si="9"/>
        <v>537.19472000000007</v>
      </c>
      <c r="M79" s="2">
        <v>466.72</v>
      </c>
    </row>
    <row r="80" spans="1:13" ht="16.5">
      <c r="A80" s="3" t="s">
        <v>0</v>
      </c>
      <c r="B80" s="3" t="s">
        <v>295</v>
      </c>
      <c r="C80" s="3" t="s">
        <v>880</v>
      </c>
      <c r="D80" s="14" t="s">
        <v>296</v>
      </c>
      <c r="E80" s="3" t="s">
        <v>30</v>
      </c>
      <c r="F80" s="92">
        <v>136.32</v>
      </c>
      <c r="G80" s="90">
        <v>20.34</v>
      </c>
      <c r="H80" s="91">
        <f t="shared" si="11"/>
        <v>26.084015999999998</v>
      </c>
      <c r="I80" s="4">
        <f t="shared" si="8"/>
        <v>3555.7730611199995</v>
      </c>
      <c r="L80" s="2">
        <f t="shared" si="9"/>
        <v>14.203340000000001</v>
      </c>
      <c r="M80" s="2">
        <v>12.34</v>
      </c>
    </row>
    <row r="81" spans="1:13">
      <c r="A81" s="158"/>
      <c r="B81" s="158"/>
      <c r="C81" s="170"/>
      <c r="D81" s="159" t="s">
        <v>50</v>
      </c>
      <c r="E81" s="158"/>
      <c r="F81" s="158"/>
      <c r="G81" s="167"/>
      <c r="H81" s="168"/>
      <c r="I81" s="169"/>
      <c r="L81" s="2">
        <f t="shared" si="9"/>
        <v>0</v>
      </c>
    </row>
    <row r="82" spans="1:13" ht="17.25" customHeight="1">
      <c r="A82" s="3" t="s">
        <v>343</v>
      </c>
      <c r="B82" s="3">
        <v>15</v>
      </c>
      <c r="C82" s="3" t="s">
        <v>741</v>
      </c>
      <c r="D82" s="137" t="s">
        <v>546</v>
      </c>
      <c r="E82" s="3" t="s">
        <v>30</v>
      </c>
      <c r="F82" s="3">
        <v>39.9</v>
      </c>
      <c r="G82" s="90">
        <f>COMPOSIÇÃO!H127</f>
        <v>731.63020000000006</v>
      </c>
      <c r="H82" s="91">
        <f t="shared" si="11"/>
        <v>938.24256848000005</v>
      </c>
      <c r="I82" s="4">
        <f t="shared" si="8"/>
        <v>37435.878482352004</v>
      </c>
      <c r="L82" s="2">
        <f t="shared" si="9"/>
        <v>704.90692999999999</v>
      </c>
      <c r="M82" s="2">
        <v>612.42999999999995</v>
      </c>
    </row>
    <row r="83" spans="1:13">
      <c r="A83" s="3" t="s">
        <v>0</v>
      </c>
      <c r="B83" s="114" t="s">
        <v>550</v>
      </c>
      <c r="C83" s="3" t="s">
        <v>298</v>
      </c>
      <c r="D83" s="15" t="s">
        <v>551</v>
      </c>
      <c r="E83" s="3" t="s">
        <v>30</v>
      </c>
      <c r="F83" s="3">
        <v>17.95</v>
      </c>
      <c r="G83" s="90">
        <v>739.55</v>
      </c>
      <c r="H83" s="91">
        <f t="shared" si="11"/>
        <v>948.39891999999998</v>
      </c>
      <c r="I83" s="4">
        <f t="shared" si="8"/>
        <v>17023.760613999999</v>
      </c>
      <c r="L83" s="2">
        <f t="shared" si="9"/>
        <v>588.16100000000006</v>
      </c>
      <c r="M83" s="2">
        <v>511</v>
      </c>
    </row>
    <row r="84" spans="1:13">
      <c r="A84" s="3" t="s">
        <v>0</v>
      </c>
      <c r="B84" s="3">
        <v>91338</v>
      </c>
      <c r="C84" s="3" t="s">
        <v>299</v>
      </c>
      <c r="D84" s="15" t="s">
        <v>51</v>
      </c>
      <c r="E84" s="3" t="s">
        <v>30</v>
      </c>
      <c r="F84" s="3">
        <v>9.1199999999999992</v>
      </c>
      <c r="G84" s="90">
        <v>1422.02</v>
      </c>
      <c r="H84" s="91">
        <f t="shared" si="11"/>
        <v>1823.598448</v>
      </c>
      <c r="I84" s="4">
        <f t="shared" si="8"/>
        <v>16631.217845759998</v>
      </c>
      <c r="L84" s="2">
        <f t="shared" si="9"/>
        <v>985.62432000000013</v>
      </c>
      <c r="M84" s="2">
        <v>856.32</v>
      </c>
    </row>
    <row r="85" spans="1:13">
      <c r="A85" s="3" t="s">
        <v>343</v>
      </c>
      <c r="B85" s="3">
        <v>16</v>
      </c>
      <c r="C85" s="3" t="s">
        <v>300</v>
      </c>
      <c r="D85" s="15" t="s">
        <v>552</v>
      </c>
      <c r="E85" s="3" t="s">
        <v>155</v>
      </c>
      <c r="F85" s="3">
        <v>1</v>
      </c>
      <c r="G85" s="90">
        <f>COMPOSIÇÃO!H136</f>
        <v>2121.1813999999999</v>
      </c>
      <c r="H85" s="91">
        <f t="shared" si="11"/>
        <v>2720.2030273599999</v>
      </c>
      <c r="I85" s="4">
        <f t="shared" si="8"/>
        <v>2720.2030273599999</v>
      </c>
    </row>
    <row r="86" spans="1:13">
      <c r="A86" s="17"/>
      <c r="B86" s="17"/>
      <c r="C86" s="113"/>
      <c r="D86" s="27" t="s">
        <v>52</v>
      </c>
      <c r="E86" s="17"/>
      <c r="F86" s="17"/>
      <c r="G86" s="160"/>
      <c r="H86" s="161"/>
      <c r="I86" s="136"/>
      <c r="L86" s="2">
        <f t="shared" si="9"/>
        <v>0</v>
      </c>
    </row>
    <row r="87" spans="1:13">
      <c r="A87" s="3" t="s">
        <v>0</v>
      </c>
      <c r="B87" s="3">
        <v>72116</v>
      </c>
      <c r="C87" s="3" t="s">
        <v>301</v>
      </c>
      <c r="D87" s="15" t="s">
        <v>53</v>
      </c>
      <c r="E87" s="3" t="s">
        <v>30</v>
      </c>
      <c r="F87" s="3">
        <v>57.85</v>
      </c>
      <c r="G87" s="90">
        <v>100.21</v>
      </c>
      <c r="H87" s="91">
        <f t="shared" ref="H87" si="12">G87*1.2824</f>
        <v>128.50930399999999</v>
      </c>
      <c r="I87" s="4">
        <f t="shared" si="8"/>
        <v>7434.2632363999992</v>
      </c>
      <c r="L87" s="2">
        <f t="shared" si="9"/>
        <v>83.539580000000001</v>
      </c>
      <c r="M87" s="2">
        <v>72.58</v>
      </c>
    </row>
    <row r="88" spans="1:13">
      <c r="A88" s="18"/>
      <c r="B88" s="18"/>
      <c r="C88" s="19" t="s">
        <v>302</v>
      </c>
      <c r="D88" s="20" t="s">
        <v>54</v>
      </c>
      <c r="E88" s="18"/>
      <c r="F88" s="18"/>
      <c r="G88" s="21"/>
      <c r="H88" s="103"/>
      <c r="I88" s="24">
        <f>SUM(I90:I128)</f>
        <v>58399.886859999991</v>
      </c>
      <c r="L88" s="2">
        <f t="shared" si="9"/>
        <v>0</v>
      </c>
    </row>
    <row r="89" spans="1:13">
      <c r="A89" s="17"/>
      <c r="B89" s="17"/>
      <c r="C89" s="17"/>
      <c r="D89" s="27" t="s">
        <v>55</v>
      </c>
      <c r="E89" s="17"/>
      <c r="F89" s="17"/>
      <c r="G89" s="160"/>
      <c r="H89" s="161"/>
      <c r="I89" s="136"/>
      <c r="L89" s="2">
        <f t="shared" si="9"/>
        <v>0</v>
      </c>
    </row>
    <row r="90" spans="1:13">
      <c r="A90" s="3" t="s">
        <v>343</v>
      </c>
      <c r="B90" s="3">
        <v>17</v>
      </c>
      <c r="C90" s="3" t="s">
        <v>37</v>
      </c>
      <c r="D90" s="15" t="s">
        <v>56</v>
      </c>
      <c r="E90" s="3" t="s">
        <v>63</v>
      </c>
      <c r="F90" s="3" t="s">
        <v>34</v>
      </c>
      <c r="G90" s="90">
        <f>COMPOSIÇÃO!H151</f>
        <v>944.54</v>
      </c>
      <c r="H90" s="91">
        <f t="shared" ref="H90:H128" si="13">G90*1.2824</f>
        <v>1211.278096</v>
      </c>
      <c r="I90" s="4">
        <f t="shared" si="8"/>
        <v>1211.278096</v>
      </c>
      <c r="L90" s="2">
        <f t="shared" si="9"/>
        <v>899.71367999999995</v>
      </c>
      <c r="M90" s="2">
        <v>781.68</v>
      </c>
    </row>
    <row r="91" spans="1:13">
      <c r="A91" s="17"/>
      <c r="B91" s="17"/>
      <c r="C91" s="17"/>
      <c r="D91" s="27" t="s">
        <v>57</v>
      </c>
      <c r="E91" s="17"/>
      <c r="F91" s="17"/>
      <c r="G91" s="160"/>
      <c r="H91" s="161">
        <f t="shared" ref="H91" si="14">TRUNC(G91*(1+$G$3),2)</f>
        <v>0</v>
      </c>
      <c r="I91" s="136"/>
      <c r="L91" s="2">
        <f t="shared" si="9"/>
        <v>0</v>
      </c>
    </row>
    <row r="92" spans="1:13" ht="23.25" customHeight="1">
      <c r="A92" s="3" t="s">
        <v>0</v>
      </c>
      <c r="B92" s="3" t="s">
        <v>391</v>
      </c>
      <c r="C92" s="3" t="s">
        <v>38</v>
      </c>
      <c r="D92" s="14" t="s">
        <v>394</v>
      </c>
      <c r="E92" s="3" t="s">
        <v>31</v>
      </c>
      <c r="F92" s="3" t="s">
        <v>74</v>
      </c>
      <c r="G92" s="90">
        <v>106.48</v>
      </c>
      <c r="H92" s="91">
        <f t="shared" si="13"/>
        <v>136.54995199999999</v>
      </c>
      <c r="I92" s="4">
        <f t="shared" si="8"/>
        <v>6554.397696</v>
      </c>
      <c r="L92" s="2">
        <f t="shared" si="9"/>
        <v>123.37569000000001</v>
      </c>
      <c r="M92" s="2">
        <v>107.19</v>
      </c>
    </row>
    <row r="93" spans="1:13" ht="20.25" customHeight="1">
      <c r="A93" s="3" t="s">
        <v>0</v>
      </c>
      <c r="B93" s="3" t="s">
        <v>392</v>
      </c>
      <c r="C93" s="3" t="s">
        <v>39</v>
      </c>
      <c r="D93" s="14" t="s">
        <v>393</v>
      </c>
      <c r="E93" s="3" t="s">
        <v>31</v>
      </c>
      <c r="F93" s="3" t="s">
        <v>75</v>
      </c>
      <c r="G93" s="90">
        <v>80.58</v>
      </c>
      <c r="H93" s="91">
        <f t="shared" si="13"/>
        <v>103.335792</v>
      </c>
      <c r="I93" s="4">
        <f t="shared" si="8"/>
        <v>1136.693712</v>
      </c>
      <c r="L93" s="2">
        <f t="shared" si="9"/>
        <v>225.596</v>
      </c>
      <c r="M93" s="2">
        <v>196</v>
      </c>
    </row>
    <row r="94" spans="1:13">
      <c r="A94" s="3" t="s">
        <v>343</v>
      </c>
      <c r="B94" s="114" t="s">
        <v>1062</v>
      </c>
      <c r="C94" s="3" t="s">
        <v>303</v>
      </c>
      <c r="D94" s="15" t="s">
        <v>58</v>
      </c>
      <c r="E94" s="3" t="s">
        <v>31</v>
      </c>
      <c r="F94" s="3" t="s">
        <v>72</v>
      </c>
      <c r="G94" s="90">
        <f>COMPOSIÇÃO!H159</f>
        <v>54.73</v>
      </c>
      <c r="H94" s="91">
        <f t="shared" si="13"/>
        <v>70.185751999999994</v>
      </c>
      <c r="I94" s="4">
        <f t="shared" si="8"/>
        <v>1614.2722959999999</v>
      </c>
      <c r="L94" s="2">
        <f t="shared" si="9"/>
        <v>39.191549999999999</v>
      </c>
      <c r="M94" s="2">
        <v>34.049999999999997</v>
      </c>
    </row>
    <row r="95" spans="1:13">
      <c r="A95" s="3" t="s">
        <v>343</v>
      </c>
      <c r="B95" s="114" t="s">
        <v>1047</v>
      </c>
      <c r="C95" s="3" t="s">
        <v>304</v>
      </c>
      <c r="D95" s="15" t="s">
        <v>573</v>
      </c>
      <c r="E95" s="3" t="s">
        <v>31</v>
      </c>
      <c r="F95" s="3" t="s">
        <v>76</v>
      </c>
      <c r="G95" s="90">
        <f>COMPOSIÇÃO!H165</f>
        <v>33.79</v>
      </c>
      <c r="H95" s="91">
        <f t="shared" si="13"/>
        <v>43.332295999999999</v>
      </c>
      <c r="I95" s="4">
        <f t="shared" si="8"/>
        <v>129.99688800000001</v>
      </c>
      <c r="L95" s="2">
        <f t="shared" si="9"/>
        <v>881.66600000000005</v>
      </c>
      <c r="M95" s="2">
        <v>766</v>
      </c>
    </row>
    <row r="96" spans="1:13">
      <c r="A96" s="3" t="s">
        <v>343</v>
      </c>
      <c r="B96" s="3">
        <v>20</v>
      </c>
      <c r="C96" s="3" t="s">
        <v>305</v>
      </c>
      <c r="D96" s="15" t="s">
        <v>59</v>
      </c>
      <c r="E96" s="3" t="s">
        <v>31</v>
      </c>
      <c r="F96" s="3" t="s">
        <v>73</v>
      </c>
      <c r="G96" s="90">
        <f>COMPOSIÇÃO!H174</f>
        <v>163.44</v>
      </c>
      <c r="H96" s="91">
        <f t="shared" si="13"/>
        <v>209.59545599999998</v>
      </c>
      <c r="I96" s="4">
        <f t="shared" si="8"/>
        <v>419.19091199999997</v>
      </c>
      <c r="L96" s="2">
        <f t="shared" si="9"/>
        <v>177.81799000000001</v>
      </c>
      <c r="M96" s="2">
        <v>154.49</v>
      </c>
    </row>
    <row r="97" spans="1:13">
      <c r="A97" s="3" t="s">
        <v>0</v>
      </c>
      <c r="B97" s="3">
        <v>83399</v>
      </c>
      <c r="C97" s="3" t="s">
        <v>306</v>
      </c>
      <c r="D97" s="15" t="s">
        <v>60</v>
      </c>
      <c r="E97" s="3" t="s">
        <v>31</v>
      </c>
      <c r="F97" s="3" t="s">
        <v>73</v>
      </c>
      <c r="G97" s="90">
        <v>24.06</v>
      </c>
      <c r="H97" s="91">
        <f t="shared" si="13"/>
        <v>30.854543999999997</v>
      </c>
      <c r="I97" s="4">
        <f t="shared" si="8"/>
        <v>61.709087999999994</v>
      </c>
      <c r="L97" s="2">
        <f t="shared" si="9"/>
        <v>33.378999999999998</v>
      </c>
      <c r="M97" s="2">
        <v>29</v>
      </c>
    </row>
    <row r="98" spans="1:13">
      <c r="A98" s="3" t="s">
        <v>343</v>
      </c>
      <c r="B98" s="3">
        <v>21</v>
      </c>
      <c r="C98" s="3" t="s">
        <v>307</v>
      </c>
      <c r="D98" s="15" t="s">
        <v>61</v>
      </c>
      <c r="E98" s="3" t="s">
        <v>64</v>
      </c>
      <c r="F98" s="3" t="s">
        <v>77</v>
      </c>
      <c r="G98" s="90">
        <f>COMPOSIÇÃO!H185</f>
        <v>158.30500000000001</v>
      </c>
      <c r="H98" s="91">
        <f t="shared" si="13"/>
        <v>203.01033200000001</v>
      </c>
      <c r="I98" s="4">
        <f t="shared" si="8"/>
        <v>17661.898884000002</v>
      </c>
      <c r="L98" s="2">
        <f t="shared" si="9"/>
        <v>14.13428</v>
      </c>
      <c r="M98" s="2">
        <v>12.28</v>
      </c>
    </row>
    <row r="99" spans="1:13" ht="16.5">
      <c r="A99" s="3" t="s">
        <v>0</v>
      </c>
      <c r="B99" s="3">
        <v>91945</v>
      </c>
      <c r="C99" s="3" t="s">
        <v>308</v>
      </c>
      <c r="D99" s="14" t="s">
        <v>584</v>
      </c>
      <c r="E99" s="3" t="s">
        <v>31</v>
      </c>
      <c r="F99" s="3" t="s">
        <v>76</v>
      </c>
      <c r="G99" s="90">
        <v>6.02</v>
      </c>
      <c r="H99" s="91">
        <f t="shared" si="13"/>
        <v>7.7200479999999994</v>
      </c>
      <c r="I99" s="4">
        <f t="shared" si="8"/>
        <v>23.160143999999999</v>
      </c>
      <c r="L99" s="2">
        <f t="shared" si="9"/>
        <v>39.134</v>
      </c>
      <c r="M99" s="2">
        <v>34</v>
      </c>
    </row>
    <row r="100" spans="1:13" ht="16.5">
      <c r="A100" s="3" t="s">
        <v>0</v>
      </c>
      <c r="B100" s="3">
        <v>91995</v>
      </c>
      <c r="C100" s="3" t="s">
        <v>309</v>
      </c>
      <c r="D100" s="14" t="s">
        <v>585</v>
      </c>
      <c r="E100" s="3" t="s">
        <v>31</v>
      </c>
      <c r="F100" s="3" t="s">
        <v>104</v>
      </c>
      <c r="G100" s="90">
        <v>16.47</v>
      </c>
      <c r="H100" s="91">
        <f t="shared" si="13"/>
        <v>21.121127999999999</v>
      </c>
      <c r="I100" s="4">
        <f t="shared" si="8"/>
        <v>1351.7521919999999</v>
      </c>
      <c r="L100" s="2">
        <f t="shared" si="9"/>
        <v>12.856669999999999</v>
      </c>
      <c r="M100" s="2">
        <v>11.17</v>
      </c>
    </row>
    <row r="101" spans="1:13" ht="16.5">
      <c r="A101" s="3" t="s">
        <v>0</v>
      </c>
      <c r="B101" s="3">
        <v>91993</v>
      </c>
      <c r="C101" s="3" t="s">
        <v>310</v>
      </c>
      <c r="D101" s="14" t="s">
        <v>313</v>
      </c>
      <c r="E101" s="3" t="s">
        <v>31</v>
      </c>
      <c r="F101" s="3" t="s">
        <v>105</v>
      </c>
      <c r="G101" s="90">
        <v>28.03</v>
      </c>
      <c r="H101" s="91">
        <f t="shared" si="13"/>
        <v>35.945672000000002</v>
      </c>
      <c r="I101" s="4">
        <f t="shared" si="8"/>
        <v>143.78268800000001</v>
      </c>
      <c r="L101" s="2">
        <f t="shared" si="9"/>
        <v>23.84872</v>
      </c>
      <c r="M101" s="2">
        <v>20.72</v>
      </c>
    </row>
    <row r="102" spans="1:13">
      <c r="A102" s="208" t="s">
        <v>343</v>
      </c>
      <c r="B102" s="208">
        <v>22</v>
      </c>
      <c r="C102" s="3" t="s">
        <v>311</v>
      </c>
      <c r="D102" s="209" t="s">
        <v>86</v>
      </c>
      <c r="E102" s="208" t="s">
        <v>31</v>
      </c>
      <c r="F102" s="208" t="s">
        <v>75</v>
      </c>
      <c r="G102" s="211">
        <f>COMPOSIÇÃO!H193</f>
        <v>50.599999999999994</v>
      </c>
      <c r="H102" s="91">
        <f t="shared" si="13"/>
        <v>64.889439999999993</v>
      </c>
      <c r="I102" s="210">
        <f t="shared" si="8"/>
        <v>713.78383999999994</v>
      </c>
      <c r="L102" s="2">
        <f t="shared" si="9"/>
        <v>23.84872</v>
      </c>
      <c r="M102" s="2">
        <v>20.72</v>
      </c>
    </row>
    <row r="103" spans="1:13">
      <c r="A103" s="3" t="s">
        <v>0</v>
      </c>
      <c r="B103" s="3">
        <v>93141</v>
      </c>
      <c r="C103" s="3" t="s">
        <v>881</v>
      </c>
      <c r="D103" s="15" t="s">
        <v>587</v>
      </c>
      <c r="E103" s="3" t="s">
        <v>64</v>
      </c>
      <c r="F103" s="3" t="s">
        <v>106</v>
      </c>
      <c r="G103" s="90">
        <v>117.13</v>
      </c>
      <c r="H103" s="91">
        <f t="shared" si="13"/>
        <v>150.20751199999998</v>
      </c>
      <c r="I103" s="4">
        <f t="shared" si="8"/>
        <v>12317.015983999998</v>
      </c>
      <c r="L103" s="2">
        <f t="shared" si="9"/>
        <v>14.13428</v>
      </c>
      <c r="M103" s="2">
        <v>12.28</v>
      </c>
    </row>
    <row r="104" spans="1:13" ht="16.5">
      <c r="A104" s="3" t="s">
        <v>0</v>
      </c>
      <c r="B104" s="3">
        <v>91953</v>
      </c>
      <c r="C104" s="3" t="s">
        <v>882</v>
      </c>
      <c r="D104" s="14" t="s">
        <v>314</v>
      </c>
      <c r="E104" s="3" t="s">
        <v>31</v>
      </c>
      <c r="F104" s="3" t="s">
        <v>107</v>
      </c>
      <c r="G104" s="90">
        <v>16.670000000000002</v>
      </c>
      <c r="H104" s="91">
        <f t="shared" si="13"/>
        <v>21.377608000000002</v>
      </c>
      <c r="I104" s="4">
        <f t="shared" si="8"/>
        <v>406.17455200000006</v>
      </c>
      <c r="L104" s="2">
        <f t="shared" si="9"/>
        <v>7.2743200000000003</v>
      </c>
      <c r="M104" s="2">
        <v>6.32</v>
      </c>
    </row>
    <row r="105" spans="1:13" ht="24.75">
      <c r="A105" s="3" t="s">
        <v>0</v>
      </c>
      <c r="B105" s="3">
        <v>91965</v>
      </c>
      <c r="C105" s="3" t="s">
        <v>883</v>
      </c>
      <c r="D105" s="14" t="s">
        <v>588</v>
      </c>
      <c r="E105" s="3" t="s">
        <v>31</v>
      </c>
      <c r="F105" s="3" t="s">
        <v>75</v>
      </c>
      <c r="G105" s="90">
        <v>40.06</v>
      </c>
      <c r="H105" s="91">
        <f t="shared" si="13"/>
        <v>51.372944000000004</v>
      </c>
      <c r="I105" s="4">
        <f t="shared" si="8"/>
        <v>565.10238400000003</v>
      </c>
      <c r="L105" s="2">
        <f t="shared" si="9"/>
        <v>14.13428</v>
      </c>
      <c r="M105" s="2">
        <v>12.28</v>
      </c>
    </row>
    <row r="106" spans="1:13" ht="19.5" customHeight="1">
      <c r="A106" s="3" t="s">
        <v>0</v>
      </c>
      <c r="B106" s="3">
        <v>91966</v>
      </c>
      <c r="C106" s="3" t="s">
        <v>884</v>
      </c>
      <c r="D106" s="14" t="s">
        <v>401</v>
      </c>
      <c r="E106" s="3" t="s">
        <v>31</v>
      </c>
      <c r="F106" s="3" t="s">
        <v>105</v>
      </c>
      <c r="G106" s="90">
        <v>31.12</v>
      </c>
      <c r="H106" s="91">
        <f t="shared" si="13"/>
        <v>39.908287999999999</v>
      </c>
      <c r="I106" s="4">
        <f t="shared" si="8"/>
        <v>159.633152</v>
      </c>
      <c r="L106" s="2">
        <f t="shared" si="9"/>
        <v>14.13428</v>
      </c>
      <c r="M106" s="2">
        <v>12.28</v>
      </c>
    </row>
    <row r="107" spans="1:13">
      <c r="A107" s="3" t="s">
        <v>0</v>
      </c>
      <c r="B107" s="208">
        <v>91975</v>
      </c>
      <c r="C107" s="3" t="s">
        <v>885</v>
      </c>
      <c r="D107" s="209" t="s">
        <v>589</v>
      </c>
      <c r="E107" s="208" t="s">
        <v>31</v>
      </c>
      <c r="F107" s="208" t="s">
        <v>34</v>
      </c>
      <c r="G107" s="211">
        <v>48.52</v>
      </c>
      <c r="H107" s="91">
        <f t="shared" si="13"/>
        <v>62.222048000000001</v>
      </c>
      <c r="I107" s="210">
        <f t="shared" si="8"/>
        <v>62.222048000000001</v>
      </c>
      <c r="L107" s="2">
        <f t="shared" si="9"/>
        <v>17.034800000000001</v>
      </c>
      <c r="M107" s="2">
        <v>14.8</v>
      </c>
    </row>
    <row r="108" spans="1:13" ht="16.5">
      <c r="A108" s="3" t="s">
        <v>0</v>
      </c>
      <c r="B108" s="3">
        <v>91953</v>
      </c>
      <c r="C108" s="3" t="s">
        <v>886</v>
      </c>
      <c r="D108" s="14" t="s">
        <v>314</v>
      </c>
      <c r="E108" s="3" t="s">
        <v>31</v>
      </c>
      <c r="F108" s="3" t="s">
        <v>73</v>
      </c>
      <c r="G108" s="90">
        <v>16.670000000000002</v>
      </c>
      <c r="H108" s="91">
        <f t="shared" si="13"/>
        <v>21.377608000000002</v>
      </c>
      <c r="I108" s="4">
        <f t="shared" si="8"/>
        <v>42.755216000000004</v>
      </c>
      <c r="L108" s="2">
        <f t="shared" si="9"/>
        <v>11.11866</v>
      </c>
      <c r="M108" s="2">
        <v>9.66</v>
      </c>
    </row>
    <row r="109" spans="1:13" ht="14.25" customHeight="1">
      <c r="A109" s="3" t="s">
        <v>343</v>
      </c>
      <c r="B109" s="3">
        <v>23</v>
      </c>
      <c r="C109" s="3" t="s">
        <v>887</v>
      </c>
      <c r="D109" s="15" t="s">
        <v>87</v>
      </c>
      <c r="E109" s="3" t="s">
        <v>64</v>
      </c>
      <c r="F109" s="3" t="s">
        <v>108</v>
      </c>
      <c r="G109" s="90">
        <f>COMPOSIÇÃO!H205</f>
        <v>114.25999999999999</v>
      </c>
      <c r="H109" s="91">
        <f t="shared" si="13"/>
        <v>146.52702399999998</v>
      </c>
      <c r="I109" s="4">
        <f t="shared" si="8"/>
        <v>5421.4998879999994</v>
      </c>
      <c r="L109" s="2">
        <f t="shared" si="9"/>
        <v>14.13428</v>
      </c>
      <c r="M109" s="2">
        <v>12.28</v>
      </c>
    </row>
    <row r="110" spans="1:13">
      <c r="A110" s="17"/>
      <c r="B110" s="17"/>
      <c r="C110" s="113"/>
      <c r="D110" s="27" t="s">
        <v>88</v>
      </c>
      <c r="E110" s="17"/>
      <c r="F110" s="17"/>
      <c r="G110" s="160"/>
      <c r="H110" s="161"/>
      <c r="I110" s="136"/>
      <c r="L110" s="2">
        <f t="shared" si="9"/>
        <v>0</v>
      </c>
    </row>
    <row r="111" spans="1:13" ht="26.25" customHeight="1">
      <c r="A111" s="3" t="s">
        <v>0</v>
      </c>
      <c r="B111" s="3" t="s">
        <v>78</v>
      </c>
      <c r="C111" s="3" t="s">
        <v>888</v>
      </c>
      <c r="D111" s="14" t="s">
        <v>315</v>
      </c>
      <c r="E111" s="3" t="s">
        <v>31</v>
      </c>
      <c r="F111" s="3" t="s">
        <v>34</v>
      </c>
      <c r="G111" s="90">
        <v>418.51</v>
      </c>
      <c r="H111" s="91">
        <f t="shared" si="13"/>
        <v>536.69722400000001</v>
      </c>
      <c r="I111" s="4">
        <f t="shared" si="8"/>
        <v>536.69722400000001</v>
      </c>
      <c r="L111" s="2">
        <f t="shared" si="9"/>
        <v>447.62389999999999</v>
      </c>
      <c r="M111" s="2">
        <v>388.9</v>
      </c>
    </row>
    <row r="112" spans="1:13">
      <c r="A112" s="3" t="s">
        <v>0</v>
      </c>
      <c r="B112" s="3" t="s">
        <v>79</v>
      </c>
      <c r="C112" s="3" t="s">
        <v>889</v>
      </c>
      <c r="D112" s="15" t="s">
        <v>89</v>
      </c>
      <c r="E112" s="3" t="s">
        <v>31</v>
      </c>
      <c r="F112" s="3" t="s">
        <v>34</v>
      </c>
      <c r="G112" s="90">
        <v>243.41</v>
      </c>
      <c r="H112" s="91">
        <f t="shared" si="13"/>
        <v>312.14898399999998</v>
      </c>
      <c r="I112" s="4">
        <f t="shared" si="8"/>
        <v>312.14898399999998</v>
      </c>
      <c r="L112" s="2">
        <f t="shared" si="9"/>
        <v>249.80153000000001</v>
      </c>
      <c r="M112" s="2">
        <v>217.03</v>
      </c>
    </row>
    <row r="113" spans="1:13">
      <c r="A113" s="3" t="s">
        <v>0</v>
      </c>
      <c r="B113" s="3" t="s">
        <v>80</v>
      </c>
      <c r="C113" s="3" t="s">
        <v>890</v>
      </c>
      <c r="D113" s="15" t="s">
        <v>90</v>
      </c>
      <c r="E113" s="3" t="s">
        <v>31</v>
      </c>
      <c r="F113" s="3" t="s">
        <v>34</v>
      </c>
      <c r="G113" s="90">
        <v>87.48</v>
      </c>
      <c r="H113" s="91">
        <f t="shared" si="13"/>
        <v>112.184352</v>
      </c>
      <c r="I113" s="4">
        <f t="shared" si="8"/>
        <v>112.184352</v>
      </c>
      <c r="L113" s="2">
        <f t="shared" si="9"/>
        <v>97.224969999999999</v>
      </c>
      <c r="M113" s="2">
        <v>84.47</v>
      </c>
    </row>
    <row r="114" spans="1:13">
      <c r="A114" s="3" t="s">
        <v>0</v>
      </c>
      <c r="B114" s="3">
        <v>83641</v>
      </c>
      <c r="C114" s="3" t="s">
        <v>891</v>
      </c>
      <c r="D114" s="15" t="s">
        <v>316</v>
      </c>
      <c r="E114" s="3" t="s">
        <v>31</v>
      </c>
      <c r="F114" s="3" t="s">
        <v>34</v>
      </c>
      <c r="G114" s="90">
        <v>420.86</v>
      </c>
      <c r="H114" s="91">
        <f t="shared" si="13"/>
        <v>539.71086400000002</v>
      </c>
      <c r="I114" s="4">
        <f t="shared" si="8"/>
        <v>539.71086400000002</v>
      </c>
      <c r="L114" s="2">
        <f t="shared" si="9"/>
        <v>526.00700000000006</v>
      </c>
      <c r="M114" s="2">
        <v>457</v>
      </c>
    </row>
    <row r="115" spans="1:13">
      <c r="A115" s="17"/>
      <c r="B115" s="17"/>
      <c r="C115" s="113"/>
      <c r="D115" s="27" t="s">
        <v>91</v>
      </c>
      <c r="E115" s="17"/>
      <c r="F115" s="17"/>
      <c r="G115" s="160"/>
      <c r="H115" s="161"/>
      <c r="I115" s="136"/>
      <c r="L115" s="2">
        <f t="shared" si="9"/>
        <v>0</v>
      </c>
    </row>
    <row r="116" spans="1:13" ht="33">
      <c r="A116" s="3" t="s">
        <v>0</v>
      </c>
      <c r="B116" s="3" t="s">
        <v>78</v>
      </c>
      <c r="C116" s="3" t="s">
        <v>892</v>
      </c>
      <c r="D116" s="14" t="s">
        <v>315</v>
      </c>
      <c r="E116" s="3" t="s">
        <v>31</v>
      </c>
      <c r="F116" s="3" t="s">
        <v>73</v>
      </c>
      <c r="G116" s="90">
        <v>418.51</v>
      </c>
      <c r="H116" s="91">
        <f t="shared" si="13"/>
        <v>536.69722400000001</v>
      </c>
      <c r="I116" s="4">
        <f t="shared" si="8"/>
        <v>1073.394448</v>
      </c>
      <c r="L116" s="2">
        <f t="shared" si="9"/>
        <v>447.62389999999999</v>
      </c>
      <c r="M116" s="2">
        <v>388.9</v>
      </c>
    </row>
    <row r="117" spans="1:13">
      <c r="A117" s="208" t="s">
        <v>343</v>
      </c>
      <c r="B117" s="216" t="s">
        <v>1064</v>
      </c>
      <c r="C117" s="3" t="s">
        <v>893</v>
      </c>
      <c r="D117" s="209" t="s">
        <v>395</v>
      </c>
      <c r="E117" s="208" t="s">
        <v>31</v>
      </c>
      <c r="F117" s="208" t="s">
        <v>73</v>
      </c>
      <c r="G117" s="211">
        <f>COMPOSIÇÃO!H221</f>
        <v>107.46</v>
      </c>
      <c r="H117" s="91">
        <f t="shared" si="13"/>
        <v>137.806704</v>
      </c>
      <c r="I117" s="210">
        <f t="shared" si="8"/>
        <v>275.61340799999999</v>
      </c>
      <c r="L117" s="2">
        <f t="shared" si="9"/>
        <v>23.595500000000001</v>
      </c>
      <c r="M117" s="2">
        <v>20.5</v>
      </c>
    </row>
    <row r="118" spans="1:13">
      <c r="A118" s="3" t="s">
        <v>0</v>
      </c>
      <c r="B118" s="3">
        <v>83641</v>
      </c>
      <c r="C118" s="3" t="s">
        <v>894</v>
      </c>
      <c r="D118" s="15" t="s">
        <v>396</v>
      </c>
      <c r="E118" s="3" t="s">
        <v>31</v>
      </c>
      <c r="F118" s="3" t="s">
        <v>76</v>
      </c>
      <c r="G118" s="90">
        <v>420.86</v>
      </c>
      <c r="H118" s="91">
        <f t="shared" si="13"/>
        <v>539.71086400000002</v>
      </c>
      <c r="I118" s="4">
        <f t="shared" si="8"/>
        <v>1619.1325919999999</v>
      </c>
      <c r="L118" s="2">
        <f t="shared" si="9"/>
        <v>227.09230000000002</v>
      </c>
      <c r="M118" s="2">
        <v>197.3</v>
      </c>
    </row>
    <row r="119" spans="1:13">
      <c r="A119" s="3" t="s">
        <v>0</v>
      </c>
      <c r="B119" s="3" t="s">
        <v>80</v>
      </c>
      <c r="C119" s="3" t="s">
        <v>895</v>
      </c>
      <c r="D119" s="15" t="s">
        <v>92</v>
      </c>
      <c r="E119" s="3" t="s">
        <v>31</v>
      </c>
      <c r="F119" s="3" t="s">
        <v>73</v>
      </c>
      <c r="G119" s="90">
        <v>87.48</v>
      </c>
      <c r="H119" s="91">
        <f t="shared" si="13"/>
        <v>112.184352</v>
      </c>
      <c r="I119" s="4">
        <f t="shared" si="8"/>
        <v>224.36870400000001</v>
      </c>
      <c r="L119" s="2">
        <f t="shared" si="9"/>
        <v>97.224969999999999</v>
      </c>
      <c r="M119" s="2">
        <v>84.47</v>
      </c>
    </row>
    <row r="120" spans="1:13">
      <c r="A120" s="3" t="s">
        <v>0</v>
      </c>
      <c r="B120" s="3" t="s">
        <v>81</v>
      </c>
      <c r="C120" s="3" t="s">
        <v>896</v>
      </c>
      <c r="D120" s="15" t="s">
        <v>93</v>
      </c>
      <c r="E120" s="3" t="s">
        <v>31</v>
      </c>
      <c r="F120" s="3" t="s">
        <v>35</v>
      </c>
      <c r="G120" s="90">
        <v>10.199999999999999</v>
      </c>
      <c r="H120" s="91">
        <f t="shared" si="13"/>
        <v>13.08048</v>
      </c>
      <c r="I120" s="4">
        <f t="shared" si="8"/>
        <v>130.8048</v>
      </c>
      <c r="L120" s="2">
        <f t="shared" si="9"/>
        <v>10.036720000000001</v>
      </c>
      <c r="M120" s="2">
        <v>8.7200000000000006</v>
      </c>
    </row>
    <row r="121" spans="1:13">
      <c r="A121" s="3" t="s">
        <v>0</v>
      </c>
      <c r="B121" s="3" t="s">
        <v>82</v>
      </c>
      <c r="C121" s="3" t="s">
        <v>897</v>
      </c>
      <c r="D121" s="15" t="s">
        <v>94</v>
      </c>
      <c r="E121" s="3" t="s">
        <v>31</v>
      </c>
      <c r="F121" s="3" t="s">
        <v>35</v>
      </c>
      <c r="G121" s="90">
        <v>15.45</v>
      </c>
      <c r="H121" s="91">
        <f t="shared" si="13"/>
        <v>19.813079999999999</v>
      </c>
      <c r="I121" s="4">
        <f t="shared" ref="I121:I160" si="15">H121*F121</f>
        <v>198.13079999999999</v>
      </c>
      <c r="L121" s="2">
        <f t="shared" ref="L121:L160" si="16">M121*$M$9</f>
        <v>14.93998</v>
      </c>
      <c r="M121" s="2">
        <v>12.98</v>
      </c>
    </row>
    <row r="122" spans="1:13">
      <c r="A122" s="3" t="s">
        <v>0</v>
      </c>
      <c r="B122" s="3" t="s">
        <v>82</v>
      </c>
      <c r="C122" s="3" t="s">
        <v>898</v>
      </c>
      <c r="D122" s="15" t="s">
        <v>94</v>
      </c>
      <c r="E122" s="3" t="s">
        <v>31</v>
      </c>
      <c r="F122" s="3" t="s">
        <v>35</v>
      </c>
      <c r="G122" s="90">
        <v>44.65</v>
      </c>
      <c r="H122" s="91">
        <f t="shared" si="13"/>
        <v>57.259159999999994</v>
      </c>
      <c r="I122" s="4">
        <f t="shared" si="15"/>
        <v>572.59159999999997</v>
      </c>
      <c r="L122" s="2">
        <f t="shared" si="16"/>
        <v>57.97587</v>
      </c>
      <c r="M122" s="2">
        <v>50.37</v>
      </c>
    </row>
    <row r="123" spans="1:13">
      <c r="A123" s="17"/>
      <c r="B123" s="17"/>
      <c r="C123" s="17"/>
      <c r="D123" s="27" t="s">
        <v>95</v>
      </c>
      <c r="E123" s="17"/>
      <c r="F123" s="17"/>
      <c r="G123" s="160"/>
      <c r="H123" s="161"/>
      <c r="I123" s="136"/>
      <c r="L123" s="2">
        <f t="shared" si="16"/>
        <v>0</v>
      </c>
    </row>
    <row r="124" spans="1:13">
      <c r="A124" s="3" t="s">
        <v>343</v>
      </c>
      <c r="B124" s="3">
        <v>25</v>
      </c>
      <c r="C124" s="3" t="s">
        <v>899</v>
      </c>
      <c r="D124" s="15" t="s">
        <v>598</v>
      </c>
      <c r="E124" s="3" t="s">
        <v>31</v>
      </c>
      <c r="F124" s="3" t="s">
        <v>110</v>
      </c>
      <c r="G124" s="90">
        <f>COMPOSIÇÃO!H214</f>
        <v>91.995000000000005</v>
      </c>
      <c r="H124" s="91">
        <f t="shared" si="13"/>
        <v>117.974388</v>
      </c>
      <c r="I124" s="4">
        <f t="shared" si="15"/>
        <v>1415.6926560000002</v>
      </c>
      <c r="L124" s="2">
        <f t="shared" si="16"/>
        <v>4.1320899999999998</v>
      </c>
      <c r="M124" s="2">
        <v>3.59</v>
      </c>
    </row>
    <row r="125" spans="1:13">
      <c r="A125" s="3" t="s">
        <v>159</v>
      </c>
      <c r="B125" s="3">
        <v>72337</v>
      </c>
      <c r="C125" s="3" t="s">
        <v>1070</v>
      </c>
      <c r="D125" s="15" t="s">
        <v>605</v>
      </c>
      <c r="E125" s="3" t="s">
        <v>31</v>
      </c>
      <c r="F125" s="3" t="s">
        <v>111</v>
      </c>
      <c r="G125" s="220">
        <v>17.98</v>
      </c>
      <c r="H125" s="91">
        <f t="shared" si="13"/>
        <v>23.057552000000001</v>
      </c>
      <c r="I125" s="4">
        <f t="shared" si="15"/>
        <v>207.517968</v>
      </c>
      <c r="L125" s="2">
        <f t="shared" si="16"/>
        <v>14.13428</v>
      </c>
      <c r="M125" s="2">
        <v>12.28</v>
      </c>
    </row>
    <row r="126" spans="1:13" ht="16.5">
      <c r="A126" s="3" t="s">
        <v>413</v>
      </c>
      <c r="B126" s="114" t="s">
        <v>1048</v>
      </c>
      <c r="C126" s="3" t="s">
        <v>900</v>
      </c>
      <c r="D126" s="14" t="s">
        <v>606</v>
      </c>
      <c r="E126" s="3" t="s">
        <v>31</v>
      </c>
      <c r="F126" s="3" t="s">
        <v>34</v>
      </c>
      <c r="G126" s="90">
        <f>COMPOSIÇÃO!E318</f>
        <v>477</v>
      </c>
      <c r="H126" s="91">
        <f t="shared" si="13"/>
        <v>611.70479999999998</v>
      </c>
      <c r="I126" s="4">
        <f t="shared" si="15"/>
        <v>611.70479999999998</v>
      </c>
      <c r="L126" s="2">
        <f t="shared" si="16"/>
        <v>1045.1079999999999</v>
      </c>
      <c r="M126" s="2">
        <v>908</v>
      </c>
    </row>
    <row r="127" spans="1:13">
      <c r="A127" s="3" t="s">
        <v>0</v>
      </c>
      <c r="B127" s="3">
        <v>83370</v>
      </c>
      <c r="C127" s="3" t="s">
        <v>901</v>
      </c>
      <c r="D127" s="15" t="s">
        <v>626</v>
      </c>
      <c r="E127" s="3" t="s">
        <v>31</v>
      </c>
      <c r="F127" s="3" t="s">
        <v>34</v>
      </c>
      <c r="G127" s="90">
        <v>175.07</v>
      </c>
      <c r="H127" s="91">
        <f t="shared" si="13"/>
        <v>224.50976799999998</v>
      </c>
      <c r="I127" s="4">
        <f t="shared" si="15"/>
        <v>224.50976799999998</v>
      </c>
      <c r="L127" s="2">
        <f t="shared" si="16"/>
        <v>195.45131000000001</v>
      </c>
      <c r="M127" s="2">
        <v>169.81</v>
      </c>
    </row>
    <row r="128" spans="1:13" ht="16.5">
      <c r="A128" s="3" t="s">
        <v>0</v>
      </c>
      <c r="B128" s="3">
        <v>83366</v>
      </c>
      <c r="C128" s="3" t="s">
        <v>902</v>
      </c>
      <c r="D128" s="14" t="s">
        <v>1017</v>
      </c>
      <c r="E128" s="3" t="s">
        <v>31</v>
      </c>
      <c r="F128" s="3" t="s">
        <v>76</v>
      </c>
      <c r="G128" s="90">
        <v>90.81</v>
      </c>
      <c r="H128" s="91">
        <f t="shared" si="13"/>
        <v>116.45474400000001</v>
      </c>
      <c r="I128" s="4">
        <f t="shared" si="15"/>
        <v>349.36423200000002</v>
      </c>
      <c r="L128" s="2">
        <f t="shared" si="16"/>
        <v>142.49379999999999</v>
      </c>
      <c r="M128" s="2">
        <v>123.8</v>
      </c>
    </row>
    <row r="129" spans="1:13">
      <c r="A129" s="18"/>
      <c r="B129" s="18"/>
      <c r="C129" s="19" t="s">
        <v>312</v>
      </c>
      <c r="D129" s="20" t="s">
        <v>96</v>
      </c>
      <c r="E129" s="18"/>
      <c r="F129" s="18"/>
      <c r="G129" s="21"/>
      <c r="H129" s="103"/>
      <c r="I129" s="24">
        <f>SUM(I131:I206)</f>
        <v>82820.123222485345</v>
      </c>
      <c r="L129" s="2">
        <f t="shared" si="16"/>
        <v>0</v>
      </c>
    </row>
    <row r="130" spans="1:13">
      <c r="A130" s="17"/>
      <c r="B130" s="17"/>
      <c r="C130" s="17"/>
      <c r="D130" s="27" t="s">
        <v>97</v>
      </c>
      <c r="E130" s="17"/>
      <c r="F130" s="17"/>
      <c r="G130" s="160"/>
      <c r="H130" s="161"/>
      <c r="I130" s="136"/>
      <c r="L130" s="2">
        <f t="shared" si="16"/>
        <v>0</v>
      </c>
    </row>
    <row r="131" spans="1:13" ht="16.5">
      <c r="A131" s="3" t="s">
        <v>0</v>
      </c>
      <c r="B131" s="3">
        <v>95469</v>
      </c>
      <c r="C131" s="3" t="s">
        <v>40</v>
      </c>
      <c r="D131" s="14" t="s">
        <v>627</v>
      </c>
      <c r="E131" s="3" t="s">
        <v>31</v>
      </c>
      <c r="F131" s="3">
        <v>4</v>
      </c>
      <c r="G131" s="90">
        <v>166.29</v>
      </c>
      <c r="H131" s="91">
        <f t="shared" ref="H131:H197" si="17">G131*1.2824</f>
        <v>213.25029599999999</v>
      </c>
      <c r="I131" s="4">
        <f t="shared" si="15"/>
        <v>853.00118399999997</v>
      </c>
      <c r="L131" s="2">
        <f t="shared" si="16"/>
        <v>152.97941</v>
      </c>
      <c r="M131" s="2">
        <v>132.91</v>
      </c>
    </row>
    <row r="132" spans="1:13">
      <c r="A132" s="3" t="s">
        <v>0</v>
      </c>
      <c r="B132" s="3">
        <v>377</v>
      </c>
      <c r="C132" s="3" t="s">
        <v>41</v>
      </c>
      <c r="D132" s="15" t="s">
        <v>98</v>
      </c>
      <c r="E132" s="3" t="s">
        <v>31</v>
      </c>
      <c r="F132" s="3" t="s">
        <v>76</v>
      </c>
      <c r="G132" s="90">
        <v>21.95</v>
      </c>
      <c r="H132" s="91">
        <f t="shared" si="17"/>
        <v>28.148679999999999</v>
      </c>
      <c r="I132" s="4">
        <f t="shared" si="15"/>
        <v>84.446039999999996</v>
      </c>
      <c r="L132" s="2">
        <f t="shared" si="16"/>
        <v>20.142500000000002</v>
      </c>
      <c r="M132" s="2">
        <v>17.5</v>
      </c>
    </row>
    <row r="133" spans="1:13" ht="24.75">
      <c r="A133" s="3" t="s">
        <v>0</v>
      </c>
      <c r="B133" s="3">
        <v>95417</v>
      </c>
      <c r="C133" s="3" t="s">
        <v>42</v>
      </c>
      <c r="D133" s="14" t="s">
        <v>1018</v>
      </c>
      <c r="E133" s="3" t="s">
        <v>31</v>
      </c>
      <c r="F133" s="3" t="s">
        <v>105</v>
      </c>
      <c r="G133" s="90">
        <v>626.17999999999995</v>
      </c>
      <c r="H133" s="91">
        <f t="shared" si="17"/>
        <v>803.0132319999999</v>
      </c>
      <c r="I133" s="4">
        <f t="shared" si="15"/>
        <v>3212.0529279999996</v>
      </c>
      <c r="L133" s="2">
        <f t="shared" si="16"/>
        <v>152.97941</v>
      </c>
      <c r="M133" s="2">
        <v>132.91</v>
      </c>
    </row>
    <row r="134" spans="1:13">
      <c r="A134" s="3" t="s">
        <v>343</v>
      </c>
      <c r="B134" s="3">
        <v>26</v>
      </c>
      <c r="C134" s="3" t="s">
        <v>320</v>
      </c>
      <c r="D134" s="15" t="s">
        <v>317</v>
      </c>
      <c r="E134" s="3" t="s">
        <v>31</v>
      </c>
      <c r="F134" s="3" t="s">
        <v>70</v>
      </c>
      <c r="G134" s="90">
        <f>COMPOSIÇÃO!H228</f>
        <v>33.817</v>
      </c>
      <c r="H134" s="91">
        <f t="shared" si="17"/>
        <v>43.366920800000003</v>
      </c>
      <c r="I134" s="4">
        <f t="shared" si="15"/>
        <v>303.56844560000002</v>
      </c>
      <c r="L134" s="2">
        <f t="shared" si="16"/>
        <v>43.15099</v>
      </c>
      <c r="M134" s="2">
        <v>37.49</v>
      </c>
    </row>
    <row r="135" spans="1:13" ht="24.75">
      <c r="A135" s="3" t="s">
        <v>0</v>
      </c>
      <c r="B135" s="3">
        <v>86904</v>
      </c>
      <c r="C135" s="3" t="s">
        <v>321</v>
      </c>
      <c r="D135" s="14" t="s">
        <v>99</v>
      </c>
      <c r="E135" s="3" t="s">
        <v>31</v>
      </c>
      <c r="F135" s="3" t="s">
        <v>112</v>
      </c>
      <c r="G135" s="90">
        <v>103.15</v>
      </c>
      <c r="H135" s="91">
        <f t="shared" si="17"/>
        <v>132.27956</v>
      </c>
      <c r="I135" s="4">
        <f t="shared" si="15"/>
        <v>2248.75252</v>
      </c>
      <c r="L135" s="2">
        <f t="shared" si="16"/>
        <v>99.400360000000006</v>
      </c>
      <c r="M135" s="2">
        <v>86.36</v>
      </c>
    </row>
    <row r="136" spans="1:13" ht="41.25">
      <c r="A136" s="3" t="s">
        <v>0</v>
      </c>
      <c r="B136" s="3">
        <v>93441</v>
      </c>
      <c r="C136" s="3" t="s">
        <v>322</v>
      </c>
      <c r="D136" s="14" t="s">
        <v>760</v>
      </c>
      <c r="E136" s="208" t="s">
        <v>31</v>
      </c>
      <c r="F136" s="92">
        <v>5</v>
      </c>
      <c r="G136" s="211">
        <v>752.92</v>
      </c>
      <c r="H136" s="91">
        <f t="shared" si="17"/>
        <v>965.54460799999993</v>
      </c>
      <c r="I136" s="210">
        <f t="shared" si="15"/>
        <v>4827.7230399999999</v>
      </c>
      <c r="L136" s="2">
        <f t="shared" si="16"/>
        <v>2175.39</v>
      </c>
      <c r="M136" s="2">
        <v>1890</v>
      </c>
    </row>
    <row r="137" spans="1:13" ht="17.25" customHeight="1">
      <c r="A137" s="3" t="s">
        <v>343</v>
      </c>
      <c r="B137" s="3">
        <v>27</v>
      </c>
      <c r="C137" s="3" t="s">
        <v>323</v>
      </c>
      <c r="D137" s="14" t="s">
        <v>1069</v>
      </c>
      <c r="E137" s="3" t="s">
        <v>31</v>
      </c>
      <c r="F137" s="3" t="s">
        <v>113</v>
      </c>
      <c r="G137" s="90">
        <f>COMPOSIÇÃO!H234</f>
        <v>32.606999999999999</v>
      </c>
      <c r="H137" s="91">
        <f t="shared" si="17"/>
        <v>41.815216800000002</v>
      </c>
      <c r="I137" s="4">
        <f t="shared" si="15"/>
        <v>752.67390240000009</v>
      </c>
      <c r="L137" s="2">
        <f t="shared" si="16"/>
        <v>28.993690000000001</v>
      </c>
      <c r="M137" s="2">
        <v>25.19</v>
      </c>
    </row>
    <row r="138" spans="1:13">
      <c r="A138" s="3" t="s">
        <v>343</v>
      </c>
      <c r="B138" s="3">
        <v>28</v>
      </c>
      <c r="C138" s="3" t="s">
        <v>324</v>
      </c>
      <c r="D138" s="15" t="s">
        <v>319</v>
      </c>
      <c r="E138" s="3" t="s">
        <v>31</v>
      </c>
      <c r="F138" s="3" t="s">
        <v>113</v>
      </c>
      <c r="G138" s="90">
        <f>COMPOSIÇÃO!H324</f>
        <v>33.817</v>
      </c>
      <c r="H138" s="91">
        <f t="shared" si="17"/>
        <v>43.366920800000003</v>
      </c>
      <c r="I138" s="4">
        <f t="shared" si="15"/>
        <v>780.60457440000005</v>
      </c>
      <c r="L138" s="2">
        <f t="shared" si="16"/>
        <v>43.15099</v>
      </c>
      <c r="M138" s="2">
        <v>37.49</v>
      </c>
    </row>
    <row r="139" spans="1:13" ht="24.75">
      <c r="A139" s="3" t="s">
        <v>0</v>
      </c>
      <c r="B139" s="3">
        <v>86921</v>
      </c>
      <c r="C139" s="3" t="s">
        <v>325</v>
      </c>
      <c r="D139" s="14" t="s">
        <v>1020</v>
      </c>
      <c r="E139" s="3" t="s">
        <v>31</v>
      </c>
      <c r="F139" s="3" t="s">
        <v>34</v>
      </c>
      <c r="G139" s="90">
        <v>641.26</v>
      </c>
      <c r="H139" s="91">
        <f t="shared" si="17"/>
        <v>822.35182399999997</v>
      </c>
      <c r="I139" s="4">
        <f t="shared" si="15"/>
        <v>822.35182399999997</v>
      </c>
      <c r="L139" s="2">
        <f t="shared" si="16"/>
        <v>234.804</v>
      </c>
      <c r="M139" s="2">
        <v>204</v>
      </c>
    </row>
    <row r="140" spans="1:13" ht="16.5">
      <c r="A140" s="3" t="s">
        <v>343</v>
      </c>
      <c r="B140" s="3">
        <v>29</v>
      </c>
      <c r="C140" s="3" t="s">
        <v>326</v>
      </c>
      <c r="D140" s="14" t="s">
        <v>1081</v>
      </c>
      <c r="E140" s="208" t="s">
        <v>30</v>
      </c>
      <c r="F140" s="3">
        <v>3.24</v>
      </c>
      <c r="G140" s="90">
        <f>COMPOSIÇÃO!H394</f>
        <v>431.21247599999998</v>
      </c>
      <c r="H140" s="91">
        <f t="shared" si="17"/>
        <v>552.98687922239992</v>
      </c>
      <c r="I140" s="4">
        <f t="shared" si="15"/>
        <v>1791.6774886805758</v>
      </c>
      <c r="L140" s="2">
        <f t="shared" si="16"/>
        <v>278.54200000000003</v>
      </c>
      <c r="M140" s="2">
        <v>242</v>
      </c>
    </row>
    <row r="141" spans="1:13" ht="24.75">
      <c r="A141" s="3" t="s">
        <v>343</v>
      </c>
      <c r="B141" s="3">
        <v>30</v>
      </c>
      <c r="C141" s="3" t="s">
        <v>431</v>
      </c>
      <c r="D141" s="14" t="s">
        <v>1019</v>
      </c>
      <c r="E141" s="208" t="s">
        <v>31</v>
      </c>
      <c r="F141" s="3">
        <v>2</v>
      </c>
      <c r="G141" s="90">
        <f>COMPOSIÇÃO!H405</f>
        <v>841.36647600000003</v>
      </c>
      <c r="H141" s="91">
        <f t="shared" ref="H141" si="18">G141*1.2824</f>
        <v>1078.9683688224</v>
      </c>
      <c r="I141" s="4">
        <f t="shared" ref="I141" si="19">H141*F141</f>
        <v>2157.9367376447999</v>
      </c>
    </row>
    <row r="142" spans="1:13">
      <c r="A142" s="208" t="s">
        <v>343</v>
      </c>
      <c r="B142" s="208">
        <v>31</v>
      </c>
      <c r="C142" s="3" t="s">
        <v>327</v>
      </c>
      <c r="D142" s="209" t="s">
        <v>100</v>
      </c>
      <c r="E142" s="208" t="s">
        <v>31</v>
      </c>
      <c r="F142" s="208">
        <v>8</v>
      </c>
      <c r="G142" s="211">
        <f>COMPOSIÇÃO!H249</f>
        <v>234.98</v>
      </c>
      <c r="H142" s="91">
        <f t="shared" si="17"/>
        <v>301.33835199999999</v>
      </c>
      <c r="I142" s="210">
        <f t="shared" si="15"/>
        <v>2410.7068159999999</v>
      </c>
      <c r="J142" s="318"/>
      <c r="L142" s="2">
        <f t="shared" si="16"/>
        <v>151.93200000000002</v>
      </c>
      <c r="M142" s="2">
        <v>132</v>
      </c>
    </row>
    <row r="143" spans="1:13" ht="16.5">
      <c r="A143" s="208" t="s">
        <v>343</v>
      </c>
      <c r="B143" s="208">
        <v>32</v>
      </c>
      <c r="C143" s="3" t="s">
        <v>432</v>
      </c>
      <c r="D143" s="214" t="s">
        <v>101</v>
      </c>
      <c r="E143" s="208" t="s">
        <v>31</v>
      </c>
      <c r="F143" s="208" t="s">
        <v>112</v>
      </c>
      <c r="G143" s="211">
        <f>COMPOSIÇÃO!H241</f>
        <v>127.91499999999999</v>
      </c>
      <c r="H143" s="91">
        <f t="shared" si="17"/>
        <v>164.038196</v>
      </c>
      <c r="I143" s="210">
        <f t="shared" si="15"/>
        <v>2788.649332</v>
      </c>
      <c r="L143" s="2">
        <f t="shared" si="16"/>
        <v>197.97200000000001</v>
      </c>
      <c r="M143" s="2">
        <v>172</v>
      </c>
    </row>
    <row r="144" spans="1:13">
      <c r="A144" s="3" t="s">
        <v>0</v>
      </c>
      <c r="B144" s="3">
        <v>86906</v>
      </c>
      <c r="C144" s="3" t="s">
        <v>328</v>
      </c>
      <c r="D144" s="15" t="s">
        <v>636</v>
      </c>
      <c r="E144" s="3" t="s">
        <v>31</v>
      </c>
      <c r="F144" s="3" t="s">
        <v>109</v>
      </c>
      <c r="G144" s="90">
        <v>47.37</v>
      </c>
      <c r="H144" s="91">
        <f t="shared" si="17"/>
        <v>60.747287999999998</v>
      </c>
      <c r="I144" s="4">
        <f t="shared" si="15"/>
        <v>303.73644000000002</v>
      </c>
      <c r="L144" s="2">
        <f t="shared" si="16"/>
        <v>46.189630000000001</v>
      </c>
      <c r="M144" s="2">
        <v>40.130000000000003</v>
      </c>
    </row>
    <row r="145" spans="1:13">
      <c r="A145" s="3" t="s">
        <v>343</v>
      </c>
      <c r="B145" s="3">
        <v>32</v>
      </c>
      <c r="C145" s="3" t="s">
        <v>329</v>
      </c>
      <c r="D145" s="15" t="s">
        <v>102</v>
      </c>
      <c r="E145" s="3" t="s">
        <v>31</v>
      </c>
      <c r="F145" s="3" t="s">
        <v>35</v>
      </c>
      <c r="G145" s="90">
        <f>COMPOSIÇÃO!H241</f>
        <v>127.91499999999999</v>
      </c>
      <c r="H145" s="91">
        <f t="shared" si="17"/>
        <v>164.038196</v>
      </c>
      <c r="I145" s="4">
        <f t="shared" si="15"/>
        <v>1640.3819599999999</v>
      </c>
      <c r="L145" s="2">
        <f t="shared" si="16"/>
        <v>218.69</v>
      </c>
      <c r="M145" s="2">
        <v>190</v>
      </c>
    </row>
    <row r="146" spans="1:13">
      <c r="A146" s="3" t="s">
        <v>0</v>
      </c>
      <c r="B146" s="3" t="s">
        <v>83</v>
      </c>
      <c r="C146" s="3" t="s">
        <v>330</v>
      </c>
      <c r="D146" s="15" t="s">
        <v>103</v>
      </c>
      <c r="E146" s="3" t="s">
        <v>31</v>
      </c>
      <c r="F146" s="3" t="s">
        <v>76</v>
      </c>
      <c r="G146" s="90">
        <v>66.599999999999994</v>
      </c>
      <c r="H146" s="91">
        <f t="shared" si="17"/>
        <v>85.407839999999993</v>
      </c>
      <c r="I146" s="4">
        <f t="shared" si="15"/>
        <v>256.22352000000001</v>
      </c>
      <c r="L146" s="2">
        <f t="shared" si="16"/>
        <v>39.214570000000002</v>
      </c>
      <c r="M146" s="2">
        <v>34.07</v>
      </c>
    </row>
    <row r="147" spans="1:13" ht="16.5">
      <c r="A147" s="3" t="s">
        <v>343</v>
      </c>
      <c r="B147" s="3">
        <v>33</v>
      </c>
      <c r="C147" s="3" t="s">
        <v>1078</v>
      </c>
      <c r="D147" s="14" t="s">
        <v>1021</v>
      </c>
      <c r="E147" s="3" t="s">
        <v>31</v>
      </c>
      <c r="F147" s="3">
        <v>1</v>
      </c>
      <c r="G147" s="90">
        <f>COMPOSIÇÃO!H387</f>
        <v>581.07999999999993</v>
      </c>
      <c r="H147" s="91">
        <f t="shared" si="17"/>
        <v>745.17699199999993</v>
      </c>
      <c r="I147" s="4">
        <f t="shared" ref="I147" si="20">H147*F147</f>
        <v>745.17699199999993</v>
      </c>
    </row>
    <row r="148" spans="1:13">
      <c r="A148" s="17"/>
      <c r="B148" s="17"/>
      <c r="C148" s="17"/>
      <c r="D148" s="27" t="s">
        <v>118</v>
      </c>
      <c r="E148" s="17"/>
      <c r="F148" s="17"/>
      <c r="G148" s="160"/>
      <c r="H148" s="161"/>
      <c r="I148" s="136"/>
      <c r="L148" s="2">
        <f t="shared" si="16"/>
        <v>0</v>
      </c>
    </row>
    <row r="149" spans="1:13" ht="24.75">
      <c r="A149" s="3" t="s">
        <v>0</v>
      </c>
      <c r="B149" s="3">
        <v>89985</v>
      </c>
      <c r="C149" s="3" t="s">
        <v>433</v>
      </c>
      <c r="D149" s="14" t="s">
        <v>640</v>
      </c>
      <c r="E149" s="3" t="s">
        <v>31</v>
      </c>
      <c r="F149" s="3" t="s">
        <v>76</v>
      </c>
      <c r="G149" s="90">
        <v>46.25</v>
      </c>
      <c r="H149" s="91">
        <f t="shared" si="17"/>
        <v>59.311</v>
      </c>
      <c r="I149" s="4">
        <f t="shared" si="15"/>
        <v>177.93299999999999</v>
      </c>
      <c r="L149" s="2">
        <f t="shared" si="16"/>
        <v>165.744</v>
      </c>
      <c r="M149" s="2">
        <v>144</v>
      </c>
    </row>
    <row r="150" spans="1:13">
      <c r="A150" s="3" t="s">
        <v>0</v>
      </c>
      <c r="B150" s="3">
        <v>40729</v>
      </c>
      <c r="C150" s="3" t="s">
        <v>331</v>
      </c>
      <c r="D150" s="15" t="s">
        <v>641</v>
      </c>
      <c r="E150" s="3" t="s">
        <v>31</v>
      </c>
      <c r="F150" s="3" t="s">
        <v>128</v>
      </c>
      <c r="G150" s="90">
        <v>151.07</v>
      </c>
      <c r="H150" s="91">
        <f t="shared" si="17"/>
        <v>193.732168</v>
      </c>
      <c r="I150" s="4">
        <f t="shared" si="15"/>
        <v>1549.857344</v>
      </c>
      <c r="L150" s="2">
        <f t="shared" si="16"/>
        <v>162.14136999999999</v>
      </c>
      <c r="M150" s="2">
        <v>140.87</v>
      </c>
    </row>
    <row r="151" spans="1:13" ht="16.5">
      <c r="A151" s="3" t="s">
        <v>0</v>
      </c>
      <c r="B151" s="3">
        <v>89987</v>
      </c>
      <c r="C151" s="3" t="s">
        <v>332</v>
      </c>
      <c r="D151" s="14" t="s">
        <v>339</v>
      </c>
      <c r="E151" s="3" t="s">
        <v>31</v>
      </c>
      <c r="F151" s="3" t="s">
        <v>129</v>
      </c>
      <c r="G151" s="90">
        <v>48.46</v>
      </c>
      <c r="H151" s="91">
        <f t="shared" si="17"/>
        <v>62.145104000000003</v>
      </c>
      <c r="I151" s="4">
        <f t="shared" si="15"/>
        <v>1242.9020800000001</v>
      </c>
      <c r="L151" s="2">
        <f t="shared" si="16"/>
        <v>61.785679999999999</v>
      </c>
      <c r="M151" s="2">
        <v>53.68</v>
      </c>
    </row>
    <row r="152" spans="1:13">
      <c r="A152" s="208" t="s">
        <v>343</v>
      </c>
      <c r="B152" s="208">
        <v>34</v>
      </c>
      <c r="C152" s="3" t="s">
        <v>333</v>
      </c>
      <c r="D152" s="209" t="s">
        <v>119</v>
      </c>
      <c r="E152" s="208" t="s">
        <v>31</v>
      </c>
      <c r="F152" s="208" t="s">
        <v>73</v>
      </c>
      <c r="G152" s="211">
        <f>COMPOSIÇÃO!H262</f>
        <v>1853.9907000000001</v>
      </c>
      <c r="H152" s="91">
        <f t="shared" si="17"/>
        <v>2377.5576736799999</v>
      </c>
      <c r="I152" s="210">
        <f t="shared" si="15"/>
        <v>4755.1153473599998</v>
      </c>
      <c r="L152" s="2">
        <f t="shared" si="16"/>
        <v>1381.2</v>
      </c>
      <c r="M152" s="2">
        <v>1200</v>
      </c>
    </row>
    <row r="153" spans="1:13" ht="21" customHeight="1">
      <c r="A153" s="3" t="s">
        <v>0</v>
      </c>
      <c r="B153" s="3">
        <v>94796</v>
      </c>
      <c r="C153" s="3" t="s">
        <v>334</v>
      </c>
      <c r="D153" s="14" t="s">
        <v>337</v>
      </c>
      <c r="E153" s="3" t="s">
        <v>31</v>
      </c>
      <c r="F153" s="3" t="s">
        <v>34</v>
      </c>
      <c r="G153" s="90">
        <v>34.49</v>
      </c>
      <c r="H153" s="91">
        <f t="shared" si="17"/>
        <v>44.229976000000001</v>
      </c>
      <c r="I153" s="4">
        <f t="shared" si="15"/>
        <v>44.229976000000001</v>
      </c>
      <c r="L153" s="2">
        <f t="shared" si="16"/>
        <v>55.627829999999996</v>
      </c>
      <c r="M153" s="2">
        <v>48.33</v>
      </c>
    </row>
    <row r="154" spans="1:13" ht="16.5">
      <c r="A154" s="3" t="s">
        <v>0</v>
      </c>
      <c r="B154" s="3">
        <v>89353</v>
      </c>
      <c r="C154" s="3" t="s">
        <v>434</v>
      </c>
      <c r="D154" s="14" t="s">
        <v>338</v>
      </c>
      <c r="E154" s="3" t="s">
        <v>31</v>
      </c>
      <c r="F154" s="3" t="s">
        <v>73</v>
      </c>
      <c r="G154" s="90">
        <v>23.09</v>
      </c>
      <c r="H154" s="91">
        <f t="shared" si="17"/>
        <v>29.610616</v>
      </c>
      <c r="I154" s="4">
        <f t="shared" si="15"/>
        <v>59.221232000000001</v>
      </c>
      <c r="L154" s="2">
        <f t="shared" si="16"/>
        <v>32.032330000000002</v>
      </c>
      <c r="M154" s="2">
        <v>27.83</v>
      </c>
    </row>
    <row r="155" spans="1:13" ht="16.5">
      <c r="A155" s="3" t="s">
        <v>0</v>
      </c>
      <c r="B155" s="3">
        <v>89482</v>
      </c>
      <c r="C155" s="3" t="s">
        <v>435</v>
      </c>
      <c r="D155" s="14" t="s">
        <v>340</v>
      </c>
      <c r="E155" s="3" t="s">
        <v>31</v>
      </c>
      <c r="F155" s="3" t="s">
        <v>75</v>
      </c>
      <c r="G155" s="90">
        <v>16.23</v>
      </c>
      <c r="H155" s="91">
        <f t="shared" si="17"/>
        <v>20.813352000000002</v>
      </c>
      <c r="I155" s="4">
        <f t="shared" si="15"/>
        <v>228.94687200000001</v>
      </c>
      <c r="L155" s="2">
        <f t="shared" si="16"/>
        <v>29.143319999999999</v>
      </c>
      <c r="M155" s="2">
        <v>25.32</v>
      </c>
    </row>
    <row r="156" spans="1:13">
      <c r="A156" s="17"/>
      <c r="B156" s="17"/>
      <c r="C156" s="17"/>
      <c r="D156" s="27" t="s">
        <v>120</v>
      </c>
      <c r="E156" s="17"/>
      <c r="F156" s="17"/>
      <c r="G156" s="160"/>
      <c r="H156" s="161"/>
      <c r="I156" s="136"/>
      <c r="L156" s="2">
        <f t="shared" si="16"/>
        <v>0</v>
      </c>
    </row>
    <row r="157" spans="1:13" ht="17.25" customHeight="1">
      <c r="A157" s="208" t="s">
        <v>343</v>
      </c>
      <c r="B157" s="208">
        <v>35</v>
      </c>
      <c r="C157" s="208" t="s">
        <v>742</v>
      </c>
      <c r="D157" s="209" t="s">
        <v>399</v>
      </c>
      <c r="E157" s="208" t="s">
        <v>64</v>
      </c>
      <c r="F157" s="208" t="s">
        <v>130</v>
      </c>
      <c r="G157" s="211">
        <f>COMPOSIÇÃO!H415</f>
        <v>110.20999999999998</v>
      </c>
      <c r="H157" s="91">
        <f t="shared" si="17"/>
        <v>141.33330399999997</v>
      </c>
      <c r="I157" s="210">
        <f t="shared" si="15"/>
        <v>5370.6655519999986</v>
      </c>
      <c r="L157" s="2">
        <f t="shared" si="16"/>
        <v>6.7448600000000001</v>
      </c>
      <c r="M157" s="2">
        <v>5.86</v>
      </c>
    </row>
    <row r="158" spans="1:13">
      <c r="A158" s="208" t="s">
        <v>343</v>
      </c>
      <c r="B158" s="208">
        <v>36</v>
      </c>
      <c r="C158" s="208" t="s">
        <v>743</v>
      </c>
      <c r="D158" s="209" t="s">
        <v>121</v>
      </c>
      <c r="E158" s="208" t="s">
        <v>31</v>
      </c>
      <c r="F158" s="208" t="s">
        <v>128</v>
      </c>
      <c r="G158" s="211">
        <f>COMPOSIÇÃO!H425</f>
        <v>135.48999999999998</v>
      </c>
      <c r="H158" s="91">
        <f t="shared" si="17"/>
        <v>173.75237599999997</v>
      </c>
      <c r="I158" s="210">
        <f t="shared" si="15"/>
        <v>1390.0190079999998</v>
      </c>
      <c r="L158" s="2">
        <f t="shared" si="16"/>
        <v>7.1592199999999995</v>
      </c>
      <c r="M158" s="2">
        <v>6.22</v>
      </c>
    </row>
    <row r="159" spans="1:13">
      <c r="A159" s="208" t="s">
        <v>343</v>
      </c>
      <c r="B159" s="208">
        <v>37</v>
      </c>
      <c r="C159" s="208" t="s">
        <v>744</v>
      </c>
      <c r="D159" s="209" t="s">
        <v>122</v>
      </c>
      <c r="E159" s="208" t="s">
        <v>31</v>
      </c>
      <c r="F159" s="208" t="s">
        <v>130</v>
      </c>
      <c r="G159" s="211">
        <f>COMPOSIÇÃO!H273</f>
        <v>152.46499999999997</v>
      </c>
      <c r="H159" s="91">
        <f t="shared" si="17"/>
        <v>195.52111599999998</v>
      </c>
      <c r="I159" s="210">
        <f t="shared" si="15"/>
        <v>7429.8024079999996</v>
      </c>
      <c r="L159" s="2">
        <f t="shared" si="16"/>
        <v>8.1836099999999998</v>
      </c>
      <c r="M159" s="2">
        <v>7.11</v>
      </c>
    </row>
    <row r="160" spans="1:13">
      <c r="A160" s="208" t="s">
        <v>343</v>
      </c>
      <c r="B160" s="208">
        <v>38</v>
      </c>
      <c r="C160" s="208" t="s">
        <v>745</v>
      </c>
      <c r="D160" s="214" t="s">
        <v>398</v>
      </c>
      <c r="E160" s="208" t="s">
        <v>64</v>
      </c>
      <c r="F160" s="208" t="s">
        <v>128</v>
      </c>
      <c r="G160" s="211">
        <f>COMPOSIÇÃO!H283</f>
        <v>189.26500000000001</v>
      </c>
      <c r="H160" s="91">
        <f t="shared" si="17"/>
        <v>242.71343600000003</v>
      </c>
      <c r="I160" s="210">
        <f t="shared" si="15"/>
        <v>1941.7074880000002</v>
      </c>
      <c r="L160" s="2">
        <f t="shared" si="16"/>
        <v>9.4266899999999989</v>
      </c>
      <c r="M160" s="2">
        <v>8.19</v>
      </c>
    </row>
    <row r="161" spans="1:13">
      <c r="A161" s="17"/>
      <c r="B161" s="17"/>
      <c r="C161" s="17"/>
      <c r="D161" s="27" t="s">
        <v>123</v>
      </c>
      <c r="E161" s="17"/>
      <c r="F161" s="17"/>
      <c r="G161" s="160"/>
      <c r="H161" s="161"/>
      <c r="I161" s="136"/>
      <c r="L161" s="2">
        <f t="shared" ref="L161:L215" si="21">M161*$M$9</f>
        <v>0</v>
      </c>
    </row>
    <row r="162" spans="1:13" ht="41.25">
      <c r="A162" s="3" t="s">
        <v>0</v>
      </c>
      <c r="B162" s="3" t="s">
        <v>114</v>
      </c>
      <c r="C162" s="3" t="s">
        <v>746</v>
      </c>
      <c r="D162" s="14" t="s">
        <v>124</v>
      </c>
      <c r="E162" s="3" t="s">
        <v>31</v>
      </c>
      <c r="F162" s="3" t="s">
        <v>131</v>
      </c>
      <c r="G162" s="90">
        <v>140.41</v>
      </c>
      <c r="H162" s="91">
        <f t="shared" si="17"/>
        <v>180.06178399999999</v>
      </c>
      <c r="I162" s="4">
        <f t="shared" ref="I162:I216" si="22">H162*F162</f>
        <v>3961.3592479999998</v>
      </c>
      <c r="L162" s="2">
        <f t="shared" si="21"/>
        <v>105.74237000000001</v>
      </c>
      <c r="M162" s="2">
        <v>91.87</v>
      </c>
    </row>
    <row r="163" spans="1:13">
      <c r="A163" s="3" t="s">
        <v>0</v>
      </c>
      <c r="B163" s="3">
        <v>83670</v>
      </c>
      <c r="C163" s="3" t="s">
        <v>747</v>
      </c>
      <c r="D163" s="14" t="s">
        <v>341</v>
      </c>
      <c r="E163" s="3" t="s">
        <v>33</v>
      </c>
      <c r="F163" s="3" t="s">
        <v>132</v>
      </c>
      <c r="G163" s="90">
        <v>44.51</v>
      </c>
      <c r="H163" s="91">
        <f t="shared" si="17"/>
        <v>57.079623999999995</v>
      </c>
      <c r="I163" s="4">
        <f t="shared" si="22"/>
        <v>1735.2205695999999</v>
      </c>
      <c r="L163" s="2">
        <f t="shared" si="21"/>
        <v>30.374890000000001</v>
      </c>
      <c r="M163" s="2">
        <v>26.39</v>
      </c>
    </row>
    <row r="164" spans="1:13" ht="16.5">
      <c r="A164" s="3" t="s">
        <v>0</v>
      </c>
      <c r="B164" s="3">
        <v>89714</v>
      </c>
      <c r="C164" s="3" t="s">
        <v>748</v>
      </c>
      <c r="D164" s="14" t="s">
        <v>342</v>
      </c>
      <c r="E164" s="3" t="s">
        <v>33</v>
      </c>
      <c r="F164" s="3" t="s">
        <v>133</v>
      </c>
      <c r="G164" s="90">
        <v>37.770000000000003</v>
      </c>
      <c r="H164" s="91">
        <f t="shared" si="17"/>
        <v>48.436248000000006</v>
      </c>
      <c r="I164" s="4">
        <f t="shared" si="22"/>
        <v>9009.1421280000013</v>
      </c>
      <c r="L164" s="2">
        <f t="shared" si="21"/>
        <v>17.909560000000003</v>
      </c>
      <c r="M164" s="2">
        <v>15.56</v>
      </c>
    </row>
    <row r="165" spans="1:13">
      <c r="A165" s="17"/>
      <c r="B165" s="17"/>
      <c r="C165" s="17"/>
      <c r="D165" s="27" t="s">
        <v>656</v>
      </c>
      <c r="E165" s="17"/>
      <c r="F165" s="17"/>
      <c r="G165" s="160"/>
      <c r="H165" s="161"/>
      <c r="I165" s="136"/>
    </row>
    <row r="166" spans="1:13">
      <c r="A166" s="3" t="s">
        <v>0</v>
      </c>
      <c r="B166" s="3">
        <v>93358</v>
      </c>
      <c r="C166" s="3" t="s">
        <v>749</v>
      </c>
      <c r="D166" s="14" t="s">
        <v>657</v>
      </c>
      <c r="E166" s="3" t="s">
        <v>32</v>
      </c>
      <c r="F166" s="3">
        <v>34.39</v>
      </c>
      <c r="G166" s="90">
        <v>60.36</v>
      </c>
      <c r="H166" s="91">
        <f t="shared" si="17"/>
        <v>77.405664000000002</v>
      </c>
      <c r="I166" s="4">
        <f t="shared" si="22"/>
        <v>2661.9807849600002</v>
      </c>
    </row>
    <row r="167" spans="1:13" ht="24.75">
      <c r="A167" s="3" t="s">
        <v>0</v>
      </c>
      <c r="B167" s="3">
        <v>94099</v>
      </c>
      <c r="C167" s="3" t="s">
        <v>437</v>
      </c>
      <c r="D167" s="14" t="s">
        <v>658</v>
      </c>
      <c r="E167" s="3" t="s">
        <v>30</v>
      </c>
      <c r="F167" s="3">
        <v>10.92</v>
      </c>
      <c r="G167" s="90">
        <v>2.2799999999999998</v>
      </c>
      <c r="H167" s="91">
        <f t="shared" si="17"/>
        <v>2.9238719999999998</v>
      </c>
      <c r="I167" s="4">
        <f t="shared" si="22"/>
        <v>31.928682239999997</v>
      </c>
    </row>
    <row r="168" spans="1:13">
      <c r="A168" s="3" t="s">
        <v>0</v>
      </c>
      <c r="B168" s="3" t="s">
        <v>659</v>
      </c>
      <c r="C168" s="3" t="s">
        <v>750</v>
      </c>
      <c r="D168" s="14" t="s">
        <v>660</v>
      </c>
      <c r="E168" s="3" t="s">
        <v>32</v>
      </c>
      <c r="F168" s="3">
        <v>15.49</v>
      </c>
      <c r="G168" s="90">
        <v>45.78</v>
      </c>
      <c r="H168" s="91">
        <f t="shared" si="17"/>
        <v>58.708272000000001</v>
      </c>
      <c r="I168" s="4">
        <f t="shared" si="22"/>
        <v>909.39113328000008</v>
      </c>
    </row>
    <row r="169" spans="1:13" ht="16.5">
      <c r="A169" s="3" t="s">
        <v>0</v>
      </c>
      <c r="B169" s="3">
        <v>72131</v>
      </c>
      <c r="C169" s="3" t="s">
        <v>751</v>
      </c>
      <c r="D169" s="14" t="s">
        <v>661</v>
      </c>
      <c r="E169" s="3" t="s">
        <v>30</v>
      </c>
      <c r="F169" s="3">
        <v>23.4</v>
      </c>
      <c r="G169" s="90">
        <v>119.99</v>
      </c>
      <c r="H169" s="91">
        <f t="shared" si="17"/>
        <v>153.87517599999998</v>
      </c>
      <c r="I169" s="4">
        <f t="shared" si="22"/>
        <v>3600.6791183999994</v>
      </c>
    </row>
    <row r="170" spans="1:13" ht="16.5">
      <c r="A170" s="3" t="s">
        <v>0</v>
      </c>
      <c r="B170" s="3">
        <v>72132</v>
      </c>
      <c r="C170" s="3" t="s">
        <v>752</v>
      </c>
      <c r="D170" s="14" t="s">
        <v>662</v>
      </c>
      <c r="E170" s="3" t="s">
        <v>30</v>
      </c>
      <c r="F170" s="3">
        <v>3.6</v>
      </c>
      <c r="G170" s="90">
        <v>61.95</v>
      </c>
      <c r="H170" s="91">
        <f t="shared" si="17"/>
        <v>79.444680000000005</v>
      </c>
      <c r="I170" s="4">
        <f t="shared" si="22"/>
        <v>286.00084800000002</v>
      </c>
    </row>
    <row r="171" spans="1:13" ht="16.5">
      <c r="A171" s="3" t="s">
        <v>0</v>
      </c>
      <c r="B171" s="3">
        <v>94965</v>
      </c>
      <c r="C171" s="3" t="s">
        <v>903</v>
      </c>
      <c r="D171" s="14" t="s">
        <v>663</v>
      </c>
      <c r="E171" s="3" t="s">
        <v>32</v>
      </c>
      <c r="F171" s="3">
        <v>1.81</v>
      </c>
      <c r="G171" s="90">
        <v>309.83</v>
      </c>
      <c r="H171" s="91">
        <f t="shared" si="17"/>
        <v>397.32599199999999</v>
      </c>
      <c r="I171" s="4">
        <f t="shared" si="22"/>
        <v>719.16004552000004</v>
      </c>
    </row>
    <row r="172" spans="1:13" ht="16.5">
      <c r="A172" s="3" t="s">
        <v>0</v>
      </c>
      <c r="B172" s="3">
        <v>6087</v>
      </c>
      <c r="C172" s="3" t="s">
        <v>904</v>
      </c>
      <c r="D172" s="14" t="s">
        <v>664</v>
      </c>
      <c r="E172" s="3" t="s">
        <v>31</v>
      </c>
      <c r="F172" s="3">
        <v>2</v>
      </c>
      <c r="G172" s="90">
        <v>21.47</v>
      </c>
      <c r="H172" s="91">
        <f t="shared" si="17"/>
        <v>27.533127999999998</v>
      </c>
      <c r="I172" s="4">
        <f t="shared" si="22"/>
        <v>55.066255999999996</v>
      </c>
    </row>
    <row r="173" spans="1:13" ht="16.5">
      <c r="A173" s="3" t="s">
        <v>0</v>
      </c>
      <c r="B173" s="3">
        <v>85662</v>
      </c>
      <c r="C173" s="3" t="s">
        <v>905</v>
      </c>
      <c r="D173" s="14" t="s">
        <v>665</v>
      </c>
      <c r="E173" s="3" t="s">
        <v>30</v>
      </c>
      <c r="F173" s="3">
        <v>10.92</v>
      </c>
      <c r="G173" s="90">
        <v>11.27</v>
      </c>
      <c r="H173" s="91">
        <f t="shared" si="17"/>
        <v>14.452648</v>
      </c>
      <c r="I173" s="4">
        <f t="shared" si="22"/>
        <v>157.82291616000001</v>
      </c>
    </row>
    <row r="174" spans="1:13" ht="24.75">
      <c r="A174" s="3" t="s">
        <v>0</v>
      </c>
      <c r="B174" s="3">
        <v>87878</v>
      </c>
      <c r="C174" s="3" t="s">
        <v>906</v>
      </c>
      <c r="D174" s="14" t="s">
        <v>666</v>
      </c>
      <c r="E174" s="3" t="s">
        <v>30</v>
      </c>
      <c r="F174" s="3">
        <v>26.4</v>
      </c>
      <c r="G174" s="90">
        <v>3.19</v>
      </c>
      <c r="H174" s="91">
        <f t="shared" si="17"/>
        <v>4.0908559999999996</v>
      </c>
      <c r="I174" s="4">
        <f t="shared" si="22"/>
        <v>107.99859839999998</v>
      </c>
    </row>
    <row r="175" spans="1:13" ht="33">
      <c r="A175" s="3" t="s">
        <v>0</v>
      </c>
      <c r="B175" s="3">
        <v>87527</v>
      </c>
      <c r="C175" s="3" t="s">
        <v>907</v>
      </c>
      <c r="D175" s="14" t="s">
        <v>667</v>
      </c>
      <c r="E175" s="3" t="s">
        <v>30</v>
      </c>
      <c r="F175" s="3">
        <v>26.4</v>
      </c>
      <c r="G175" s="90">
        <v>27.52</v>
      </c>
      <c r="H175" s="91">
        <f t="shared" si="17"/>
        <v>35.291648000000002</v>
      </c>
      <c r="I175" s="4">
        <f t="shared" si="22"/>
        <v>931.69950719999997</v>
      </c>
    </row>
    <row r="176" spans="1:13" ht="16.5">
      <c r="A176" s="3" t="s">
        <v>0</v>
      </c>
      <c r="B176" s="3" t="s">
        <v>668</v>
      </c>
      <c r="C176" s="3" t="s">
        <v>908</v>
      </c>
      <c r="D176" s="14" t="s">
        <v>669</v>
      </c>
      <c r="E176" s="3" t="s">
        <v>30</v>
      </c>
      <c r="F176" s="3">
        <v>26.72</v>
      </c>
      <c r="G176" s="90">
        <v>56.51</v>
      </c>
      <c r="H176" s="91">
        <f t="shared" si="17"/>
        <v>72.468423999999999</v>
      </c>
      <c r="I176" s="4">
        <f t="shared" si="22"/>
        <v>1936.3562892799998</v>
      </c>
    </row>
    <row r="177" spans="1:9" ht="16.5">
      <c r="A177" s="3" t="s">
        <v>0</v>
      </c>
      <c r="B177" s="3">
        <v>89714</v>
      </c>
      <c r="C177" s="3" t="s">
        <v>909</v>
      </c>
      <c r="D177" s="14" t="s">
        <v>670</v>
      </c>
      <c r="E177" s="3" t="s">
        <v>33</v>
      </c>
      <c r="F177" s="3">
        <v>5.12</v>
      </c>
      <c r="G177" s="90">
        <v>37.770000000000003</v>
      </c>
      <c r="H177" s="91">
        <f t="shared" si="17"/>
        <v>48.436248000000006</v>
      </c>
      <c r="I177" s="4">
        <f t="shared" si="22"/>
        <v>247.99358976000005</v>
      </c>
    </row>
    <row r="178" spans="1:9" ht="24.75">
      <c r="A178" s="3" t="s">
        <v>0</v>
      </c>
      <c r="B178" s="3">
        <v>89796</v>
      </c>
      <c r="C178" s="3" t="s">
        <v>910</v>
      </c>
      <c r="D178" s="14" t="s">
        <v>671</v>
      </c>
      <c r="E178" s="3" t="s">
        <v>31</v>
      </c>
      <c r="F178" s="3">
        <v>2</v>
      </c>
      <c r="G178" s="90">
        <v>27.79</v>
      </c>
      <c r="H178" s="91">
        <f t="shared" si="17"/>
        <v>35.637895999999998</v>
      </c>
      <c r="I178" s="4">
        <f t="shared" si="22"/>
        <v>71.275791999999996</v>
      </c>
    </row>
    <row r="179" spans="1:9" ht="16.5">
      <c r="A179" s="3" t="s">
        <v>0</v>
      </c>
      <c r="B179" s="3" t="s">
        <v>672</v>
      </c>
      <c r="C179" s="3" t="s">
        <v>911</v>
      </c>
      <c r="D179" s="14" t="s">
        <v>673</v>
      </c>
      <c r="E179" s="3" t="s">
        <v>30</v>
      </c>
      <c r="F179" s="3">
        <v>8.32</v>
      </c>
      <c r="G179" s="90">
        <v>34.659999999999997</v>
      </c>
      <c r="H179" s="91">
        <f t="shared" si="17"/>
        <v>44.447983999999998</v>
      </c>
      <c r="I179" s="4">
        <f t="shared" si="22"/>
        <v>369.80722687999997</v>
      </c>
    </row>
    <row r="180" spans="1:9" ht="24.75">
      <c r="A180" s="3" t="s">
        <v>0</v>
      </c>
      <c r="B180" s="3">
        <v>92787</v>
      </c>
      <c r="C180" s="3" t="s">
        <v>912</v>
      </c>
      <c r="D180" s="14" t="s">
        <v>674</v>
      </c>
      <c r="E180" s="3" t="s">
        <v>192</v>
      </c>
      <c r="F180" s="3">
        <v>54</v>
      </c>
      <c r="G180" s="90">
        <v>6.39</v>
      </c>
      <c r="H180" s="91">
        <f t="shared" si="17"/>
        <v>8.1945359999999994</v>
      </c>
      <c r="I180" s="4">
        <f t="shared" si="22"/>
        <v>442.50494399999997</v>
      </c>
    </row>
    <row r="181" spans="1:9">
      <c r="A181" s="17"/>
      <c r="B181" s="17"/>
      <c r="C181" s="17"/>
      <c r="D181" s="27" t="s">
        <v>675</v>
      </c>
      <c r="E181" s="17"/>
      <c r="F181" s="160"/>
      <c r="G181" s="161"/>
      <c r="H181" s="136"/>
      <c r="I181" s="136"/>
    </row>
    <row r="182" spans="1:9">
      <c r="A182" s="3" t="s">
        <v>0</v>
      </c>
      <c r="B182" s="3">
        <v>93358</v>
      </c>
      <c r="C182" s="3" t="s">
        <v>913</v>
      </c>
      <c r="D182" s="14" t="s">
        <v>657</v>
      </c>
      <c r="E182" s="3" t="s">
        <v>32</v>
      </c>
      <c r="F182" s="3">
        <v>2.59</v>
      </c>
      <c r="G182" s="90">
        <v>60.36</v>
      </c>
      <c r="H182" s="91">
        <f t="shared" si="17"/>
        <v>77.405664000000002</v>
      </c>
      <c r="I182" s="4">
        <f t="shared" si="22"/>
        <v>200.48066975999998</v>
      </c>
    </row>
    <row r="183" spans="1:9" ht="24.75">
      <c r="A183" s="3" t="s">
        <v>0</v>
      </c>
      <c r="B183" s="3">
        <v>94099</v>
      </c>
      <c r="C183" s="3" t="s">
        <v>914</v>
      </c>
      <c r="D183" s="14" t="s">
        <v>658</v>
      </c>
      <c r="E183" s="3" t="s">
        <v>30</v>
      </c>
      <c r="F183" s="3">
        <v>1.32</v>
      </c>
      <c r="G183" s="90">
        <v>2.2799999999999998</v>
      </c>
      <c r="H183" s="91">
        <f t="shared" si="17"/>
        <v>2.9238719999999998</v>
      </c>
      <c r="I183" s="4">
        <f t="shared" si="22"/>
        <v>3.8595110400000001</v>
      </c>
    </row>
    <row r="184" spans="1:9" ht="16.5">
      <c r="A184" s="3" t="s">
        <v>0</v>
      </c>
      <c r="B184" s="3">
        <v>72131</v>
      </c>
      <c r="C184" s="3" t="s">
        <v>915</v>
      </c>
      <c r="D184" s="14" t="s">
        <v>661</v>
      </c>
      <c r="E184" s="3" t="s">
        <v>30</v>
      </c>
      <c r="F184" s="3">
        <v>6.14</v>
      </c>
      <c r="G184" s="90">
        <v>119.99</v>
      </c>
      <c r="H184" s="91">
        <f t="shared" si="17"/>
        <v>153.87517599999998</v>
      </c>
      <c r="I184" s="4">
        <f t="shared" si="22"/>
        <v>944.79358063999985</v>
      </c>
    </row>
    <row r="185" spans="1:9" ht="16.5">
      <c r="A185" s="3" t="s">
        <v>0</v>
      </c>
      <c r="B185" s="3">
        <v>94965</v>
      </c>
      <c r="C185" s="3" t="s">
        <v>916</v>
      </c>
      <c r="D185" s="14" t="s">
        <v>663</v>
      </c>
      <c r="E185" s="3" t="s">
        <v>32</v>
      </c>
      <c r="F185" s="3">
        <v>0.4</v>
      </c>
      <c r="G185" s="90">
        <v>309.83</v>
      </c>
      <c r="H185" s="91">
        <f t="shared" si="17"/>
        <v>397.32599199999999</v>
      </c>
      <c r="I185" s="4">
        <f t="shared" si="22"/>
        <v>158.93039680000001</v>
      </c>
    </row>
    <row r="186" spans="1:9">
      <c r="A186" s="3" t="s">
        <v>0</v>
      </c>
      <c r="B186" s="3">
        <v>6087</v>
      </c>
      <c r="C186" s="3" t="s">
        <v>917</v>
      </c>
      <c r="D186" s="14" t="s">
        <v>676</v>
      </c>
      <c r="E186" s="3" t="s">
        <v>31</v>
      </c>
      <c r="F186" s="3">
        <v>1</v>
      </c>
      <c r="G186" s="90">
        <v>21.47</v>
      </c>
      <c r="H186" s="91">
        <f t="shared" si="17"/>
        <v>27.533127999999998</v>
      </c>
      <c r="I186" s="4">
        <f t="shared" si="22"/>
        <v>27.533127999999998</v>
      </c>
    </row>
    <row r="187" spans="1:9" ht="16.5">
      <c r="A187" s="3" t="s">
        <v>0</v>
      </c>
      <c r="B187" s="3">
        <v>85662</v>
      </c>
      <c r="C187" s="3" t="s">
        <v>918</v>
      </c>
      <c r="D187" s="14" t="s">
        <v>665</v>
      </c>
      <c r="E187" s="3" t="s">
        <v>30</v>
      </c>
      <c r="F187" s="3">
        <v>2.64</v>
      </c>
      <c r="G187" s="90">
        <v>11.27</v>
      </c>
      <c r="H187" s="91">
        <f t="shared" si="17"/>
        <v>14.452648</v>
      </c>
      <c r="I187" s="4">
        <f t="shared" si="22"/>
        <v>38.154990720000001</v>
      </c>
    </row>
    <row r="188" spans="1:9" ht="24.75">
      <c r="A188" s="3" t="s">
        <v>0</v>
      </c>
      <c r="B188" s="3">
        <v>87878</v>
      </c>
      <c r="C188" s="3" t="s">
        <v>919</v>
      </c>
      <c r="D188" s="14" t="s">
        <v>666</v>
      </c>
      <c r="E188" s="3" t="s">
        <v>30</v>
      </c>
      <c r="F188" s="3">
        <v>6.14</v>
      </c>
      <c r="G188" s="90">
        <v>3.19</v>
      </c>
      <c r="H188" s="91">
        <f t="shared" si="17"/>
        <v>4.0908559999999996</v>
      </c>
      <c r="I188" s="4">
        <f t="shared" si="22"/>
        <v>25.117855839999997</v>
      </c>
    </row>
    <row r="189" spans="1:9" ht="33">
      <c r="A189" s="3" t="s">
        <v>0</v>
      </c>
      <c r="B189" s="3">
        <v>87527</v>
      </c>
      <c r="C189" s="3" t="s">
        <v>920</v>
      </c>
      <c r="D189" s="14" t="s">
        <v>667</v>
      </c>
      <c r="E189" s="3" t="s">
        <v>30</v>
      </c>
      <c r="F189" s="3">
        <v>6.14</v>
      </c>
      <c r="G189" s="90">
        <v>27.52</v>
      </c>
      <c r="H189" s="91">
        <f t="shared" si="17"/>
        <v>35.291648000000002</v>
      </c>
      <c r="I189" s="4">
        <f t="shared" si="22"/>
        <v>216.69071872000001</v>
      </c>
    </row>
    <row r="190" spans="1:9" ht="16.5">
      <c r="A190" s="3" t="s">
        <v>0</v>
      </c>
      <c r="B190" s="3" t="s">
        <v>668</v>
      </c>
      <c r="C190" s="3" t="s">
        <v>921</v>
      </c>
      <c r="D190" s="14" t="s">
        <v>669</v>
      </c>
      <c r="E190" s="3" t="s">
        <v>30</v>
      </c>
      <c r="F190" s="3">
        <v>8.7799999999999994</v>
      </c>
      <c r="G190" s="90">
        <v>56.51</v>
      </c>
      <c r="H190" s="91">
        <f t="shared" si="17"/>
        <v>72.468423999999999</v>
      </c>
      <c r="I190" s="4">
        <f t="shared" si="22"/>
        <v>636.27276271999995</v>
      </c>
    </row>
    <row r="191" spans="1:9" ht="16.5">
      <c r="A191" s="3" t="s">
        <v>0</v>
      </c>
      <c r="B191" s="3">
        <v>89714</v>
      </c>
      <c r="C191" s="3" t="s">
        <v>922</v>
      </c>
      <c r="D191" s="14" t="s">
        <v>670</v>
      </c>
      <c r="E191" s="3" t="s">
        <v>33</v>
      </c>
      <c r="F191" s="3">
        <v>5.04</v>
      </c>
      <c r="G191" s="90">
        <v>37.770000000000003</v>
      </c>
      <c r="H191" s="91">
        <f t="shared" si="17"/>
        <v>48.436248000000006</v>
      </c>
      <c r="I191" s="4">
        <f t="shared" si="22"/>
        <v>244.11868992000004</v>
      </c>
    </row>
    <row r="192" spans="1:9" ht="24.75">
      <c r="A192" s="3" t="s">
        <v>0</v>
      </c>
      <c r="B192" s="3">
        <v>89744</v>
      </c>
      <c r="C192" s="3" t="s">
        <v>923</v>
      </c>
      <c r="D192" s="14" t="s">
        <v>677</v>
      </c>
      <c r="E192" s="3" t="s">
        <v>31</v>
      </c>
      <c r="F192" s="3">
        <v>1</v>
      </c>
      <c r="G192" s="90">
        <v>17.170000000000002</v>
      </c>
      <c r="H192" s="91">
        <f t="shared" si="17"/>
        <v>22.018808000000003</v>
      </c>
      <c r="I192" s="4">
        <f t="shared" si="22"/>
        <v>22.018808000000003</v>
      </c>
    </row>
    <row r="193" spans="1:13">
      <c r="A193" s="3" t="s">
        <v>0</v>
      </c>
      <c r="B193" s="3" t="s">
        <v>678</v>
      </c>
      <c r="C193" s="3" t="s">
        <v>924</v>
      </c>
      <c r="D193" s="14" t="s">
        <v>679</v>
      </c>
      <c r="E193" s="3" t="s">
        <v>32</v>
      </c>
      <c r="F193" s="3">
        <v>0.82</v>
      </c>
      <c r="G193" s="90">
        <v>142.44999999999999</v>
      </c>
      <c r="H193" s="91">
        <f t="shared" si="17"/>
        <v>182.67787999999999</v>
      </c>
      <c r="I193" s="4">
        <f t="shared" si="22"/>
        <v>149.79586159999999</v>
      </c>
    </row>
    <row r="194" spans="1:13" ht="16.5">
      <c r="A194" s="3" t="s">
        <v>0</v>
      </c>
      <c r="B194" s="3" t="s">
        <v>672</v>
      </c>
      <c r="C194" s="3" t="s">
        <v>925</v>
      </c>
      <c r="D194" s="14" t="s">
        <v>673</v>
      </c>
      <c r="E194" s="3" t="s">
        <v>30</v>
      </c>
      <c r="F194" s="3">
        <v>2.64</v>
      </c>
      <c r="G194" s="90">
        <v>34.659999999999997</v>
      </c>
      <c r="H194" s="91">
        <f t="shared" si="17"/>
        <v>44.447983999999998</v>
      </c>
      <c r="I194" s="4">
        <f t="shared" si="22"/>
        <v>117.34267776</v>
      </c>
    </row>
    <row r="195" spans="1:13">
      <c r="A195" s="17"/>
      <c r="B195" s="17"/>
      <c r="C195" s="17"/>
      <c r="D195" s="27" t="s">
        <v>680</v>
      </c>
      <c r="E195" s="17"/>
      <c r="F195" s="160"/>
      <c r="G195" s="161"/>
      <c r="H195" s="136"/>
      <c r="I195" s="136"/>
    </row>
    <row r="196" spans="1:13">
      <c r="A196" s="3" t="s">
        <v>0</v>
      </c>
      <c r="B196" s="3">
        <v>93358</v>
      </c>
      <c r="C196" s="3" t="s">
        <v>926</v>
      </c>
      <c r="D196" s="14" t="s">
        <v>657</v>
      </c>
      <c r="E196" s="3" t="s">
        <v>32</v>
      </c>
      <c r="F196" s="3">
        <v>0.44</v>
      </c>
      <c r="G196" s="90">
        <v>60.36</v>
      </c>
      <c r="H196" s="91">
        <f t="shared" si="17"/>
        <v>77.405664000000002</v>
      </c>
      <c r="I196" s="4">
        <f t="shared" si="22"/>
        <v>34.05849216</v>
      </c>
    </row>
    <row r="197" spans="1:13" ht="24.75">
      <c r="A197" s="3" t="s">
        <v>0</v>
      </c>
      <c r="B197" s="3">
        <v>94099</v>
      </c>
      <c r="C197" s="3" t="s">
        <v>927</v>
      </c>
      <c r="D197" s="14" t="s">
        <v>658</v>
      </c>
      <c r="E197" s="3" t="s">
        <v>30</v>
      </c>
      <c r="F197" s="3">
        <v>0.66</v>
      </c>
      <c r="G197" s="90">
        <v>2.2799999999999998</v>
      </c>
      <c r="H197" s="91">
        <f t="shared" si="17"/>
        <v>2.9238719999999998</v>
      </c>
      <c r="I197" s="4">
        <f t="shared" si="22"/>
        <v>1.9297555200000001</v>
      </c>
    </row>
    <row r="198" spans="1:13" ht="16.5">
      <c r="A198" s="3" t="s">
        <v>0</v>
      </c>
      <c r="B198" s="3">
        <v>72132</v>
      </c>
      <c r="C198" s="3" t="s">
        <v>928</v>
      </c>
      <c r="D198" s="14" t="s">
        <v>662</v>
      </c>
      <c r="E198" s="3" t="s">
        <v>30</v>
      </c>
      <c r="F198" s="3">
        <v>1.33</v>
      </c>
      <c r="G198" s="90">
        <v>61.95</v>
      </c>
      <c r="H198" s="91">
        <f t="shared" ref="H198:H216" si="23">G198*1.2824</f>
        <v>79.444680000000005</v>
      </c>
      <c r="I198" s="4">
        <f t="shared" si="22"/>
        <v>105.66142440000002</v>
      </c>
    </row>
    <row r="199" spans="1:13" ht="16.5">
      <c r="A199" s="3" t="s">
        <v>0</v>
      </c>
      <c r="B199" s="3">
        <v>94965</v>
      </c>
      <c r="C199" s="3" t="s">
        <v>929</v>
      </c>
      <c r="D199" s="14" t="s">
        <v>663</v>
      </c>
      <c r="E199" s="3" t="s">
        <v>32</v>
      </c>
      <c r="F199" s="3">
        <v>0.15</v>
      </c>
      <c r="G199" s="90">
        <v>309.83</v>
      </c>
      <c r="H199" s="91">
        <f t="shared" si="23"/>
        <v>397.32599199999999</v>
      </c>
      <c r="I199" s="4">
        <f t="shared" si="22"/>
        <v>59.598898799999994</v>
      </c>
    </row>
    <row r="200" spans="1:13" ht="24.75">
      <c r="A200" s="3" t="s">
        <v>0</v>
      </c>
      <c r="B200" s="3">
        <v>87878</v>
      </c>
      <c r="C200" s="3" t="s">
        <v>930</v>
      </c>
      <c r="D200" s="14" t="s">
        <v>666</v>
      </c>
      <c r="E200" s="3" t="s">
        <v>30</v>
      </c>
      <c r="F200" s="3">
        <v>1.33</v>
      </c>
      <c r="G200" s="90">
        <v>3.19</v>
      </c>
      <c r="H200" s="91">
        <f t="shared" si="23"/>
        <v>4.0908559999999996</v>
      </c>
      <c r="I200" s="4">
        <f t="shared" si="22"/>
        <v>5.44083848</v>
      </c>
    </row>
    <row r="201" spans="1:13" ht="33">
      <c r="A201" s="3" t="s">
        <v>0</v>
      </c>
      <c r="B201" s="3">
        <v>87527</v>
      </c>
      <c r="C201" s="3" t="s">
        <v>931</v>
      </c>
      <c r="D201" s="14" t="s">
        <v>667</v>
      </c>
      <c r="E201" s="3" t="s">
        <v>30</v>
      </c>
      <c r="F201" s="3">
        <v>1.33</v>
      </c>
      <c r="G201" s="90">
        <v>27.52</v>
      </c>
      <c r="H201" s="91">
        <f t="shared" si="23"/>
        <v>35.291648000000002</v>
      </c>
      <c r="I201" s="4">
        <f t="shared" si="22"/>
        <v>46.937891840000006</v>
      </c>
    </row>
    <row r="202" spans="1:13" ht="16.5">
      <c r="A202" s="3" t="s">
        <v>0</v>
      </c>
      <c r="B202" s="3" t="s">
        <v>668</v>
      </c>
      <c r="C202" s="3" t="s">
        <v>932</v>
      </c>
      <c r="D202" s="14" t="s">
        <v>669</v>
      </c>
      <c r="E202" s="3" t="s">
        <v>30</v>
      </c>
      <c r="F202" s="3">
        <v>2</v>
      </c>
      <c r="G202" s="90">
        <v>56.51</v>
      </c>
      <c r="H202" s="91">
        <f t="shared" si="23"/>
        <v>72.468423999999999</v>
      </c>
      <c r="I202" s="4">
        <f t="shared" si="22"/>
        <v>144.936848</v>
      </c>
    </row>
    <row r="203" spans="1:13">
      <c r="A203" s="17"/>
      <c r="B203" s="17"/>
      <c r="C203" s="17"/>
      <c r="D203" s="27" t="s">
        <v>681</v>
      </c>
      <c r="E203" s="17"/>
      <c r="F203" s="160"/>
      <c r="G203" s="161"/>
      <c r="H203" s="136"/>
      <c r="I203" s="136"/>
    </row>
    <row r="204" spans="1:13" ht="24.75">
      <c r="A204" s="3" t="s">
        <v>0</v>
      </c>
      <c r="B204" s="3" t="s">
        <v>682</v>
      </c>
      <c r="C204" s="3" t="s">
        <v>933</v>
      </c>
      <c r="D204" s="14" t="s">
        <v>683</v>
      </c>
      <c r="E204" s="3" t="s">
        <v>31</v>
      </c>
      <c r="F204" s="3">
        <v>1</v>
      </c>
      <c r="G204" s="90">
        <v>1590.34</v>
      </c>
      <c r="H204" s="91">
        <f t="shared" si="23"/>
        <v>2039.452016</v>
      </c>
      <c r="I204" s="4">
        <f t="shared" si="22"/>
        <v>2039.452016</v>
      </c>
    </row>
    <row r="205" spans="1:13" ht="24.75">
      <c r="A205" s="3" t="s">
        <v>0</v>
      </c>
      <c r="B205" s="3">
        <v>89744</v>
      </c>
      <c r="C205" s="3" t="s">
        <v>1071</v>
      </c>
      <c r="D205" s="14" t="s">
        <v>677</v>
      </c>
      <c r="E205" s="3" t="s">
        <v>31</v>
      </c>
      <c r="F205" s="3">
        <v>1</v>
      </c>
      <c r="G205" s="90">
        <v>17.170000000000002</v>
      </c>
      <c r="H205" s="91">
        <f t="shared" si="23"/>
        <v>22.018808000000003</v>
      </c>
      <c r="I205" s="4">
        <f t="shared" si="22"/>
        <v>22.018808000000003</v>
      </c>
    </row>
    <row r="206" spans="1:13" ht="16.5">
      <c r="A206" s="3" t="s">
        <v>0</v>
      </c>
      <c r="B206" s="3">
        <v>89714</v>
      </c>
      <c r="C206" s="3" t="s">
        <v>1072</v>
      </c>
      <c r="D206" s="14" t="s">
        <v>670</v>
      </c>
      <c r="E206" s="3" t="s">
        <v>33</v>
      </c>
      <c r="F206" s="3">
        <v>3.5</v>
      </c>
      <c r="G206" s="90">
        <v>37.770000000000003</v>
      </c>
      <c r="H206" s="91">
        <f t="shared" si="23"/>
        <v>48.436248000000006</v>
      </c>
      <c r="I206" s="4">
        <f t="shared" si="22"/>
        <v>169.52686800000004</v>
      </c>
    </row>
    <row r="207" spans="1:13">
      <c r="A207" s="18"/>
      <c r="B207" s="18"/>
      <c r="C207" s="19" t="s">
        <v>753</v>
      </c>
      <c r="D207" s="20" t="s">
        <v>125</v>
      </c>
      <c r="E207" s="18"/>
      <c r="F207" s="18"/>
      <c r="G207" s="21"/>
      <c r="H207" s="103"/>
      <c r="I207" s="24">
        <f>SUM(I208:I213)</f>
        <v>13279.451592736001</v>
      </c>
      <c r="L207" s="2">
        <f t="shared" si="21"/>
        <v>0</v>
      </c>
    </row>
    <row r="208" spans="1:13">
      <c r="A208" s="3" t="s">
        <v>343</v>
      </c>
      <c r="B208" s="3">
        <v>39</v>
      </c>
      <c r="C208" s="3" t="s">
        <v>84</v>
      </c>
      <c r="D208" s="15" t="s">
        <v>684</v>
      </c>
      <c r="E208" s="3" t="s">
        <v>33</v>
      </c>
      <c r="F208" s="3" t="s">
        <v>134</v>
      </c>
      <c r="G208" s="90">
        <f>COMPOSIÇÃO!H293</f>
        <v>45.574187999999999</v>
      </c>
      <c r="H208" s="91">
        <f t="shared" si="23"/>
        <v>58.444338691199995</v>
      </c>
      <c r="I208" s="4">
        <f t="shared" si="22"/>
        <v>1753.3301607359999</v>
      </c>
      <c r="L208" s="2">
        <f t="shared" si="21"/>
        <v>13.397640000000001</v>
      </c>
      <c r="M208" s="2">
        <v>11.64</v>
      </c>
    </row>
    <row r="209" spans="1:13">
      <c r="A209" s="3" t="s">
        <v>0</v>
      </c>
      <c r="B209" s="3">
        <v>95248</v>
      </c>
      <c r="C209" s="3" t="s">
        <v>335</v>
      </c>
      <c r="D209" s="15" t="s">
        <v>690</v>
      </c>
      <c r="E209" s="3" t="s">
        <v>31</v>
      </c>
      <c r="F209" s="3" t="s">
        <v>34</v>
      </c>
      <c r="G209" s="90">
        <v>49.93</v>
      </c>
      <c r="H209" s="91">
        <f t="shared" si="23"/>
        <v>64.030231999999998</v>
      </c>
      <c r="I209" s="4">
        <f t="shared" si="22"/>
        <v>64.030231999999998</v>
      </c>
      <c r="L209" s="2">
        <f t="shared" si="21"/>
        <v>37.511090000000003</v>
      </c>
      <c r="M209" s="2">
        <v>32.590000000000003</v>
      </c>
    </row>
    <row r="210" spans="1:13">
      <c r="A210" s="208" t="s">
        <v>413</v>
      </c>
      <c r="B210" s="216" t="s">
        <v>1065</v>
      </c>
      <c r="C210" s="3" t="s">
        <v>336</v>
      </c>
      <c r="D210" s="209" t="s">
        <v>693</v>
      </c>
      <c r="E210" s="208" t="s">
        <v>31</v>
      </c>
      <c r="F210" s="208">
        <v>14</v>
      </c>
      <c r="G210" s="90">
        <v>159.03</v>
      </c>
      <c r="H210" s="91">
        <f t="shared" si="23"/>
        <v>203.94007199999999</v>
      </c>
      <c r="I210" s="210">
        <f t="shared" si="22"/>
        <v>2855.161008</v>
      </c>
      <c r="L210" s="2">
        <f t="shared" si="21"/>
        <v>111.64700000000001</v>
      </c>
      <c r="M210" s="2">
        <v>97</v>
      </c>
    </row>
    <row r="211" spans="1:13">
      <c r="A211" s="208" t="s">
        <v>413</v>
      </c>
      <c r="B211" s="216" t="s">
        <v>1066</v>
      </c>
      <c r="C211" s="3" t="s">
        <v>85</v>
      </c>
      <c r="D211" s="209" t="s">
        <v>694</v>
      </c>
      <c r="E211" s="208" t="s">
        <v>31</v>
      </c>
      <c r="F211" s="208" t="s">
        <v>73</v>
      </c>
      <c r="G211" s="90">
        <v>168.79</v>
      </c>
      <c r="H211" s="91">
        <f t="shared" si="23"/>
        <v>216.45629599999998</v>
      </c>
      <c r="I211" s="210">
        <f>H211*F211</f>
        <v>432.91259199999996</v>
      </c>
      <c r="L211" s="2">
        <f t="shared" si="21"/>
        <v>163.44200000000001</v>
      </c>
      <c r="M211" s="2">
        <v>142</v>
      </c>
    </row>
    <row r="212" spans="1:13" ht="16.5">
      <c r="A212" s="208" t="s">
        <v>413</v>
      </c>
      <c r="B212" s="216" t="s">
        <v>1049</v>
      </c>
      <c r="C212" s="3" t="s">
        <v>691</v>
      </c>
      <c r="D212" s="214" t="s">
        <v>695</v>
      </c>
      <c r="E212" s="208" t="s">
        <v>31</v>
      </c>
      <c r="F212" s="208">
        <v>1</v>
      </c>
      <c r="G212" s="90">
        <v>5125</v>
      </c>
      <c r="H212" s="91">
        <f t="shared" si="23"/>
        <v>6572.3</v>
      </c>
      <c r="I212" s="210">
        <f t="shared" ref="I212:I213" si="24">H212*F212</f>
        <v>6572.3</v>
      </c>
    </row>
    <row r="213" spans="1:13">
      <c r="A213" s="208" t="s">
        <v>413</v>
      </c>
      <c r="B213" s="216" t="s">
        <v>1067</v>
      </c>
      <c r="C213" s="3" t="s">
        <v>692</v>
      </c>
      <c r="D213" s="209" t="s">
        <v>696</v>
      </c>
      <c r="E213" s="208" t="s">
        <v>31</v>
      </c>
      <c r="F213" s="208">
        <v>1</v>
      </c>
      <c r="G213" s="90">
        <v>1249</v>
      </c>
      <c r="H213" s="91">
        <f t="shared" si="23"/>
        <v>1601.7175999999999</v>
      </c>
      <c r="I213" s="210">
        <f t="shared" si="24"/>
        <v>1601.7175999999999</v>
      </c>
    </row>
    <row r="214" spans="1:13">
      <c r="A214" s="18"/>
      <c r="B214" s="18"/>
      <c r="C214" s="19" t="s">
        <v>754</v>
      </c>
      <c r="D214" s="20" t="s">
        <v>126</v>
      </c>
      <c r="E214" s="18"/>
      <c r="F214" s="18"/>
      <c r="G214" s="21"/>
      <c r="H214" s="103"/>
      <c r="I214" s="24">
        <f>SUM(I215:I216)</f>
        <v>2150.1962328</v>
      </c>
      <c r="L214" s="2">
        <f t="shared" si="21"/>
        <v>0</v>
      </c>
    </row>
    <row r="215" spans="1:13">
      <c r="A215" s="3" t="s">
        <v>0</v>
      </c>
      <c r="B215" s="3">
        <v>9537</v>
      </c>
      <c r="C215" s="3" t="s">
        <v>115</v>
      </c>
      <c r="D215" s="15" t="s">
        <v>127</v>
      </c>
      <c r="E215" s="3" t="s">
        <v>252</v>
      </c>
      <c r="F215" s="3">
        <v>359.85</v>
      </c>
      <c r="G215" s="90">
        <v>2.2799999999999998</v>
      </c>
      <c r="H215" s="91">
        <f t="shared" si="23"/>
        <v>2.9238719999999998</v>
      </c>
      <c r="I215" s="4">
        <f t="shared" si="22"/>
        <v>1052.1553392000001</v>
      </c>
      <c r="L215" s="2">
        <f t="shared" si="21"/>
        <v>1.3581799999999999</v>
      </c>
      <c r="M215" s="2">
        <v>1.18</v>
      </c>
    </row>
    <row r="216" spans="1:13" ht="17.25" thickBot="1">
      <c r="A216" s="3" t="s">
        <v>0</v>
      </c>
      <c r="B216" s="145">
        <v>72887</v>
      </c>
      <c r="C216" s="3" t="s">
        <v>436</v>
      </c>
      <c r="D216" s="146" t="s">
        <v>1079</v>
      </c>
      <c r="E216" s="3" t="s">
        <v>1080</v>
      </c>
      <c r="F216" s="3">
        <v>831.3</v>
      </c>
      <c r="G216" s="90">
        <v>1.03</v>
      </c>
      <c r="H216" s="91">
        <f t="shared" si="23"/>
        <v>1.320872</v>
      </c>
      <c r="I216" s="4">
        <f t="shared" si="22"/>
        <v>1098.0408935999999</v>
      </c>
    </row>
    <row r="217" spans="1:13" ht="13.5" thickBot="1">
      <c r="A217" s="140"/>
      <c r="B217" s="141"/>
      <c r="C217" s="141"/>
      <c r="D217" s="142"/>
      <c r="E217" s="141"/>
      <c r="F217" s="141"/>
      <c r="G217" s="143"/>
      <c r="H217" s="143"/>
      <c r="I217" s="144"/>
    </row>
    <row r="218" spans="1:13" ht="13.5">
      <c r="A218" s="138"/>
      <c r="B218" s="138"/>
      <c r="C218" s="138"/>
      <c r="D218" s="139" t="s">
        <v>140</v>
      </c>
      <c r="E218" s="505" t="s">
        <v>318</v>
      </c>
      <c r="F218" s="506"/>
      <c r="G218" s="507"/>
      <c r="H218" s="510">
        <f>SUM(I9+I18+I31+I38+I47+I51+I73+I88+I129+I207+I214)</f>
        <v>544481.27984946477</v>
      </c>
      <c r="I218" s="511"/>
    </row>
    <row r="219" spans="1:13">
      <c r="A219" s="6" t="s">
        <v>135</v>
      </c>
      <c r="J219" s="319"/>
      <c r="K219" s="5"/>
    </row>
    <row r="220" spans="1:13">
      <c r="A220" s="11"/>
      <c r="I220" s="13">
        <v>511997.34280384029</v>
      </c>
    </row>
    <row r="221" spans="1:13">
      <c r="A221" s="11"/>
      <c r="I221" s="13">
        <f>I220-H218</f>
        <v>-32483.93704562448</v>
      </c>
      <c r="J221" s="318"/>
    </row>
  </sheetData>
  <mergeCells count="8">
    <mergeCell ref="A1:D1"/>
    <mergeCell ref="A3:D3"/>
    <mergeCell ref="E218:G218"/>
    <mergeCell ref="A5:I5"/>
    <mergeCell ref="A6:C6"/>
    <mergeCell ref="D6:F6"/>
    <mergeCell ref="G6:I6"/>
    <mergeCell ref="H218:I218"/>
  </mergeCells>
  <pageMargins left="0.78740157480314965" right="0.78740157480314965" top="0.28000000000000003" bottom="0.24" header="0.41" footer="0.2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4"/>
  <sheetViews>
    <sheetView view="pageBreakPreview" topLeftCell="A343" zoomScale="60" zoomScaleNormal="90" workbookViewId="0">
      <selection activeCell="H394" sqref="H394"/>
    </sheetView>
  </sheetViews>
  <sheetFormatPr defaultRowHeight="12.75"/>
  <cols>
    <col min="1" max="1" width="10.7109375" customWidth="1"/>
    <col min="2" max="2" width="13" customWidth="1"/>
    <col min="3" max="3" width="41" customWidth="1"/>
    <col min="4" max="4" width="42.5703125" customWidth="1"/>
    <col min="5" max="5" width="15.28515625" customWidth="1"/>
    <col min="6" max="6" width="12.140625" customWidth="1"/>
    <col min="7" max="7" width="14.42578125" customWidth="1"/>
    <col min="8" max="8" width="15.42578125" customWidth="1"/>
  </cols>
  <sheetData>
    <row r="1" spans="1:8">
      <c r="A1" s="488" t="s">
        <v>1075</v>
      </c>
      <c r="B1" s="489"/>
      <c r="C1" s="489"/>
      <c r="D1" s="490"/>
      <c r="E1" s="630"/>
      <c r="F1" s="630"/>
      <c r="G1" s="630"/>
      <c r="H1" s="631"/>
    </row>
    <row r="2" spans="1:8">
      <c r="A2" s="491"/>
      <c r="B2" s="489"/>
      <c r="C2" s="492" t="s">
        <v>141</v>
      </c>
      <c r="D2" s="493">
        <v>0.28239999999999998</v>
      </c>
      <c r="E2" s="630"/>
      <c r="F2" s="630"/>
      <c r="G2" s="630"/>
      <c r="H2" s="631"/>
    </row>
    <row r="3" spans="1:8">
      <c r="A3" s="488" t="s">
        <v>1076</v>
      </c>
      <c r="B3" s="489"/>
      <c r="C3" s="489"/>
      <c r="D3" s="490"/>
      <c r="E3" s="630"/>
      <c r="F3" s="630"/>
      <c r="G3" s="630"/>
      <c r="H3" s="631"/>
    </row>
    <row r="4" spans="1:8">
      <c r="A4" s="488" t="s">
        <v>1077</v>
      </c>
      <c r="B4" s="489"/>
      <c r="C4" s="489"/>
      <c r="D4" s="490"/>
      <c r="E4" s="630"/>
      <c r="F4" s="630"/>
      <c r="G4" s="630"/>
      <c r="H4" s="631"/>
    </row>
    <row r="5" spans="1:8" ht="17.25" thickBot="1">
      <c r="A5" s="494"/>
      <c r="B5" s="494"/>
      <c r="C5" s="494"/>
      <c r="D5" s="495"/>
      <c r="E5" s="494"/>
      <c r="F5" s="494"/>
      <c r="G5" s="494"/>
      <c r="H5" s="496"/>
    </row>
    <row r="6" spans="1:8" ht="29.25" customHeight="1">
      <c r="A6" s="576" t="s">
        <v>355</v>
      </c>
      <c r="B6" s="572"/>
      <c r="C6" s="573" t="s">
        <v>142</v>
      </c>
      <c r="D6" s="574"/>
      <c r="E6" s="574"/>
      <c r="F6" s="574"/>
      <c r="G6" s="574"/>
      <c r="H6" s="575"/>
    </row>
    <row r="7" spans="1:8" ht="16.5" customHeight="1">
      <c r="A7" s="458" t="s">
        <v>159</v>
      </c>
      <c r="B7" s="458" t="s">
        <v>346</v>
      </c>
      <c r="C7" s="553" t="s">
        <v>143</v>
      </c>
      <c r="D7" s="554"/>
      <c r="E7" s="458" t="s">
        <v>62</v>
      </c>
      <c r="F7" s="239" t="s">
        <v>144</v>
      </c>
      <c r="G7" s="458" t="s">
        <v>145</v>
      </c>
      <c r="H7" s="459" t="s">
        <v>146</v>
      </c>
    </row>
    <row r="8" spans="1:8" ht="12.75" customHeight="1">
      <c r="A8" s="240">
        <v>367</v>
      </c>
      <c r="B8" s="240"/>
      <c r="C8" s="531" t="s">
        <v>469</v>
      </c>
      <c r="D8" s="532"/>
      <c r="E8" s="240" t="s">
        <v>147</v>
      </c>
      <c r="F8" s="241">
        <v>0.03</v>
      </c>
      <c r="G8" s="29">
        <v>60</v>
      </c>
      <c r="H8" s="242">
        <f>F8*G8</f>
        <v>1.7999999999999998</v>
      </c>
    </row>
    <row r="9" spans="1:8" ht="18" customHeight="1">
      <c r="A9" s="240">
        <v>12296</v>
      </c>
      <c r="B9" s="240"/>
      <c r="C9" s="531" t="s">
        <v>470</v>
      </c>
      <c r="D9" s="532"/>
      <c r="E9" s="240" t="s">
        <v>148</v>
      </c>
      <c r="F9" s="241">
        <v>0.15</v>
      </c>
      <c r="G9" s="30">
        <v>3.68</v>
      </c>
      <c r="H9" s="243">
        <f t="shared" ref="H9:H43" si="0">F9*G9</f>
        <v>0.55200000000000005</v>
      </c>
    </row>
    <row r="10" spans="1:8" ht="17.25" customHeight="1">
      <c r="A10" s="240">
        <v>34637</v>
      </c>
      <c r="B10" s="240"/>
      <c r="C10" s="531" t="s">
        <v>471</v>
      </c>
      <c r="D10" s="532"/>
      <c r="E10" s="240" t="s">
        <v>148</v>
      </c>
      <c r="F10" s="241">
        <v>0.03</v>
      </c>
      <c r="G10" s="30">
        <v>157.94999999999999</v>
      </c>
      <c r="H10" s="242">
        <f t="shared" si="0"/>
        <v>4.7384999999999993</v>
      </c>
    </row>
    <row r="11" spans="1:8" ht="17.25" customHeight="1">
      <c r="A11" s="240">
        <v>10425</v>
      </c>
      <c r="B11" s="240"/>
      <c r="C11" s="531" t="s">
        <v>472</v>
      </c>
      <c r="D11" s="532"/>
      <c r="E11" s="240" t="s">
        <v>148</v>
      </c>
      <c r="F11" s="241">
        <v>0.03</v>
      </c>
      <c r="G11" s="30">
        <v>75.37</v>
      </c>
      <c r="H11" s="243">
        <f>F11*G11</f>
        <v>2.2610999999999999</v>
      </c>
    </row>
    <row r="12" spans="1:8" ht="15" customHeight="1">
      <c r="A12" s="240">
        <v>9868</v>
      </c>
      <c r="B12" s="240"/>
      <c r="C12" s="531" t="s">
        <v>473</v>
      </c>
      <c r="D12" s="532"/>
      <c r="E12" s="240" t="s">
        <v>149</v>
      </c>
      <c r="F12" s="241">
        <v>0.37</v>
      </c>
      <c r="G12" s="30">
        <v>3.04</v>
      </c>
      <c r="H12" s="243">
        <f t="shared" si="0"/>
        <v>1.1248</v>
      </c>
    </row>
    <row r="13" spans="1:8" ht="26.25" customHeight="1">
      <c r="A13" s="240">
        <v>1031</v>
      </c>
      <c r="B13" s="240"/>
      <c r="C13" s="531" t="s">
        <v>474</v>
      </c>
      <c r="D13" s="532"/>
      <c r="E13" s="240" t="s">
        <v>148</v>
      </c>
      <c r="F13" s="241">
        <v>0.03</v>
      </c>
      <c r="G13" s="30">
        <v>8.85</v>
      </c>
      <c r="H13" s="243">
        <f t="shared" si="0"/>
        <v>0.26549999999999996</v>
      </c>
    </row>
    <row r="14" spans="1:8" ht="30" customHeight="1">
      <c r="A14" s="240">
        <v>1030</v>
      </c>
      <c r="B14" s="240"/>
      <c r="C14" s="531" t="s">
        <v>475</v>
      </c>
      <c r="D14" s="532"/>
      <c r="E14" s="240" t="s">
        <v>148</v>
      </c>
      <c r="F14" s="241">
        <v>0.03</v>
      </c>
      <c r="G14" s="30">
        <v>29.21</v>
      </c>
      <c r="H14" s="243">
        <f t="shared" si="0"/>
        <v>0.87629999999999997</v>
      </c>
    </row>
    <row r="15" spans="1:8" ht="12.75" customHeight="1">
      <c r="A15" s="240">
        <v>938</v>
      </c>
      <c r="B15" s="240"/>
      <c r="C15" s="531" t="s">
        <v>476</v>
      </c>
      <c r="D15" s="532"/>
      <c r="E15" s="240" t="s">
        <v>149</v>
      </c>
      <c r="F15" s="241">
        <v>0.02</v>
      </c>
      <c r="G15" s="30">
        <v>0.65</v>
      </c>
      <c r="H15" s="243">
        <f t="shared" si="0"/>
        <v>1.3000000000000001E-2</v>
      </c>
    </row>
    <row r="16" spans="1:8">
      <c r="A16" s="240">
        <v>1213</v>
      </c>
      <c r="B16" s="240"/>
      <c r="C16" s="531" t="s">
        <v>477</v>
      </c>
      <c r="D16" s="532"/>
      <c r="E16" s="240" t="s">
        <v>150</v>
      </c>
      <c r="F16" s="241">
        <v>0.95</v>
      </c>
      <c r="G16" s="30">
        <v>14.11</v>
      </c>
      <c r="H16" s="243">
        <f t="shared" si="0"/>
        <v>13.404499999999999</v>
      </c>
    </row>
    <row r="17" spans="1:8" ht="12.75" customHeight="1">
      <c r="A17" s="240">
        <v>1379</v>
      </c>
      <c r="B17" s="240"/>
      <c r="C17" s="531" t="s">
        <v>478</v>
      </c>
      <c r="D17" s="532"/>
      <c r="E17" s="240" t="s">
        <v>151</v>
      </c>
      <c r="F17" s="241">
        <v>12.67</v>
      </c>
      <c r="G17" s="30">
        <v>0.48</v>
      </c>
      <c r="H17" s="243">
        <f t="shared" si="0"/>
        <v>6.0815999999999999</v>
      </c>
    </row>
    <row r="18" spans="1:8" ht="21.75" customHeight="1">
      <c r="A18" s="240">
        <v>2420</v>
      </c>
      <c r="B18" s="240"/>
      <c r="C18" s="531" t="s">
        <v>479</v>
      </c>
      <c r="D18" s="532"/>
      <c r="E18" s="240" t="s">
        <v>148</v>
      </c>
      <c r="F18" s="241">
        <v>4.9000000000000004</v>
      </c>
      <c r="G18" s="29">
        <v>5.26</v>
      </c>
      <c r="H18" s="243">
        <f t="shared" si="0"/>
        <v>25.774000000000001</v>
      </c>
    </row>
    <row r="19" spans="1:8" ht="12.75" customHeight="1">
      <c r="A19" s="240">
        <v>5069</v>
      </c>
      <c r="B19" s="240"/>
      <c r="C19" s="531" t="s">
        <v>480</v>
      </c>
      <c r="D19" s="532"/>
      <c r="E19" s="240" t="s">
        <v>151</v>
      </c>
      <c r="F19" s="241">
        <v>0.28000000000000003</v>
      </c>
      <c r="G19" s="29">
        <v>8.2899999999999991</v>
      </c>
      <c r="H19" s="243">
        <f t="shared" si="0"/>
        <v>2.3212000000000002</v>
      </c>
    </row>
    <row r="20" spans="1:8" ht="12.75" customHeight="1">
      <c r="A20" s="240">
        <v>5088</v>
      </c>
      <c r="B20" s="240"/>
      <c r="C20" s="531" t="s">
        <v>481</v>
      </c>
      <c r="D20" s="532"/>
      <c r="E20" s="240" t="s">
        <v>148</v>
      </c>
      <c r="F20" s="241">
        <v>0.09</v>
      </c>
      <c r="G20" s="29">
        <v>2.36</v>
      </c>
      <c r="H20" s="243">
        <f t="shared" si="0"/>
        <v>0.21239999999999998</v>
      </c>
    </row>
    <row r="21" spans="1:8" ht="17.25" customHeight="1">
      <c r="A21" s="240">
        <v>38780</v>
      </c>
      <c r="B21" s="240"/>
      <c r="C21" s="531" t="s">
        <v>482</v>
      </c>
      <c r="D21" s="532"/>
      <c r="E21" s="240" t="s">
        <v>148</v>
      </c>
      <c r="F21" s="241">
        <v>0.15</v>
      </c>
      <c r="G21" s="29">
        <v>8.92</v>
      </c>
      <c r="H21" s="243">
        <f t="shared" si="0"/>
        <v>1.3379999999999999</v>
      </c>
    </row>
    <row r="22" spans="1:8" ht="12.75" customHeight="1">
      <c r="A22" s="240">
        <v>4425</v>
      </c>
      <c r="B22" s="240"/>
      <c r="C22" s="577" t="s">
        <v>483</v>
      </c>
      <c r="D22" s="578"/>
      <c r="E22" s="240" t="s">
        <v>149</v>
      </c>
      <c r="F22" s="241">
        <v>0.03</v>
      </c>
      <c r="G22" s="29">
        <v>10.55</v>
      </c>
      <c r="H22" s="243">
        <f t="shared" si="0"/>
        <v>0.3165</v>
      </c>
    </row>
    <row r="23" spans="1:8" ht="12.75" customHeight="1">
      <c r="A23" s="240">
        <v>4430</v>
      </c>
      <c r="B23" s="240"/>
      <c r="C23" s="531" t="s">
        <v>484</v>
      </c>
      <c r="D23" s="532"/>
      <c r="E23" s="240" t="s">
        <v>149</v>
      </c>
      <c r="F23" s="241">
        <v>1.3</v>
      </c>
      <c r="G23" s="29">
        <v>5.44</v>
      </c>
      <c r="H23" s="243">
        <f t="shared" si="0"/>
        <v>7.072000000000001</v>
      </c>
    </row>
    <row r="24" spans="1:8" ht="12.75" customHeight="1">
      <c r="A24" s="240">
        <v>4509</v>
      </c>
      <c r="B24" s="240"/>
      <c r="C24" s="531" t="s">
        <v>485</v>
      </c>
      <c r="D24" s="532"/>
      <c r="E24" s="240" t="s">
        <v>149</v>
      </c>
      <c r="F24" s="241">
        <v>3.83</v>
      </c>
      <c r="G24" s="29">
        <v>2.2200000000000002</v>
      </c>
      <c r="H24" s="243">
        <f t="shared" si="0"/>
        <v>8.502600000000001</v>
      </c>
    </row>
    <row r="25" spans="1:8" ht="12.75" customHeight="1">
      <c r="A25" s="240">
        <v>4721</v>
      </c>
      <c r="B25" s="240"/>
      <c r="C25" s="531" t="s">
        <v>486</v>
      </c>
      <c r="D25" s="532"/>
      <c r="E25" s="240" t="s">
        <v>147</v>
      </c>
      <c r="F25" s="241">
        <v>0.03</v>
      </c>
      <c r="G25" s="30">
        <v>49.7</v>
      </c>
      <c r="H25" s="243">
        <f t="shared" si="0"/>
        <v>1.4910000000000001</v>
      </c>
    </row>
    <row r="26" spans="1:8" ht="12.75" customHeight="1">
      <c r="A26" s="240">
        <v>13415</v>
      </c>
      <c r="B26" s="240"/>
      <c r="C26" s="531" t="s">
        <v>487</v>
      </c>
      <c r="D26" s="532"/>
      <c r="E26" s="240" t="s">
        <v>148</v>
      </c>
      <c r="F26" s="241">
        <v>0.03</v>
      </c>
      <c r="G26" s="29">
        <v>44.9</v>
      </c>
      <c r="H26" s="243">
        <f t="shared" si="0"/>
        <v>1.347</v>
      </c>
    </row>
    <row r="27" spans="1:8">
      <c r="A27" s="240">
        <v>4750</v>
      </c>
      <c r="B27" s="240"/>
      <c r="C27" s="531" t="s">
        <v>488</v>
      </c>
      <c r="D27" s="532"/>
      <c r="E27" s="240" t="s">
        <v>150</v>
      </c>
      <c r="F27" s="241">
        <v>0.36</v>
      </c>
      <c r="G27" s="29">
        <v>14.11</v>
      </c>
      <c r="H27" s="243">
        <f t="shared" si="0"/>
        <v>5.0795999999999992</v>
      </c>
    </row>
    <row r="28" spans="1:8" ht="12.75" customHeight="1">
      <c r="A28" s="240">
        <v>9836</v>
      </c>
      <c r="B28" s="240"/>
      <c r="C28" s="531" t="s">
        <v>489</v>
      </c>
      <c r="D28" s="532"/>
      <c r="E28" s="240" t="s">
        <v>149</v>
      </c>
      <c r="F28" s="241">
        <v>0.31</v>
      </c>
      <c r="G28" s="29">
        <v>7.16</v>
      </c>
      <c r="H28" s="243">
        <f t="shared" si="0"/>
        <v>2.2196000000000002</v>
      </c>
    </row>
    <row r="29" spans="1:8">
      <c r="A29" s="240">
        <v>6111</v>
      </c>
      <c r="B29" s="240"/>
      <c r="C29" s="531" t="s">
        <v>490</v>
      </c>
      <c r="D29" s="532"/>
      <c r="E29" s="240" t="s">
        <v>150</v>
      </c>
      <c r="F29" s="241">
        <v>1.9</v>
      </c>
      <c r="G29" s="29">
        <v>10.49</v>
      </c>
      <c r="H29" s="243">
        <f t="shared" si="0"/>
        <v>19.931000000000001</v>
      </c>
    </row>
    <row r="30" spans="1:8" ht="12.75" customHeight="1">
      <c r="A30" s="240">
        <v>6140</v>
      </c>
      <c r="B30" s="240"/>
      <c r="C30" s="531" t="s">
        <v>491</v>
      </c>
      <c r="D30" s="532"/>
      <c r="E30" s="240" t="s">
        <v>148</v>
      </c>
      <c r="F30" s="241">
        <v>0.03</v>
      </c>
      <c r="G30" s="29">
        <v>2.54</v>
      </c>
      <c r="H30" s="243">
        <f t="shared" si="0"/>
        <v>7.6200000000000004E-2</v>
      </c>
    </row>
    <row r="31" spans="1:8" ht="12.75" customHeight="1">
      <c r="A31" s="240">
        <v>6141</v>
      </c>
      <c r="B31" s="244"/>
      <c r="C31" s="531" t="s">
        <v>492</v>
      </c>
      <c r="D31" s="532"/>
      <c r="E31" s="240" t="s">
        <v>148</v>
      </c>
      <c r="F31" s="241">
        <v>0.06</v>
      </c>
      <c r="G31" s="29">
        <v>3.14</v>
      </c>
      <c r="H31" s="243">
        <f t="shared" si="0"/>
        <v>0.18840000000000001</v>
      </c>
    </row>
    <row r="32" spans="1:8" ht="12.75" customHeight="1">
      <c r="A32" s="240">
        <v>6146</v>
      </c>
      <c r="B32" s="240"/>
      <c r="C32" s="531" t="s">
        <v>493</v>
      </c>
      <c r="D32" s="532"/>
      <c r="E32" s="240" t="s">
        <v>148</v>
      </c>
      <c r="F32" s="241">
        <v>0.03</v>
      </c>
      <c r="G32" s="29">
        <v>12.54</v>
      </c>
      <c r="H32" s="243">
        <f t="shared" si="0"/>
        <v>0.37619999999999998</v>
      </c>
    </row>
    <row r="33" spans="1:8" ht="12.75" customHeight="1">
      <c r="A33" s="240">
        <v>6158</v>
      </c>
      <c r="B33" s="240"/>
      <c r="C33" s="531" t="s">
        <v>494</v>
      </c>
      <c r="D33" s="532"/>
      <c r="E33" s="240" t="s">
        <v>148</v>
      </c>
      <c r="F33" s="241">
        <v>0.03</v>
      </c>
      <c r="G33" s="29">
        <v>3.23</v>
      </c>
      <c r="H33" s="243">
        <f t="shared" si="0"/>
        <v>9.69E-2</v>
      </c>
    </row>
    <row r="34" spans="1:8" ht="12.75" customHeight="1">
      <c r="A34" s="240">
        <v>7191</v>
      </c>
      <c r="B34" s="240"/>
      <c r="C34" s="531" t="s">
        <v>495</v>
      </c>
      <c r="D34" s="532"/>
      <c r="E34" s="240" t="s">
        <v>148</v>
      </c>
      <c r="F34" s="241">
        <v>1.53</v>
      </c>
      <c r="G34" s="29">
        <v>12.24</v>
      </c>
      <c r="H34" s="243">
        <f t="shared" si="0"/>
        <v>18.7272</v>
      </c>
    </row>
    <row r="35" spans="1:8" ht="12.75" customHeight="1">
      <c r="A35" s="240">
        <v>7608</v>
      </c>
      <c r="B35" s="240"/>
      <c r="C35" s="531" t="s">
        <v>496</v>
      </c>
      <c r="D35" s="532"/>
      <c r="E35" s="240" t="s">
        <v>148</v>
      </c>
      <c r="F35" s="241">
        <v>0.03</v>
      </c>
      <c r="G35" s="29">
        <v>3.43</v>
      </c>
      <c r="H35" s="243">
        <f t="shared" si="0"/>
        <v>0.10290000000000001</v>
      </c>
    </row>
    <row r="36" spans="1:8">
      <c r="A36" s="240">
        <v>2696</v>
      </c>
      <c r="B36" s="240"/>
      <c r="C36" s="531" t="s">
        <v>497</v>
      </c>
      <c r="D36" s="532"/>
      <c r="E36" s="240" t="s">
        <v>150</v>
      </c>
      <c r="F36" s="241">
        <v>0.16</v>
      </c>
      <c r="G36" s="29">
        <v>14.6</v>
      </c>
      <c r="H36" s="243">
        <f t="shared" si="0"/>
        <v>2.3359999999999999</v>
      </c>
    </row>
    <row r="37" spans="1:8" ht="12.75" customHeight="1">
      <c r="A37" s="240">
        <v>3080</v>
      </c>
      <c r="B37" s="240"/>
      <c r="C37" s="531" t="s">
        <v>498</v>
      </c>
      <c r="D37" s="532"/>
      <c r="E37" s="240" t="s">
        <v>152</v>
      </c>
      <c r="F37" s="241">
        <v>0.09</v>
      </c>
      <c r="G37" s="29">
        <v>40.01</v>
      </c>
      <c r="H37" s="243">
        <f t="shared" si="0"/>
        <v>3.6008999999999998</v>
      </c>
    </row>
    <row r="38" spans="1:8" ht="12.75" customHeight="1">
      <c r="A38" s="240">
        <v>10420</v>
      </c>
      <c r="B38" s="240"/>
      <c r="C38" s="531" t="s">
        <v>499</v>
      </c>
      <c r="D38" s="532"/>
      <c r="E38" s="240" t="s">
        <v>148</v>
      </c>
      <c r="F38" s="241">
        <v>0.03</v>
      </c>
      <c r="G38" s="29">
        <v>115.49</v>
      </c>
      <c r="H38" s="243">
        <f t="shared" si="0"/>
        <v>3.4646999999999997</v>
      </c>
    </row>
    <row r="39" spans="1:8" ht="12.75" customHeight="1">
      <c r="A39" s="240">
        <v>11753</v>
      </c>
      <c r="B39" s="240"/>
      <c r="C39" s="531" t="s">
        <v>500</v>
      </c>
      <c r="D39" s="532"/>
      <c r="E39" s="240" t="s">
        <v>148</v>
      </c>
      <c r="F39" s="241">
        <v>0.03</v>
      </c>
      <c r="G39" s="29">
        <v>12.79</v>
      </c>
      <c r="H39" s="243">
        <f t="shared" si="0"/>
        <v>0.38369999999999999</v>
      </c>
    </row>
    <row r="40" spans="1:8" ht="17.25" customHeight="1">
      <c r="A40" s="240">
        <v>12128</v>
      </c>
      <c r="B40" s="244"/>
      <c r="C40" s="531" t="s">
        <v>501</v>
      </c>
      <c r="D40" s="532"/>
      <c r="E40" s="240" t="s">
        <v>148</v>
      </c>
      <c r="F40" s="241">
        <v>0.15</v>
      </c>
      <c r="G40" s="29">
        <v>5.23</v>
      </c>
      <c r="H40" s="243">
        <f t="shared" si="0"/>
        <v>0.78450000000000009</v>
      </c>
    </row>
    <row r="41" spans="1:8" ht="12.75" customHeight="1">
      <c r="A41" s="240">
        <v>2436</v>
      </c>
      <c r="B41" s="240"/>
      <c r="C41" s="531" t="s">
        <v>502</v>
      </c>
      <c r="D41" s="532"/>
      <c r="E41" s="240" t="s">
        <v>150</v>
      </c>
      <c r="F41" s="241">
        <v>0.16</v>
      </c>
      <c r="G41" s="29">
        <v>14.6</v>
      </c>
      <c r="H41" s="243">
        <f t="shared" si="0"/>
        <v>2.3359999999999999</v>
      </c>
    </row>
    <row r="42" spans="1:8" ht="15.75" customHeight="1">
      <c r="A42" s="240">
        <v>1357</v>
      </c>
      <c r="B42" s="240"/>
      <c r="C42" s="531" t="s">
        <v>503</v>
      </c>
      <c r="D42" s="532"/>
      <c r="E42" s="240" t="s">
        <v>148</v>
      </c>
      <c r="F42" s="241">
        <v>0.51</v>
      </c>
      <c r="G42" s="29">
        <v>45.22</v>
      </c>
      <c r="H42" s="243">
        <f t="shared" si="0"/>
        <v>23.062200000000001</v>
      </c>
    </row>
    <row r="43" spans="1:8" ht="12.75" customHeight="1">
      <c r="A43" s="240">
        <v>1966</v>
      </c>
      <c r="B43" s="244"/>
      <c r="C43" s="531" t="s">
        <v>504</v>
      </c>
      <c r="D43" s="532"/>
      <c r="E43" s="240" t="s">
        <v>148</v>
      </c>
      <c r="F43" s="241">
        <v>0.03</v>
      </c>
      <c r="G43" s="29">
        <v>15.67</v>
      </c>
      <c r="H43" s="243">
        <f t="shared" si="0"/>
        <v>0.47009999999999996</v>
      </c>
    </row>
    <row r="44" spans="1:8" ht="12.75" customHeight="1">
      <c r="A44" s="460"/>
      <c r="B44" s="460"/>
      <c r="C44" s="562"/>
      <c r="D44" s="563"/>
      <c r="E44" s="460"/>
      <c r="F44" s="566" t="s">
        <v>153</v>
      </c>
      <c r="G44" s="567"/>
      <c r="H44" s="31">
        <f>SUM(H8:H43)</f>
        <v>162.72810000000001</v>
      </c>
    </row>
    <row r="45" spans="1:8" ht="12.75" customHeight="1" thickBot="1">
      <c r="A45" s="568"/>
      <c r="B45" s="569"/>
      <c r="C45" s="569"/>
      <c r="D45" s="569"/>
      <c r="E45" s="569"/>
      <c r="F45" s="569"/>
      <c r="G45" s="569"/>
      <c r="H45" s="570"/>
    </row>
    <row r="46" spans="1:8" ht="21" customHeight="1">
      <c r="A46" s="571" t="s">
        <v>356</v>
      </c>
      <c r="B46" s="572"/>
      <c r="C46" s="553" t="s">
        <v>154</v>
      </c>
      <c r="D46" s="564"/>
      <c r="E46" s="564"/>
      <c r="F46" s="564"/>
      <c r="G46" s="564"/>
      <c r="H46" s="565"/>
    </row>
    <row r="47" spans="1:8" ht="39" customHeight="1">
      <c r="A47" s="245" t="s">
        <v>159</v>
      </c>
      <c r="B47" s="458" t="s">
        <v>505</v>
      </c>
      <c r="C47" s="553" t="s">
        <v>143</v>
      </c>
      <c r="D47" s="554"/>
      <c r="E47" s="458" t="s">
        <v>62</v>
      </c>
      <c r="F47" s="457" t="s">
        <v>144</v>
      </c>
      <c r="G47" s="458" t="s">
        <v>145</v>
      </c>
      <c r="H47" s="458" t="s">
        <v>146</v>
      </c>
    </row>
    <row r="48" spans="1:8" ht="28.5" customHeight="1">
      <c r="A48" s="240">
        <v>3993</v>
      </c>
      <c r="B48" s="240"/>
      <c r="C48" s="531" t="s">
        <v>506</v>
      </c>
      <c r="D48" s="532"/>
      <c r="E48" s="240" t="s">
        <v>160</v>
      </c>
      <c r="F48" s="246">
        <v>8</v>
      </c>
      <c r="G48" s="29">
        <v>33.19</v>
      </c>
      <c r="H48" s="243">
        <f>G48*F48</f>
        <v>265.52</v>
      </c>
    </row>
    <row r="49" spans="1:8" ht="12.75" customHeight="1">
      <c r="A49" s="240">
        <v>7269</v>
      </c>
      <c r="B49" s="240"/>
      <c r="C49" s="531" t="s">
        <v>507</v>
      </c>
      <c r="D49" s="532"/>
      <c r="E49" s="240" t="s">
        <v>148</v>
      </c>
      <c r="F49" s="246">
        <v>20</v>
      </c>
      <c r="G49" s="29">
        <v>0.37</v>
      </c>
      <c r="H49" s="243">
        <f t="shared" ref="H49:H59" si="1">G49*F49</f>
        <v>7.4</v>
      </c>
    </row>
    <row r="50" spans="1:8" ht="12.75" customHeight="1">
      <c r="A50" s="240">
        <v>370</v>
      </c>
      <c r="B50" s="240"/>
      <c r="C50" s="531" t="s">
        <v>508</v>
      </c>
      <c r="D50" s="532"/>
      <c r="E50" s="240" t="s">
        <v>147</v>
      </c>
      <c r="F50" s="246">
        <v>2.1700000000000001E-2</v>
      </c>
      <c r="G50" s="29">
        <v>60</v>
      </c>
      <c r="H50" s="243">
        <f t="shared" si="1"/>
        <v>1.302</v>
      </c>
    </row>
    <row r="51" spans="1:8" ht="12.75" customHeight="1">
      <c r="A51" s="240">
        <v>36365</v>
      </c>
      <c r="B51" s="240"/>
      <c r="C51" s="531" t="s">
        <v>509</v>
      </c>
      <c r="D51" s="532"/>
      <c r="E51" s="240" t="s">
        <v>149</v>
      </c>
      <c r="F51" s="246">
        <v>2</v>
      </c>
      <c r="G51" s="29">
        <v>16.23</v>
      </c>
      <c r="H51" s="243">
        <f t="shared" si="1"/>
        <v>32.46</v>
      </c>
    </row>
    <row r="52" spans="1:8" ht="12.75" customHeight="1">
      <c r="A52" s="240">
        <v>10420</v>
      </c>
      <c r="B52" s="240"/>
      <c r="C52" s="531" t="s">
        <v>499</v>
      </c>
      <c r="D52" s="532"/>
      <c r="E52" s="240" t="s">
        <v>148</v>
      </c>
      <c r="F52" s="246">
        <v>1</v>
      </c>
      <c r="G52" s="29">
        <v>115.49</v>
      </c>
      <c r="H52" s="243">
        <f t="shared" si="1"/>
        <v>115.49</v>
      </c>
    </row>
    <row r="53" spans="1:8" ht="12.75" customHeight="1">
      <c r="A53" s="240">
        <v>11868</v>
      </c>
      <c r="B53" s="240"/>
      <c r="C53" s="531" t="s">
        <v>510</v>
      </c>
      <c r="D53" s="532"/>
      <c r="E53" s="240" t="s">
        <v>148</v>
      </c>
      <c r="F53" s="246">
        <v>1</v>
      </c>
      <c r="G53" s="29">
        <v>290.19</v>
      </c>
      <c r="H53" s="243">
        <f t="shared" si="1"/>
        <v>290.19</v>
      </c>
    </row>
    <row r="54" spans="1:8" ht="15.75" customHeight="1">
      <c r="A54" s="240">
        <v>21009</v>
      </c>
      <c r="B54" s="240"/>
      <c r="C54" s="531" t="s">
        <v>511</v>
      </c>
      <c r="D54" s="532"/>
      <c r="E54" s="240" t="s">
        <v>148</v>
      </c>
      <c r="F54" s="246">
        <v>20</v>
      </c>
      <c r="G54" s="29">
        <v>11.63</v>
      </c>
      <c r="H54" s="243">
        <f t="shared" si="1"/>
        <v>232.60000000000002</v>
      </c>
    </row>
    <row r="55" spans="1:8" ht="12.75" customHeight="1">
      <c r="A55" s="240">
        <v>20247</v>
      </c>
      <c r="B55" s="240"/>
      <c r="C55" s="531" t="s">
        <v>512</v>
      </c>
      <c r="D55" s="532"/>
      <c r="E55" s="240" t="s">
        <v>151</v>
      </c>
      <c r="F55" s="246">
        <v>1</v>
      </c>
      <c r="G55" s="29">
        <v>9.01</v>
      </c>
      <c r="H55" s="243">
        <f t="shared" si="1"/>
        <v>9.01</v>
      </c>
    </row>
    <row r="56" spans="1:8">
      <c r="A56" s="240">
        <v>1213</v>
      </c>
      <c r="B56" s="240"/>
      <c r="C56" s="531" t="s">
        <v>477</v>
      </c>
      <c r="D56" s="532"/>
      <c r="E56" s="240" t="s">
        <v>150</v>
      </c>
      <c r="F56" s="246">
        <v>8</v>
      </c>
      <c r="G56" s="29">
        <v>14.11</v>
      </c>
      <c r="H56" s="243">
        <f t="shared" si="1"/>
        <v>112.88</v>
      </c>
    </row>
    <row r="57" spans="1:8" ht="12.75" customHeight="1">
      <c r="A57" s="240">
        <v>6111</v>
      </c>
      <c r="B57" s="240"/>
      <c r="C57" s="531" t="s">
        <v>490</v>
      </c>
      <c r="D57" s="532"/>
      <c r="E57" s="240" t="s">
        <v>150</v>
      </c>
      <c r="F57" s="246">
        <v>8</v>
      </c>
      <c r="G57" s="29">
        <v>10.49</v>
      </c>
      <c r="H57" s="243">
        <f t="shared" si="1"/>
        <v>83.92</v>
      </c>
    </row>
    <row r="58" spans="1:8" ht="12.75" customHeight="1">
      <c r="A58" s="240">
        <v>2696</v>
      </c>
      <c r="B58" s="240"/>
      <c r="C58" s="531" t="s">
        <v>497</v>
      </c>
      <c r="D58" s="532"/>
      <c r="E58" s="240" t="s">
        <v>150</v>
      </c>
      <c r="F58" s="246">
        <v>8</v>
      </c>
      <c r="G58" s="29">
        <v>14.6</v>
      </c>
      <c r="H58" s="243">
        <f t="shared" si="1"/>
        <v>116.8</v>
      </c>
    </row>
    <row r="59" spans="1:8">
      <c r="A59" s="240">
        <v>6114</v>
      </c>
      <c r="B59" s="240"/>
      <c r="C59" s="531" t="s">
        <v>513</v>
      </c>
      <c r="D59" s="532"/>
      <c r="E59" s="240" t="s">
        <v>150</v>
      </c>
      <c r="F59" s="246">
        <v>4</v>
      </c>
      <c r="G59" s="29">
        <v>10.6</v>
      </c>
      <c r="H59" s="243">
        <f t="shared" si="1"/>
        <v>42.4</v>
      </c>
    </row>
    <row r="60" spans="1:8" ht="12.75" customHeight="1">
      <c r="A60" s="453"/>
      <c r="B60" s="453"/>
      <c r="C60" s="597"/>
      <c r="D60" s="598"/>
      <c r="E60" s="453"/>
      <c r="F60" s="555" t="s">
        <v>153</v>
      </c>
      <c r="G60" s="556"/>
      <c r="H60" s="32">
        <f>SUM(H48:H59)</f>
        <v>1309.972</v>
      </c>
    </row>
    <row r="61" spans="1:8" ht="12.75" customHeight="1">
      <c r="A61" s="557"/>
      <c r="B61" s="558"/>
      <c r="C61" s="558"/>
      <c r="D61" s="558"/>
      <c r="E61" s="558"/>
      <c r="F61" s="558"/>
      <c r="G61" s="558"/>
      <c r="H61" s="559"/>
    </row>
    <row r="62" spans="1:8" ht="19.5" customHeight="1">
      <c r="A62" s="548" t="s">
        <v>357</v>
      </c>
      <c r="B62" s="549"/>
      <c r="C62" s="550" t="s">
        <v>514</v>
      </c>
      <c r="D62" s="551"/>
      <c r="E62" s="551"/>
      <c r="F62" s="551"/>
      <c r="G62" s="551"/>
      <c r="H62" s="552"/>
    </row>
    <row r="63" spans="1:8" ht="25.5">
      <c r="A63" s="458" t="s">
        <v>159</v>
      </c>
      <c r="B63" s="456" t="s">
        <v>346</v>
      </c>
      <c r="C63" s="553" t="s">
        <v>143</v>
      </c>
      <c r="D63" s="554"/>
      <c r="E63" s="458" t="s">
        <v>155</v>
      </c>
      <c r="F63" s="457" t="s">
        <v>156</v>
      </c>
      <c r="G63" s="458" t="s">
        <v>157</v>
      </c>
      <c r="H63" s="459" t="s">
        <v>158</v>
      </c>
    </row>
    <row r="64" spans="1:8" ht="45" customHeight="1">
      <c r="A64" s="454">
        <v>13393</v>
      </c>
      <c r="B64" s="178" t="s">
        <v>374</v>
      </c>
      <c r="C64" s="536" t="s">
        <v>515</v>
      </c>
      <c r="D64" s="537"/>
      <c r="E64" s="178" t="s">
        <v>148</v>
      </c>
      <c r="F64" s="247">
        <v>1</v>
      </c>
      <c r="G64" s="33">
        <v>236.07</v>
      </c>
      <c r="H64" s="455">
        <f>F64*G64</f>
        <v>236.07</v>
      </c>
    </row>
    <row r="65" spans="1:8" ht="42" customHeight="1">
      <c r="A65" s="454">
        <v>12378</v>
      </c>
      <c r="B65" s="178" t="s">
        <v>373</v>
      </c>
      <c r="C65" s="538" t="s">
        <v>516</v>
      </c>
      <c r="D65" s="539"/>
      <c r="E65" s="178" t="s">
        <v>148</v>
      </c>
      <c r="F65" s="247">
        <v>1</v>
      </c>
      <c r="G65" s="33">
        <v>694.36</v>
      </c>
      <c r="H65" s="455">
        <f>F65*G65</f>
        <v>694.36</v>
      </c>
    </row>
    <row r="66" spans="1:8" ht="24.75" customHeight="1">
      <c r="A66" s="454">
        <v>34609</v>
      </c>
      <c r="B66" s="178" t="s">
        <v>372</v>
      </c>
      <c r="C66" s="538" t="s">
        <v>517</v>
      </c>
      <c r="D66" s="539"/>
      <c r="E66" s="178" t="s">
        <v>149</v>
      </c>
      <c r="F66" s="247">
        <v>27</v>
      </c>
      <c r="G66" s="33">
        <v>6.95</v>
      </c>
      <c r="H66" s="455">
        <f>F66*G66</f>
        <v>187.65</v>
      </c>
    </row>
    <row r="67" spans="1:8" ht="12.75" customHeight="1">
      <c r="A67" s="454">
        <v>2436</v>
      </c>
      <c r="B67" s="178" t="s">
        <v>371</v>
      </c>
      <c r="C67" s="538" t="s">
        <v>502</v>
      </c>
      <c r="D67" s="539"/>
      <c r="E67" s="178" t="s">
        <v>150</v>
      </c>
      <c r="F67" s="247">
        <v>24</v>
      </c>
      <c r="G67" s="33">
        <v>14.6</v>
      </c>
      <c r="H67" s="455">
        <f>F67*G67</f>
        <v>350.4</v>
      </c>
    </row>
    <row r="68" spans="1:8">
      <c r="A68" s="454">
        <v>247</v>
      </c>
      <c r="B68" s="178" t="s">
        <v>370</v>
      </c>
      <c r="C68" s="538" t="s">
        <v>518</v>
      </c>
      <c r="D68" s="539"/>
      <c r="E68" s="178" t="s">
        <v>150</v>
      </c>
      <c r="F68" s="247">
        <v>24</v>
      </c>
      <c r="G68" s="33">
        <v>10.95</v>
      </c>
      <c r="H68" s="455">
        <f>F68*G68</f>
        <v>262.79999999999995</v>
      </c>
    </row>
    <row r="69" spans="1:8" ht="12.75" customHeight="1">
      <c r="A69" s="34"/>
      <c r="B69" s="34"/>
      <c r="C69" s="595"/>
      <c r="D69" s="596"/>
      <c r="E69" s="34"/>
      <c r="F69" s="560" t="s">
        <v>161</v>
      </c>
      <c r="G69" s="561"/>
      <c r="H69" s="248">
        <f>SUM(H64:H68)</f>
        <v>1731.28</v>
      </c>
    </row>
    <row r="70" spans="1:8" ht="12.75" customHeight="1">
      <c r="A70" s="117"/>
      <c r="B70" s="117"/>
      <c r="C70" s="118"/>
      <c r="D70" s="118"/>
      <c r="E70" s="117"/>
      <c r="F70" s="119"/>
      <c r="G70" s="119"/>
      <c r="H70" s="120"/>
    </row>
    <row r="71" spans="1:8" ht="17.25" customHeight="1">
      <c r="A71" s="125"/>
      <c r="B71" s="125"/>
      <c r="C71" s="126"/>
      <c r="D71" s="127"/>
      <c r="E71" s="124"/>
      <c r="F71" s="128"/>
      <c r="G71" s="128"/>
      <c r="H71" s="107"/>
    </row>
    <row r="72" spans="1:8" ht="35.25" customHeight="1">
      <c r="A72" s="579" t="s">
        <v>568</v>
      </c>
      <c r="B72" s="580"/>
      <c r="C72" s="590" t="s">
        <v>283</v>
      </c>
      <c r="D72" s="591"/>
      <c r="E72" s="34"/>
      <c r="F72" s="451"/>
      <c r="G72" s="451"/>
      <c r="H72" s="451"/>
    </row>
    <row r="73" spans="1:8" ht="35.25" customHeight="1">
      <c r="A73" s="458" t="s">
        <v>159</v>
      </c>
      <c r="B73" s="153" t="s">
        <v>346</v>
      </c>
      <c r="C73" s="592" t="s">
        <v>143</v>
      </c>
      <c r="D73" s="593"/>
      <c r="E73" s="36" t="s">
        <v>155</v>
      </c>
      <c r="F73" s="36" t="s">
        <v>156</v>
      </c>
      <c r="G73" s="451" t="s">
        <v>145</v>
      </c>
      <c r="H73" s="37" t="s">
        <v>158</v>
      </c>
    </row>
    <row r="74" spans="1:8" ht="17.25" customHeight="1">
      <c r="A74" s="35">
        <v>4760</v>
      </c>
      <c r="B74" s="116"/>
      <c r="C74" s="527" t="s">
        <v>521</v>
      </c>
      <c r="D74" s="528"/>
      <c r="E74" s="94" t="s">
        <v>150</v>
      </c>
      <c r="F74" s="98">
        <v>0.4</v>
      </c>
      <c r="G74" s="95">
        <v>12.83</v>
      </c>
      <c r="H74" s="121">
        <f>F74*G74</f>
        <v>5.1320000000000006</v>
      </c>
    </row>
    <row r="75" spans="1:8" ht="17.25" customHeight="1">
      <c r="A75" s="35">
        <v>6111</v>
      </c>
      <c r="B75" s="116"/>
      <c r="C75" s="448" t="s">
        <v>490</v>
      </c>
      <c r="D75" s="461"/>
      <c r="E75" s="94" t="s">
        <v>150</v>
      </c>
      <c r="F75" s="98">
        <v>0.2</v>
      </c>
      <c r="G75" s="95">
        <v>10.49</v>
      </c>
      <c r="H75" s="121">
        <f>F75*G75</f>
        <v>2.0980000000000003</v>
      </c>
    </row>
    <row r="76" spans="1:8" ht="18" customHeight="1">
      <c r="A76" s="35">
        <v>1379</v>
      </c>
      <c r="B76" s="116"/>
      <c r="C76" s="536" t="s">
        <v>478</v>
      </c>
      <c r="D76" s="537"/>
      <c r="E76" s="94" t="s">
        <v>151</v>
      </c>
      <c r="F76" s="98">
        <v>0.25</v>
      </c>
      <c r="G76" s="96">
        <v>0.48</v>
      </c>
      <c r="H76" s="121">
        <f>F76*G76</f>
        <v>0.12</v>
      </c>
    </row>
    <row r="77" spans="1:8" ht="16.5" customHeight="1">
      <c r="A77" s="249">
        <v>1381</v>
      </c>
      <c r="B77" s="250"/>
      <c r="C77" s="599" t="s">
        <v>522</v>
      </c>
      <c r="D77" s="600"/>
      <c r="E77" s="251" t="s">
        <v>151</v>
      </c>
      <c r="F77" s="251">
        <v>4</v>
      </c>
      <c r="G77" s="252">
        <v>0.61</v>
      </c>
      <c r="H77" s="121">
        <f>F77*G77</f>
        <v>2.44</v>
      </c>
    </row>
    <row r="78" spans="1:8" ht="27" customHeight="1">
      <c r="A78" s="249">
        <v>536</v>
      </c>
      <c r="B78" s="250"/>
      <c r="C78" s="512" t="s">
        <v>523</v>
      </c>
      <c r="D78" s="513"/>
      <c r="E78" s="251" t="s">
        <v>160</v>
      </c>
      <c r="F78" s="251">
        <v>1.19</v>
      </c>
      <c r="G78" s="252">
        <v>30.15</v>
      </c>
      <c r="H78" s="121">
        <f>F78*G78</f>
        <v>35.878499999999995</v>
      </c>
    </row>
    <row r="79" spans="1:8" ht="17.25" customHeight="1">
      <c r="A79" s="129"/>
      <c r="B79" s="154"/>
      <c r="C79" s="130"/>
      <c r="D79" s="131"/>
      <c r="E79" s="132"/>
      <c r="F79" s="560" t="s">
        <v>161</v>
      </c>
      <c r="G79" s="561"/>
      <c r="H79" s="122">
        <f>SUM(H74:H78)</f>
        <v>45.668499999999995</v>
      </c>
    </row>
    <row r="80" spans="1:8" ht="18" customHeight="1">
      <c r="A80" s="117"/>
      <c r="B80" s="117"/>
      <c r="C80" s="450"/>
      <c r="D80" s="450"/>
      <c r="E80" s="123"/>
      <c r="F80" s="123"/>
      <c r="G80" s="133"/>
      <c r="H80" s="134"/>
    </row>
    <row r="81" spans="1:8" ht="12.75" customHeight="1">
      <c r="A81" s="579" t="s">
        <v>572</v>
      </c>
      <c r="B81" s="580"/>
      <c r="C81" s="590" t="s">
        <v>1007</v>
      </c>
      <c r="D81" s="591"/>
      <c r="E81" s="34"/>
      <c r="F81" s="451"/>
      <c r="G81" s="451"/>
      <c r="H81" s="451"/>
    </row>
    <row r="82" spans="1:8" ht="37.5" customHeight="1">
      <c r="A82" s="458" t="s">
        <v>159</v>
      </c>
      <c r="B82" s="153" t="s">
        <v>346</v>
      </c>
      <c r="C82" s="592" t="s">
        <v>143</v>
      </c>
      <c r="D82" s="593"/>
      <c r="E82" s="36" t="s">
        <v>155</v>
      </c>
      <c r="F82" s="36" t="s">
        <v>156</v>
      </c>
      <c r="G82" s="451" t="s">
        <v>145</v>
      </c>
      <c r="H82" s="37" t="s">
        <v>158</v>
      </c>
    </row>
    <row r="83" spans="1:8">
      <c r="A83" s="35">
        <v>34466</v>
      </c>
      <c r="B83" s="115" t="s">
        <v>347</v>
      </c>
      <c r="C83" s="527" t="s">
        <v>1008</v>
      </c>
      <c r="D83" s="528"/>
      <c r="E83" s="94" t="s">
        <v>150</v>
      </c>
      <c r="F83" s="98">
        <v>0.2</v>
      </c>
      <c r="G83" s="95">
        <v>10.62</v>
      </c>
      <c r="H83" s="121">
        <f>F83*G83</f>
        <v>2.1240000000000001</v>
      </c>
    </row>
    <row r="84" spans="1:8">
      <c r="A84" s="35">
        <v>4783</v>
      </c>
      <c r="B84" s="115" t="s">
        <v>348</v>
      </c>
      <c r="C84" s="448" t="s">
        <v>1009</v>
      </c>
      <c r="D84" s="461"/>
      <c r="E84" s="94" t="s">
        <v>150</v>
      </c>
      <c r="F84" s="98">
        <v>0.3</v>
      </c>
      <c r="G84" s="95">
        <v>14.11</v>
      </c>
      <c r="H84" s="121">
        <f>F84*G84</f>
        <v>4.2329999999999997</v>
      </c>
    </row>
    <row r="85" spans="1:8" ht="12.75" customHeight="1">
      <c r="A85" s="35">
        <v>4056</v>
      </c>
      <c r="B85" s="115" t="s">
        <v>359</v>
      </c>
      <c r="C85" s="512" t="s">
        <v>1010</v>
      </c>
      <c r="D85" s="513"/>
      <c r="E85" s="94" t="s">
        <v>360</v>
      </c>
      <c r="F85" s="98">
        <v>0.7</v>
      </c>
      <c r="G85" s="96">
        <v>3.9</v>
      </c>
      <c r="H85" s="121">
        <f>F85*G85</f>
        <v>2.73</v>
      </c>
    </row>
    <row r="86" spans="1:8" ht="12.75" customHeight="1">
      <c r="A86" s="249">
        <v>3767</v>
      </c>
      <c r="B86" s="253" t="s">
        <v>349</v>
      </c>
      <c r="C86" s="512" t="s">
        <v>1011</v>
      </c>
      <c r="D86" s="513"/>
      <c r="E86" s="251" t="s">
        <v>155</v>
      </c>
      <c r="F86" s="254">
        <v>0.4</v>
      </c>
      <c r="G86" s="252">
        <v>0.61</v>
      </c>
      <c r="H86" s="121">
        <f>F86*G86</f>
        <v>0.24399999999999999</v>
      </c>
    </row>
    <row r="87" spans="1:8" ht="16.5" customHeight="1">
      <c r="A87" s="255"/>
      <c r="B87" s="256"/>
      <c r="C87" s="588"/>
      <c r="D87" s="589"/>
      <c r="E87" s="257"/>
      <c r="F87" s="521" t="s">
        <v>161</v>
      </c>
      <c r="G87" s="522"/>
      <c r="H87" s="157">
        <f>SUM(H83:H86)</f>
        <v>9.3309999999999995</v>
      </c>
    </row>
    <row r="88" spans="1:8" ht="16.5" customHeight="1">
      <c r="A88" s="117"/>
      <c r="B88" s="117"/>
      <c r="C88" s="450"/>
      <c r="D88" s="450"/>
      <c r="E88" s="123"/>
      <c r="F88" s="123"/>
      <c r="G88" s="133"/>
      <c r="H88" s="134"/>
    </row>
    <row r="89" spans="1:8" ht="16.5" customHeight="1">
      <c r="A89" s="148"/>
      <c r="B89" s="148"/>
      <c r="C89" s="149"/>
      <c r="D89" s="149"/>
      <c r="E89" s="147"/>
      <c r="F89" s="147"/>
      <c r="G89" s="150"/>
      <c r="H89" s="151"/>
    </row>
    <row r="90" spans="1:8" ht="12.75" customHeight="1">
      <c r="A90" s="579" t="s">
        <v>524</v>
      </c>
      <c r="B90" s="580"/>
      <c r="C90" s="590" t="s">
        <v>529</v>
      </c>
      <c r="D90" s="591"/>
      <c r="E90" s="34"/>
      <c r="F90" s="451"/>
      <c r="G90" s="451"/>
      <c r="H90" s="451"/>
    </row>
    <row r="91" spans="1:8" ht="25.5">
      <c r="A91" s="458" t="s">
        <v>159</v>
      </c>
      <c r="B91" s="153" t="s">
        <v>346</v>
      </c>
      <c r="C91" s="592" t="s">
        <v>143</v>
      </c>
      <c r="D91" s="593"/>
      <c r="E91" s="36" t="s">
        <v>155</v>
      </c>
      <c r="F91" s="36" t="s">
        <v>156</v>
      </c>
      <c r="G91" s="451" t="s">
        <v>145</v>
      </c>
      <c r="H91" s="37" t="s">
        <v>158</v>
      </c>
    </row>
    <row r="92" spans="1:8" ht="16.5" customHeight="1">
      <c r="A92" s="35">
        <v>4750</v>
      </c>
      <c r="B92" s="115"/>
      <c r="C92" s="527" t="s">
        <v>488</v>
      </c>
      <c r="D92" s="528"/>
      <c r="E92" s="94" t="s">
        <v>150</v>
      </c>
      <c r="F92" s="98">
        <v>1.512</v>
      </c>
      <c r="G92" s="95">
        <v>14.11</v>
      </c>
      <c r="H92" s="121">
        <f t="shared" ref="H92:H101" si="2">F92*G92</f>
        <v>21.334319999999998</v>
      </c>
    </row>
    <row r="93" spans="1:8" ht="16.5" customHeight="1">
      <c r="A93" s="35">
        <v>1214</v>
      </c>
      <c r="B93" s="115"/>
      <c r="C93" s="512" t="s">
        <v>530</v>
      </c>
      <c r="D93" s="513"/>
      <c r="E93" s="94" t="s">
        <v>150</v>
      </c>
      <c r="F93" s="98">
        <v>2.19</v>
      </c>
      <c r="G93" s="95">
        <v>13.9</v>
      </c>
      <c r="H93" s="121">
        <f t="shared" si="2"/>
        <v>30.440999999999999</v>
      </c>
    </row>
    <row r="94" spans="1:8" ht="12.75" customHeight="1">
      <c r="A94" s="35">
        <v>4989</v>
      </c>
      <c r="B94" s="115"/>
      <c r="C94" s="512" t="s">
        <v>531</v>
      </c>
      <c r="D94" s="513"/>
      <c r="E94" s="94" t="s">
        <v>148</v>
      </c>
      <c r="F94" s="98">
        <v>1</v>
      </c>
      <c r="G94" s="96">
        <v>238.97</v>
      </c>
      <c r="H94" s="121">
        <f t="shared" si="2"/>
        <v>238.97</v>
      </c>
    </row>
    <row r="95" spans="1:8" ht="16.5" customHeight="1">
      <c r="A95" s="249">
        <v>184</v>
      </c>
      <c r="B95" s="253"/>
      <c r="C95" s="512" t="s">
        <v>532</v>
      </c>
      <c r="D95" s="513"/>
      <c r="E95" s="251" t="s">
        <v>533</v>
      </c>
      <c r="F95" s="254">
        <v>1</v>
      </c>
      <c r="G95" s="252">
        <v>58.82</v>
      </c>
      <c r="H95" s="121">
        <f t="shared" si="2"/>
        <v>58.82</v>
      </c>
    </row>
    <row r="96" spans="1:8" ht="16.5" customHeight="1">
      <c r="A96" s="249">
        <v>20247</v>
      </c>
      <c r="B96" s="253"/>
      <c r="C96" s="512" t="s">
        <v>512</v>
      </c>
      <c r="D96" s="513"/>
      <c r="E96" s="251" t="s">
        <v>192</v>
      </c>
      <c r="F96" s="254">
        <v>0.64800000000000002</v>
      </c>
      <c r="G96" s="252">
        <v>9.01</v>
      </c>
      <c r="H96" s="121">
        <f t="shared" si="2"/>
        <v>5.8384799999999997</v>
      </c>
    </row>
    <row r="97" spans="1:8" ht="16.5" customHeight="1">
      <c r="A97" s="249">
        <v>6111</v>
      </c>
      <c r="B97" s="253"/>
      <c r="C97" s="512" t="s">
        <v>490</v>
      </c>
      <c r="D97" s="513"/>
      <c r="E97" s="251" t="s">
        <v>266</v>
      </c>
      <c r="F97" s="254">
        <v>3.702</v>
      </c>
      <c r="G97" s="252">
        <v>10.49</v>
      </c>
      <c r="H97" s="121">
        <f t="shared" si="2"/>
        <v>38.833979999999997</v>
      </c>
    </row>
    <row r="98" spans="1:8" ht="16.5" customHeight="1">
      <c r="A98" s="249">
        <v>20017</v>
      </c>
      <c r="B98" s="253"/>
      <c r="C98" s="586" t="s">
        <v>534</v>
      </c>
      <c r="D98" s="587"/>
      <c r="E98" s="251" t="s">
        <v>33</v>
      </c>
      <c r="F98" s="254">
        <v>10.8</v>
      </c>
      <c r="G98" s="252">
        <v>2.69</v>
      </c>
      <c r="H98" s="121">
        <f t="shared" si="2"/>
        <v>29.052</v>
      </c>
    </row>
    <row r="99" spans="1:8" ht="16.5" customHeight="1">
      <c r="A99" s="249">
        <v>2433</v>
      </c>
      <c r="B99" s="253"/>
      <c r="C99" s="586" t="s">
        <v>535</v>
      </c>
      <c r="D99" s="587"/>
      <c r="E99" s="251" t="s">
        <v>155</v>
      </c>
      <c r="F99" s="254">
        <v>3</v>
      </c>
      <c r="G99" s="252">
        <v>3.06</v>
      </c>
      <c r="H99" s="121">
        <f t="shared" si="2"/>
        <v>9.18</v>
      </c>
    </row>
    <row r="100" spans="1:8" ht="16.5" customHeight="1">
      <c r="A100" s="249">
        <v>11058</v>
      </c>
      <c r="B100" s="253"/>
      <c r="C100" s="586" t="s">
        <v>536</v>
      </c>
      <c r="D100" s="587"/>
      <c r="E100" s="251" t="s">
        <v>155</v>
      </c>
      <c r="F100" s="254">
        <v>3</v>
      </c>
      <c r="G100" s="252">
        <v>0.23</v>
      </c>
      <c r="H100" s="121">
        <f t="shared" si="2"/>
        <v>0.69000000000000006</v>
      </c>
    </row>
    <row r="101" spans="1:8" ht="16.5" customHeight="1">
      <c r="A101" s="249">
        <v>35274</v>
      </c>
      <c r="B101" s="253"/>
      <c r="C101" s="512" t="s">
        <v>537</v>
      </c>
      <c r="D101" s="513"/>
      <c r="E101" s="251" t="s">
        <v>33</v>
      </c>
      <c r="F101" s="254">
        <v>0.18</v>
      </c>
      <c r="G101" s="252">
        <v>20.27</v>
      </c>
      <c r="H101" s="121">
        <f t="shared" si="2"/>
        <v>3.6485999999999996</v>
      </c>
    </row>
    <row r="102" spans="1:8" ht="16.5" customHeight="1">
      <c r="A102" s="255"/>
      <c r="B102" s="256"/>
      <c r="C102" s="588"/>
      <c r="D102" s="589"/>
      <c r="E102" s="257"/>
      <c r="F102" s="521" t="s">
        <v>161</v>
      </c>
      <c r="G102" s="522"/>
      <c r="H102" s="157">
        <f>SUM(H92:H101)</f>
        <v>436.80838</v>
      </c>
    </row>
    <row r="103" spans="1:8" ht="16.5" customHeight="1">
      <c r="A103" s="148"/>
      <c r="B103" s="148"/>
      <c r="C103" s="149"/>
      <c r="D103" s="149"/>
      <c r="E103" s="147"/>
      <c r="F103" s="147"/>
      <c r="G103" s="150"/>
      <c r="H103" s="151"/>
    </row>
    <row r="104" spans="1:8">
      <c r="A104" s="579" t="s">
        <v>528</v>
      </c>
      <c r="B104" s="580"/>
      <c r="C104" s="543" t="s">
        <v>538</v>
      </c>
      <c r="D104" s="544"/>
      <c r="E104" s="544"/>
      <c r="F104" s="544"/>
      <c r="G104" s="544"/>
      <c r="H104" s="545"/>
    </row>
    <row r="105" spans="1:8" ht="35.25" customHeight="1">
      <c r="A105" s="458" t="s">
        <v>159</v>
      </c>
      <c r="B105" s="152" t="s">
        <v>358</v>
      </c>
      <c r="C105" s="592" t="s">
        <v>143</v>
      </c>
      <c r="D105" s="593"/>
      <c r="E105" s="36" t="s">
        <v>155</v>
      </c>
      <c r="F105" s="36" t="s">
        <v>156</v>
      </c>
      <c r="G105" s="451" t="s">
        <v>145</v>
      </c>
      <c r="H105" s="37" t="s">
        <v>158</v>
      </c>
    </row>
    <row r="106" spans="1:8">
      <c r="A106" s="35">
        <v>6117</v>
      </c>
      <c r="B106" s="448"/>
      <c r="C106" s="525" t="s">
        <v>539</v>
      </c>
      <c r="D106" s="526"/>
      <c r="E106" s="94" t="s">
        <v>150</v>
      </c>
      <c r="F106" s="98">
        <v>1</v>
      </c>
      <c r="G106" s="96">
        <v>10.6</v>
      </c>
      <c r="H106" s="121">
        <f t="shared" ref="H106:H117" si="3">F106*G106</f>
        <v>10.6</v>
      </c>
    </row>
    <row r="107" spans="1:8">
      <c r="A107" s="249">
        <v>1214</v>
      </c>
      <c r="B107" s="258"/>
      <c r="C107" s="512" t="s">
        <v>530</v>
      </c>
      <c r="D107" s="513"/>
      <c r="E107" s="94" t="s">
        <v>150</v>
      </c>
      <c r="F107" s="98">
        <v>1</v>
      </c>
      <c r="G107" s="252">
        <v>13.9</v>
      </c>
      <c r="H107" s="121">
        <f t="shared" si="3"/>
        <v>13.9</v>
      </c>
    </row>
    <row r="108" spans="1:8">
      <c r="A108" s="249">
        <v>4750</v>
      </c>
      <c r="B108" s="258"/>
      <c r="C108" s="525" t="s">
        <v>488</v>
      </c>
      <c r="D108" s="526"/>
      <c r="E108" s="251" t="s">
        <v>266</v>
      </c>
      <c r="F108" s="254">
        <v>0.68</v>
      </c>
      <c r="G108" s="252">
        <v>14.11</v>
      </c>
      <c r="H108" s="121">
        <f t="shared" si="3"/>
        <v>9.5948000000000011</v>
      </c>
    </row>
    <row r="109" spans="1:8" ht="12.75" customHeight="1">
      <c r="A109" s="249">
        <v>4958</v>
      </c>
      <c r="B109" s="258"/>
      <c r="C109" s="536" t="s">
        <v>540</v>
      </c>
      <c r="D109" s="537"/>
      <c r="E109" s="251" t="s">
        <v>30</v>
      </c>
      <c r="F109" s="254">
        <v>1</v>
      </c>
      <c r="G109" s="252">
        <v>127.67</v>
      </c>
      <c r="H109" s="121">
        <f t="shared" si="3"/>
        <v>127.67</v>
      </c>
    </row>
    <row r="110" spans="1:8" ht="12.75" customHeight="1">
      <c r="A110" s="249">
        <v>5067</v>
      </c>
      <c r="B110" s="258"/>
      <c r="C110" s="536" t="s">
        <v>541</v>
      </c>
      <c r="D110" s="537"/>
      <c r="E110" s="251" t="s">
        <v>192</v>
      </c>
      <c r="F110" s="259">
        <v>0.15</v>
      </c>
      <c r="G110" s="252">
        <v>8.67</v>
      </c>
      <c r="H110" s="121">
        <f t="shared" si="3"/>
        <v>1.3005</v>
      </c>
    </row>
    <row r="111" spans="1:8">
      <c r="A111" s="249">
        <v>6111</v>
      </c>
      <c r="B111" s="258"/>
      <c r="C111" s="536" t="s">
        <v>490</v>
      </c>
      <c r="D111" s="537"/>
      <c r="E111" s="251" t="s">
        <v>266</v>
      </c>
      <c r="F111" s="259">
        <v>0.68</v>
      </c>
      <c r="G111" s="252">
        <v>10.49</v>
      </c>
      <c r="H111" s="121">
        <f t="shared" si="3"/>
        <v>7.1332000000000004</v>
      </c>
    </row>
    <row r="112" spans="1:8" ht="12.75" customHeight="1">
      <c r="A112" s="249">
        <v>11573</v>
      </c>
      <c r="B112" s="258"/>
      <c r="C112" s="536" t="s">
        <v>542</v>
      </c>
      <c r="D112" s="537"/>
      <c r="E112" s="251" t="s">
        <v>155</v>
      </c>
      <c r="F112" s="259">
        <v>2</v>
      </c>
      <c r="G112" s="252">
        <v>5.94</v>
      </c>
      <c r="H112" s="121">
        <f t="shared" si="3"/>
        <v>11.88</v>
      </c>
    </row>
    <row r="113" spans="1:8" ht="12.75" customHeight="1">
      <c r="A113" s="249">
        <v>11580</v>
      </c>
      <c r="B113" s="258"/>
      <c r="C113" s="536" t="s">
        <v>543</v>
      </c>
      <c r="D113" s="537"/>
      <c r="E113" s="251" t="s">
        <v>30</v>
      </c>
      <c r="F113" s="259">
        <v>1.2</v>
      </c>
      <c r="G113" s="252">
        <v>10.46</v>
      </c>
      <c r="H113" s="121">
        <f t="shared" si="3"/>
        <v>12.552000000000001</v>
      </c>
    </row>
    <row r="114" spans="1:8" ht="12.75" customHeight="1">
      <c r="A114" s="249">
        <v>20017</v>
      </c>
      <c r="B114" s="258"/>
      <c r="C114" s="536" t="s">
        <v>534</v>
      </c>
      <c r="D114" s="537"/>
      <c r="E114" s="251" t="s">
        <v>33</v>
      </c>
      <c r="F114" s="259">
        <v>5.96</v>
      </c>
      <c r="G114" s="252">
        <v>2.69</v>
      </c>
      <c r="H114" s="121">
        <f t="shared" si="3"/>
        <v>16.032399999999999</v>
      </c>
    </row>
    <row r="115" spans="1:8" ht="12.75" customHeight="1">
      <c r="A115" s="249">
        <v>88627</v>
      </c>
      <c r="B115" s="258"/>
      <c r="C115" s="536" t="s">
        <v>544</v>
      </c>
      <c r="D115" s="537"/>
      <c r="E115" s="251" t="s">
        <v>32</v>
      </c>
      <c r="F115" s="260">
        <v>6.0000000000000001E-3</v>
      </c>
      <c r="G115" s="252">
        <v>395.23</v>
      </c>
      <c r="H115" s="121">
        <f t="shared" si="3"/>
        <v>2.3713800000000003</v>
      </c>
    </row>
    <row r="116" spans="1:8" ht="12.75" customHeight="1">
      <c r="A116" s="249">
        <v>181</v>
      </c>
      <c r="B116" s="258"/>
      <c r="C116" s="536" t="s">
        <v>545</v>
      </c>
      <c r="D116" s="537"/>
      <c r="E116" s="251" t="s">
        <v>533</v>
      </c>
      <c r="F116" s="259">
        <v>0.55000000000000004</v>
      </c>
      <c r="G116" s="252">
        <v>97.47</v>
      </c>
      <c r="H116" s="121">
        <f t="shared" si="3"/>
        <v>53.608500000000006</v>
      </c>
    </row>
    <row r="117" spans="1:8" ht="12.75" customHeight="1">
      <c r="A117" s="249">
        <v>35274</v>
      </c>
      <c r="B117" s="258"/>
      <c r="C117" s="512" t="s">
        <v>537</v>
      </c>
      <c r="D117" s="513"/>
      <c r="E117" s="251" t="s">
        <v>33</v>
      </c>
      <c r="F117" s="261">
        <v>0.1071</v>
      </c>
      <c r="G117" s="252">
        <v>20.27</v>
      </c>
      <c r="H117" s="121">
        <f t="shared" si="3"/>
        <v>2.1709169999999998</v>
      </c>
    </row>
    <row r="118" spans="1:8" ht="18.75" customHeight="1">
      <c r="A118" s="171"/>
      <c r="B118" s="172"/>
      <c r="C118" s="581"/>
      <c r="D118" s="582"/>
      <c r="E118" s="173"/>
      <c r="F118" s="529" t="s">
        <v>161</v>
      </c>
      <c r="G118" s="530"/>
      <c r="H118" s="174">
        <f>SUM(H106:H117)</f>
        <v>268.81369699999993</v>
      </c>
    </row>
    <row r="119" spans="1:8" ht="18.75" customHeight="1">
      <c r="A119" s="116"/>
      <c r="B119" s="175"/>
      <c r="C119" s="583"/>
      <c r="D119" s="583"/>
      <c r="E119" s="123"/>
      <c r="F119" s="176"/>
      <c r="G119" s="133"/>
      <c r="H119" s="134"/>
    </row>
    <row r="120" spans="1:8" ht="12.75" customHeight="1">
      <c r="A120" s="579" t="s">
        <v>583</v>
      </c>
      <c r="B120" s="580"/>
      <c r="C120" s="590" t="s">
        <v>548</v>
      </c>
      <c r="D120" s="594"/>
      <c r="E120" s="594"/>
      <c r="F120" s="594"/>
      <c r="G120" s="594"/>
      <c r="H120" s="594"/>
    </row>
    <row r="121" spans="1:8" ht="18.75" customHeight="1">
      <c r="A121" s="458" t="s">
        <v>159</v>
      </c>
      <c r="B121" s="152" t="s">
        <v>358</v>
      </c>
      <c r="C121" s="592" t="s">
        <v>143</v>
      </c>
      <c r="D121" s="593"/>
      <c r="E121" s="36" t="s">
        <v>155</v>
      </c>
      <c r="F121" s="36" t="s">
        <v>156</v>
      </c>
      <c r="G121" s="451" t="s">
        <v>145</v>
      </c>
      <c r="H121" s="37" t="s">
        <v>158</v>
      </c>
    </row>
    <row r="122" spans="1:8" ht="18.75" customHeight="1">
      <c r="A122" s="35">
        <v>4750</v>
      </c>
      <c r="B122" s="448" t="s">
        <v>352</v>
      </c>
      <c r="C122" s="525" t="s">
        <v>488</v>
      </c>
      <c r="D122" s="526"/>
      <c r="E122" s="94" t="s">
        <v>150</v>
      </c>
      <c r="F122" s="98">
        <v>1.5</v>
      </c>
      <c r="G122" s="96">
        <v>14.11</v>
      </c>
      <c r="H122" s="121">
        <f>F122*G122</f>
        <v>21.164999999999999</v>
      </c>
    </row>
    <row r="123" spans="1:8" ht="18.75" customHeight="1">
      <c r="A123" s="249">
        <v>6111</v>
      </c>
      <c r="B123" s="258" t="s">
        <v>351</v>
      </c>
      <c r="C123" s="512" t="s">
        <v>490</v>
      </c>
      <c r="D123" s="513"/>
      <c r="E123" s="94" t="s">
        <v>150</v>
      </c>
      <c r="F123" s="98">
        <v>1</v>
      </c>
      <c r="G123" s="252">
        <v>10.49</v>
      </c>
      <c r="H123" s="121">
        <f>F123*G123</f>
        <v>10.49</v>
      </c>
    </row>
    <row r="124" spans="1:8" ht="18.75" customHeight="1">
      <c r="A124" s="249">
        <v>366</v>
      </c>
      <c r="B124" s="258" t="s">
        <v>353</v>
      </c>
      <c r="C124" s="525" t="s">
        <v>508</v>
      </c>
      <c r="D124" s="526"/>
      <c r="E124" s="251" t="s">
        <v>147</v>
      </c>
      <c r="F124" s="262">
        <v>4.8999999999999998E-3</v>
      </c>
      <c r="G124" s="252">
        <v>60</v>
      </c>
      <c r="H124" s="121">
        <f>F124*G124</f>
        <v>0.29399999999999998</v>
      </c>
    </row>
    <row r="125" spans="1:8" ht="18.75" customHeight="1">
      <c r="A125" s="249">
        <v>1379</v>
      </c>
      <c r="B125" s="258" t="s">
        <v>354</v>
      </c>
      <c r="C125" s="536" t="s">
        <v>478</v>
      </c>
      <c r="D125" s="537"/>
      <c r="E125" s="251" t="s">
        <v>350</v>
      </c>
      <c r="F125" s="254">
        <v>1.94</v>
      </c>
      <c r="G125" s="252">
        <v>0.48</v>
      </c>
      <c r="H125" s="121">
        <f>F125*G125</f>
        <v>0.93119999999999992</v>
      </c>
    </row>
    <row r="126" spans="1:8" ht="12.75" customHeight="1">
      <c r="A126" s="94">
        <v>599</v>
      </c>
      <c r="B126" s="448" t="s">
        <v>361</v>
      </c>
      <c r="C126" s="512" t="s">
        <v>549</v>
      </c>
      <c r="D126" s="513"/>
      <c r="E126" s="94" t="s">
        <v>252</v>
      </c>
      <c r="F126" s="263">
        <v>1</v>
      </c>
      <c r="G126" s="96">
        <v>698.75</v>
      </c>
      <c r="H126" s="121">
        <f>F126*G126</f>
        <v>698.75</v>
      </c>
    </row>
    <row r="127" spans="1:8" ht="18.75" customHeight="1">
      <c r="A127" s="255"/>
      <c r="B127" s="264"/>
      <c r="C127" s="581"/>
      <c r="D127" s="582"/>
      <c r="E127" s="257"/>
      <c r="F127" s="529" t="s">
        <v>161</v>
      </c>
      <c r="G127" s="530"/>
      <c r="H127" s="157">
        <f>SUM(H122:H126)</f>
        <v>731.63020000000006</v>
      </c>
    </row>
    <row r="128" spans="1:8" ht="18.75" customHeight="1">
      <c r="A128" s="116"/>
      <c r="B128" s="175"/>
      <c r="C128" s="583"/>
      <c r="D128" s="583"/>
      <c r="E128" s="123"/>
      <c r="F128" s="176"/>
      <c r="G128" s="133"/>
      <c r="H128" s="134"/>
    </row>
    <row r="129" spans="1:8" ht="15" customHeight="1">
      <c r="A129" s="487" t="s">
        <v>547</v>
      </c>
      <c r="B129" s="584" t="s">
        <v>1063</v>
      </c>
      <c r="C129" s="585"/>
      <c r="D129" s="585"/>
      <c r="E129" s="190"/>
      <c r="F129" s="190"/>
      <c r="G129" s="190"/>
      <c r="H129" s="191"/>
    </row>
    <row r="130" spans="1:8" ht="25.5">
      <c r="A130" s="458" t="s">
        <v>159</v>
      </c>
      <c r="B130" s="152" t="s">
        <v>358</v>
      </c>
      <c r="C130" s="592" t="s">
        <v>143</v>
      </c>
      <c r="D130" s="593"/>
      <c r="E130" s="36" t="s">
        <v>155</v>
      </c>
      <c r="F130" s="36" t="s">
        <v>156</v>
      </c>
      <c r="G130" s="451" t="s">
        <v>145</v>
      </c>
      <c r="H130" s="37" t="s">
        <v>158</v>
      </c>
    </row>
    <row r="131" spans="1:8" ht="12.75" customHeight="1">
      <c r="A131" s="35">
        <v>3104</v>
      </c>
      <c r="B131" s="177"/>
      <c r="C131" s="512" t="s">
        <v>553</v>
      </c>
      <c r="D131" s="513"/>
      <c r="E131" s="94" t="s">
        <v>63</v>
      </c>
      <c r="F131" s="98">
        <v>1</v>
      </c>
      <c r="G131" s="96">
        <v>338.19</v>
      </c>
      <c r="H131" s="121">
        <f>F131*G131</f>
        <v>338.19</v>
      </c>
    </row>
    <row r="132" spans="1:8" ht="18.75" customHeight="1">
      <c r="A132" s="35">
        <v>10489</v>
      </c>
      <c r="B132" s="177"/>
      <c r="C132" s="512" t="s">
        <v>554</v>
      </c>
      <c r="D132" s="513"/>
      <c r="E132" s="94" t="s">
        <v>150</v>
      </c>
      <c r="F132" s="98">
        <v>0.3</v>
      </c>
      <c r="G132" s="96">
        <v>12.17</v>
      </c>
      <c r="H132" s="121">
        <f>F132*G132</f>
        <v>3.6509999999999998</v>
      </c>
    </row>
    <row r="133" spans="1:8" ht="12.75" customHeight="1">
      <c r="A133" s="35">
        <v>10507</v>
      </c>
      <c r="B133" s="177"/>
      <c r="C133" s="512" t="s">
        <v>555</v>
      </c>
      <c r="D133" s="513"/>
      <c r="E133" s="94" t="s">
        <v>252</v>
      </c>
      <c r="F133" s="98">
        <v>3.36</v>
      </c>
      <c r="G133" s="96">
        <v>221.89</v>
      </c>
      <c r="H133" s="121">
        <f>F133*G133</f>
        <v>745.55039999999997</v>
      </c>
    </row>
    <row r="134" spans="1:8" ht="12.75" customHeight="1">
      <c r="A134" s="35">
        <v>11523</v>
      </c>
      <c r="B134" s="177"/>
      <c r="C134" s="512" t="s">
        <v>556</v>
      </c>
      <c r="D134" s="513"/>
      <c r="E134" s="94" t="s">
        <v>155</v>
      </c>
      <c r="F134" s="98">
        <v>2</v>
      </c>
      <c r="G134" s="96">
        <v>12.29</v>
      </c>
      <c r="H134" s="121">
        <f>F134*G134</f>
        <v>24.58</v>
      </c>
    </row>
    <row r="135" spans="1:8" ht="12.75" customHeight="1">
      <c r="A135" s="35">
        <v>11499</v>
      </c>
      <c r="B135" s="177"/>
      <c r="C135" s="512" t="s">
        <v>557</v>
      </c>
      <c r="D135" s="513"/>
      <c r="E135" s="94" t="s">
        <v>155</v>
      </c>
      <c r="F135" s="98">
        <v>1</v>
      </c>
      <c r="G135" s="96">
        <v>1009.21</v>
      </c>
      <c r="H135" s="121">
        <f>F135*G135</f>
        <v>1009.21</v>
      </c>
    </row>
    <row r="136" spans="1:8" ht="12.75" customHeight="1">
      <c r="A136" s="255"/>
      <c r="B136" s="264"/>
      <c r="C136" s="581"/>
      <c r="D136" s="582"/>
      <c r="E136" s="257"/>
      <c r="F136" s="529" t="s">
        <v>161</v>
      </c>
      <c r="G136" s="530"/>
      <c r="H136" s="157">
        <f>SUM(H131:H135)</f>
        <v>2121.1813999999999</v>
      </c>
    </row>
    <row r="137" spans="1:8" ht="18.75" customHeight="1">
      <c r="A137" s="116"/>
      <c r="B137" s="175"/>
      <c r="C137" s="583"/>
      <c r="D137" s="583"/>
      <c r="E137" s="123"/>
      <c r="F137" s="176"/>
      <c r="G137" s="133"/>
      <c r="H137" s="134"/>
    </row>
    <row r="138" spans="1:8" ht="26.25" customHeight="1">
      <c r="A138" s="579" t="s">
        <v>597</v>
      </c>
      <c r="B138" s="580"/>
      <c r="C138" s="590" t="s">
        <v>558</v>
      </c>
      <c r="D138" s="591"/>
      <c r="E138" s="265"/>
      <c r="F138" s="266"/>
      <c r="G138" s="266"/>
      <c r="H138" s="266"/>
    </row>
    <row r="139" spans="1:8" ht="26.25" customHeight="1">
      <c r="A139" s="458" t="s">
        <v>159</v>
      </c>
      <c r="B139" s="152" t="s">
        <v>358</v>
      </c>
      <c r="C139" s="592" t="s">
        <v>143</v>
      </c>
      <c r="D139" s="593"/>
      <c r="E139" s="36" t="s">
        <v>155</v>
      </c>
      <c r="F139" s="36" t="s">
        <v>156</v>
      </c>
      <c r="G139" s="451" t="s">
        <v>145</v>
      </c>
      <c r="H139" s="37" t="s">
        <v>158</v>
      </c>
    </row>
    <row r="140" spans="1:8" ht="22.5" customHeight="1">
      <c r="A140" s="35">
        <v>247</v>
      </c>
      <c r="B140" s="177" t="s">
        <v>364</v>
      </c>
      <c r="C140" s="512" t="s">
        <v>518</v>
      </c>
      <c r="D140" s="513"/>
      <c r="E140" s="94" t="s">
        <v>150</v>
      </c>
      <c r="F140" s="98">
        <v>8</v>
      </c>
      <c r="G140" s="96">
        <v>10.95</v>
      </c>
      <c r="H140" s="121">
        <f t="shared" ref="H140:H149" si="4">F140*G140</f>
        <v>87.6</v>
      </c>
    </row>
    <row r="141" spans="1:8" ht="21.75" customHeight="1">
      <c r="A141" s="94">
        <v>2436</v>
      </c>
      <c r="B141" s="115" t="s">
        <v>365</v>
      </c>
      <c r="C141" s="525" t="s">
        <v>502</v>
      </c>
      <c r="D141" s="526"/>
      <c r="E141" s="94" t="s">
        <v>150</v>
      </c>
      <c r="F141" s="98">
        <v>8</v>
      </c>
      <c r="G141" s="96">
        <v>14.6</v>
      </c>
      <c r="H141" s="121">
        <f t="shared" si="4"/>
        <v>116.8</v>
      </c>
    </row>
    <row r="142" spans="1:8" ht="18" customHeight="1">
      <c r="A142" s="249">
        <v>1599</v>
      </c>
      <c r="B142" s="258" t="s">
        <v>383</v>
      </c>
      <c r="C142" s="512" t="s">
        <v>559</v>
      </c>
      <c r="D142" s="513"/>
      <c r="E142" s="251" t="s">
        <v>148</v>
      </c>
      <c r="F142" s="254">
        <v>1</v>
      </c>
      <c r="G142" s="252">
        <v>7.52</v>
      </c>
      <c r="H142" s="121">
        <f t="shared" si="4"/>
        <v>7.52</v>
      </c>
    </row>
    <row r="143" spans="1:8" ht="16.5" customHeight="1">
      <c r="A143" s="249">
        <v>3376</v>
      </c>
      <c r="B143" s="258" t="s">
        <v>384</v>
      </c>
      <c r="C143" s="512" t="s">
        <v>560</v>
      </c>
      <c r="D143" s="513"/>
      <c r="E143" s="251" t="s">
        <v>148</v>
      </c>
      <c r="F143" s="254">
        <v>1</v>
      </c>
      <c r="G143" s="252">
        <v>50.83</v>
      </c>
      <c r="H143" s="121">
        <f t="shared" si="4"/>
        <v>50.83</v>
      </c>
    </row>
    <row r="144" spans="1:8" ht="16.5" customHeight="1">
      <c r="A144" s="249">
        <v>39685</v>
      </c>
      <c r="B144" s="258" t="s">
        <v>374</v>
      </c>
      <c r="C144" s="512" t="s">
        <v>561</v>
      </c>
      <c r="D144" s="513"/>
      <c r="E144" s="251" t="s">
        <v>148</v>
      </c>
      <c r="F144" s="254">
        <v>1</v>
      </c>
      <c r="G144" s="252">
        <v>138.21</v>
      </c>
      <c r="H144" s="121">
        <f t="shared" si="4"/>
        <v>138.21</v>
      </c>
    </row>
    <row r="145" spans="1:8" ht="12.75" customHeight="1">
      <c r="A145" s="249">
        <v>12083</v>
      </c>
      <c r="B145" s="258" t="s">
        <v>390</v>
      </c>
      <c r="C145" s="512" t="s">
        <v>562</v>
      </c>
      <c r="D145" s="513"/>
      <c r="E145" s="251" t="s">
        <v>148</v>
      </c>
      <c r="F145" s="259">
        <v>1</v>
      </c>
      <c r="G145" s="252">
        <v>502.32</v>
      </c>
      <c r="H145" s="121">
        <f>F145*G145</f>
        <v>502.32</v>
      </c>
    </row>
    <row r="146" spans="1:8" ht="12.75" customHeight="1">
      <c r="A146" s="249">
        <v>979</v>
      </c>
      <c r="B146" s="258" t="s">
        <v>389</v>
      </c>
      <c r="C146" s="512" t="s">
        <v>563</v>
      </c>
      <c r="D146" s="513"/>
      <c r="E146" s="251" t="s">
        <v>149</v>
      </c>
      <c r="F146" s="259">
        <v>1</v>
      </c>
      <c r="G146" s="252">
        <v>6.7</v>
      </c>
      <c r="H146" s="121">
        <f>F146*G146</f>
        <v>6.7</v>
      </c>
    </row>
    <row r="147" spans="1:8" ht="12.75" customHeight="1">
      <c r="A147" s="249">
        <v>39254</v>
      </c>
      <c r="B147" s="258" t="s">
        <v>387</v>
      </c>
      <c r="C147" s="512" t="s">
        <v>564</v>
      </c>
      <c r="D147" s="513"/>
      <c r="E147" s="251" t="s">
        <v>149</v>
      </c>
      <c r="F147" s="259">
        <v>1.5</v>
      </c>
      <c r="G147" s="252">
        <v>5.0199999999999996</v>
      </c>
      <c r="H147" s="121">
        <f>F147*G147</f>
        <v>7.5299999999999994</v>
      </c>
    </row>
    <row r="148" spans="1:8" ht="16.5" customHeight="1">
      <c r="A148" s="249">
        <v>868</v>
      </c>
      <c r="B148" s="258" t="s">
        <v>385</v>
      </c>
      <c r="C148" s="512" t="s">
        <v>565</v>
      </c>
      <c r="D148" s="513"/>
      <c r="E148" s="251" t="s">
        <v>149</v>
      </c>
      <c r="F148" s="254">
        <v>2</v>
      </c>
      <c r="G148" s="252">
        <v>10.59</v>
      </c>
      <c r="H148" s="121">
        <f t="shared" si="4"/>
        <v>21.18</v>
      </c>
    </row>
    <row r="149" spans="1:8" ht="16.5" customHeight="1">
      <c r="A149" s="249">
        <v>39177</v>
      </c>
      <c r="B149" s="258" t="s">
        <v>386</v>
      </c>
      <c r="C149" s="512" t="s">
        <v>566</v>
      </c>
      <c r="D149" s="513"/>
      <c r="E149" s="251" t="s">
        <v>148</v>
      </c>
      <c r="F149" s="259">
        <v>3</v>
      </c>
      <c r="G149" s="252">
        <v>1.04</v>
      </c>
      <c r="H149" s="121">
        <f t="shared" si="4"/>
        <v>3.12</v>
      </c>
    </row>
    <row r="150" spans="1:8" ht="16.5" customHeight="1">
      <c r="A150" s="249">
        <v>39211</v>
      </c>
      <c r="B150" s="258" t="s">
        <v>388</v>
      </c>
      <c r="C150" s="512" t="s">
        <v>567</v>
      </c>
      <c r="D150" s="513"/>
      <c r="E150" s="251" t="s">
        <v>148</v>
      </c>
      <c r="F150" s="259">
        <v>3</v>
      </c>
      <c r="G150" s="252">
        <v>0.91</v>
      </c>
      <c r="H150" s="121">
        <f>F150*G150</f>
        <v>2.73</v>
      </c>
    </row>
    <row r="151" spans="1:8" ht="16.5" customHeight="1">
      <c r="A151" s="171"/>
      <c r="B151" s="172"/>
      <c r="C151" s="581"/>
      <c r="D151" s="582"/>
      <c r="E151" s="173"/>
      <c r="F151" s="529" t="s">
        <v>161</v>
      </c>
      <c r="G151" s="530"/>
      <c r="H151" s="174">
        <f>SUM(H140:H150)</f>
        <v>944.54</v>
      </c>
    </row>
    <row r="152" spans="1:8" ht="16.5" customHeight="1">
      <c r="A152" s="116"/>
      <c r="B152" s="175"/>
      <c r="C152" s="450"/>
      <c r="D152" s="450"/>
      <c r="E152" s="123"/>
      <c r="F152" s="181"/>
      <c r="G152" s="181"/>
      <c r="H152" s="107"/>
    </row>
    <row r="153" spans="1:8">
      <c r="A153" s="579" t="s">
        <v>602</v>
      </c>
      <c r="B153" s="580"/>
      <c r="C153" s="590" t="s">
        <v>58</v>
      </c>
      <c r="D153" s="591"/>
      <c r="E153" s="265"/>
      <c r="F153" s="266"/>
      <c r="G153" s="266"/>
      <c r="H153" s="266"/>
    </row>
    <row r="154" spans="1:8" ht="36" customHeight="1">
      <c r="A154" s="458" t="s">
        <v>159</v>
      </c>
      <c r="B154" s="152" t="s">
        <v>358</v>
      </c>
      <c r="C154" s="592" t="s">
        <v>143</v>
      </c>
      <c r="D154" s="593"/>
      <c r="E154" s="36" t="s">
        <v>155</v>
      </c>
      <c r="F154" s="36" t="s">
        <v>156</v>
      </c>
      <c r="G154" s="451" t="s">
        <v>145</v>
      </c>
      <c r="H154" s="37" t="s">
        <v>158</v>
      </c>
    </row>
    <row r="155" spans="1:8" ht="16.5" customHeight="1">
      <c r="A155" s="35">
        <v>247</v>
      </c>
      <c r="B155" s="177"/>
      <c r="C155" s="512" t="s">
        <v>518</v>
      </c>
      <c r="D155" s="513"/>
      <c r="E155" s="94" t="s">
        <v>150</v>
      </c>
      <c r="F155" s="98">
        <v>0.8</v>
      </c>
      <c r="G155" s="96">
        <v>10.95</v>
      </c>
      <c r="H155" s="121">
        <f>F155*G155</f>
        <v>8.76</v>
      </c>
    </row>
    <row r="156" spans="1:8" ht="16.5" customHeight="1">
      <c r="A156" s="94">
        <v>2436</v>
      </c>
      <c r="B156" s="115"/>
      <c r="C156" s="525" t="s">
        <v>502</v>
      </c>
      <c r="D156" s="526"/>
      <c r="E156" s="94" t="s">
        <v>150</v>
      </c>
      <c r="F156" s="98">
        <v>0.8</v>
      </c>
      <c r="G156" s="96">
        <v>14.6</v>
      </c>
      <c r="H156" s="121">
        <f>F156*G156</f>
        <v>11.68</v>
      </c>
    </row>
    <row r="157" spans="1:8" ht="12.75" customHeight="1">
      <c r="A157" s="251">
        <v>38775</v>
      </c>
      <c r="B157" s="253"/>
      <c r="C157" s="525" t="s">
        <v>570</v>
      </c>
      <c r="D157" s="526"/>
      <c r="E157" s="251" t="s">
        <v>155</v>
      </c>
      <c r="F157" s="254">
        <v>1</v>
      </c>
      <c r="G157" s="252">
        <v>27</v>
      </c>
      <c r="H157" s="121">
        <f>F157*G157</f>
        <v>27</v>
      </c>
    </row>
    <row r="158" spans="1:8" ht="16.5" customHeight="1">
      <c r="A158" s="249">
        <v>39381</v>
      </c>
      <c r="B158" s="258"/>
      <c r="C158" s="512" t="s">
        <v>571</v>
      </c>
      <c r="D158" s="513"/>
      <c r="E158" s="251" t="s">
        <v>148</v>
      </c>
      <c r="F158" s="254">
        <v>1</v>
      </c>
      <c r="G158" s="252">
        <v>7.29</v>
      </c>
      <c r="H158" s="121">
        <f>F158*G158</f>
        <v>7.29</v>
      </c>
    </row>
    <row r="159" spans="1:8" ht="28.5" customHeight="1">
      <c r="A159" s="171"/>
      <c r="B159" s="172"/>
      <c r="C159" s="581"/>
      <c r="D159" s="582"/>
      <c r="E159" s="173"/>
      <c r="F159" s="529" t="s">
        <v>161</v>
      </c>
      <c r="G159" s="530"/>
      <c r="H159" s="174">
        <f>SUM(H155:H158)</f>
        <v>54.73</v>
      </c>
    </row>
    <row r="160" spans="1:8" ht="16.5" customHeight="1">
      <c r="A160" s="116"/>
      <c r="B160" s="175"/>
      <c r="C160" s="450"/>
      <c r="D160" s="450"/>
      <c r="E160" s="123"/>
      <c r="F160" s="181"/>
      <c r="G160" s="181"/>
      <c r="H160" s="107"/>
    </row>
    <row r="161" spans="1:8">
      <c r="A161" s="533" t="s">
        <v>604</v>
      </c>
      <c r="B161" s="534"/>
      <c r="C161" s="518" t="s">
        <v>377</v>
      </c>
      <c r="D161" s="520"/>
      <c r="E161" s="183"/>
      <c r="F161" s="93"/>
      <c r="G161" s="93"/>
      <c r="H161" s="93"/>
    </row>
    <row r="162" spans="1:8" ht="39.75" customHeight="1">
      <c r="A162" s="93" t="s">
        <v>159</v>
      </c>
      <c r="B162" s="449" t="s">
        <v>369</v>
      </c>
      <c r="C162" s="521" t="s">
        <v>143</v>
      </c>
      <c r="D162" s="522"/>
      <c r="E162" s="93" t="s">
        <v>155</v>
      </c>
      <c r="F162" s="93" t="s">
        <v>156</v>
      </c>
      <c r="G162" s="93" t="s">
        <v>157</v>
      </c>
      <c r="H162" s="38" t="s">
        <v>158</v>
      </c>
    </row>
    <row r="163" spans="1:8" ht="16.5" customHeight="1">
      <c r="A163" s="267">
        <v>38774</v>
      </c>
      <c r="B163" s="268"/>
      <c r="C163" s="607" t="s">
        <v>574</v>
      </c>
      <c r="D163" s="608"/>
      <c r="E163" s="269" t="s">
        <v>155</v>
      </c>
      <c r="F163" s="270">
        <v>1</v>
      </c>
      <c r="G163" s="271">
        <v>22.11</v>
      </c>
      <c r="H163" s="272">
        <f>G163*F163</f>
        <v>22.11</v>
      </c>
    </row>
    <row r="164" spans="1:8" ht="16.5" customHeight="1">
      <c r="A164" s="269">
        <v>2436</v>
      </c>
      <c r="B164" s="273"/>
      <c r="C164" s="601" t="s">
        <v>502</v>
      </c>
      <c r="D164" s="602"/>
      <c r="E164" s="269" t="s">
        <v>363</v>
      </c>
      <c r="F164" s="270">
        <v>0.8</v>
      </c>
      <c r="G164" s="271">
        <v>14.6</v>
      </c>
      <c r="H164" s="272">
        <f>G164*F164</f>
        <v>11.68</v>
      </c>
    </row>
    <row r="165" spans="1:8" ht="26.25" customHeight="1">
      <c r="A165" s="104"/>
      <c r="B165" s="155"/>
      <c r="C165" s="105"/>
      <c r="D165" s="106"/>
      <c r="E165" s="104"/>
      <c r="F165" s="514" t="s">
        <v>161</v>
      </c>
      <c r="G165" s="515"/>
      <c r="H165" s="112">
        <f>SUM(H163:H164)</f>
        <v>33.79</v>
      </c>
    </row>
    <row r="166" spans="1:8" ht="16.5" customHeight="1">
      <c r="A166" s="184"/>
      <c r="B166" s="185"/>
      <c r="C166" s="186"/>
      <c r="D166" s="186"/>
      <c r="E166" s="187"/>
      <c r="F166" s="188"/>
      <c r="G166" s="188"/>
      <c r="H166" s="189"/>
    </row>
    <row r="167" spans="1:8" ht="12.75" customHeight="1">
      <c r="A167" s="533" t="s">
        <v>629</v>
      </c>
      <c r="B167" s="534"/>
      <c r="C167" s="518" t="s">
        <v>362</v>
      </c>
      <c r="D167" s="520"/>
      <c r="E167" s="255"/>
      <c r="F167" s="274"/>
      <c r="G167" s="274"/>
      <c r="H167" s="275"/>
    </row>
    <row r="168" spans="1:8" ht="37.5" customHeight="1">
      <c r="A168" s="93" t="s">
        <v>159</v>
      </c>
      <c r="B168" s="449" t="s">
        <v>369</v>
      </c>
      <c r="C168" s="521" t="s">
        <v>143</v>
      </c>
      <c r="D168" s="522"/>
      <c r="E168" s="93" t="s">
        <v>155</v>
      </c>
      <c r="F168" s="93" t="s">
        <v>156</v>
      </c>
      <c r="G168" s="93" t="s">
        <v>157</v>
      </c>
      <c r="H168" s="38" t="s">
        <v>158</v>
      </c>
    </row>
    <row r="169" spans="1:8" ht="16.5" customHeight="1">
      <c r="A169" s="35">
        <v>247</v>
      </c>
      <c r="B169" s="177" t="s">
        <v>364</v>
      </c>
      <c r="C169" s="512" t="s">
        <v>518</v>
      </c>
      <c r="D169" s="513"/>
      <c r="E169" s="94" t="s">
        <v>150</v>
      </c>
      <c r="F169" s="276">
        <v>2</v>
      </c>
      <c r="G169" s="96">
        <v>10.95</v>
      </c>
      <c r="H169" s="97">
        <f>G169*F169</f>
        <v>21.9</v>
      </c>
    </row>
    <row r="170" spans="1:8" ht="16.5" customHeight="1">
      <c r="A170" s="94">
        <v>2436</v>
      </c>
      <c r="B170" s="115" t="s">
        <v>365</v>
      </c>
      <c r="C170" s="525" t="s">
        <v>502</v>
      </c>
      <c r="D170" s="526"/>
      <c r="E170" s="94" t="s">
        <v>363</v>
      </c>
      <c r="F170" s="276">
        <v>2</v>
      </c>
      <c r="G170" s="96">
        <v>14.6</v>
      </c>
      <c r="H170" s="97">
        <f>G170*F170</f>
        <v>29.2</v>
      </c>
    </row>
    <row r="171" spans="1:8" ht="12.75" customHeight="1">
      <c r="A171" s="35">
        <v>12273</v>
      </c>
      <c r="B171" s="115" t="s">
        <v>366</v>
      </c>
      <c r="C171" s="527" t="s">
        <v>575</v>
      </c>
      <c r="D171" s="528"/>
      <c r="E171" s="94" t="s">
        <v>155</v>
      </c>
      <c r="F171" s="276">
        <v>1</v>
      </c>
      <c r="G171" s="96">
        <v>36.1</v>
      </c>
      <c r="H171" s="97">
        <f>G171*F171</f>
        <v>36.1</v>
      </c>
    </row>
    <row r="172" spans="1:8" ht="16.5" customHeight="1">
      <c r="A172" s="35">
        <v>12317</v>
      </c>
      <c r="B172" s="177" t="s">
        <v>367</v>
      </c>
      <c r="C172" s="512" t="s">
        <v>576</v>
      </c>
      <c r="D172" s="513"/>
      <c r="E172" s="94" t="s">
        <v>155</v>
      </c>
      <c r="F172" s="276">
        <v>1</v>
      </c>
      <c r="G172" s="96">
        <v>44.72</v>
      </c>
      <c r="H172" s="97">
        <f>G172*F172</f>
        <v>44.72</v>
      </c>
    </row>
    <row r="173" spans="1:8" ht="16.5" customHeight="1">
      <c r="A173" s="35">
        <v>3757</v>
      </c>
      <c r="B173" s="115" t="s">
        <v>368</v>
      </c>
      <c r="C173" s="512" t="s">
        <v>577</v>
      </c>
      <c r="D173" s="513"/>
      <c r="E173" s="94" t="s">
        <v>155</v>
      </c>
      <c r="F173" s="276">
        <v>1</v>
      </c>
      <c r="G173" s="96">
        <v>31.52</v>
      </c>
      <c r="H173" s="97">
        <f>G173*F173</f>
        <v>31.52</v>
      </c>
    </row>
    <row r="174" spans="1:8" ht="16.5" customHeight="1">
      <c r="A174" s="104"/>
      <c r="B174" s="155"/>
      <c r="C174" s="105"/>
      <c r="D174" s="106"/>
      <c r="E174" s="104"/>
      <c r="F174" s="514" t="s">
        <v>161</v>
      </c>
      <c r="G174" s="515"/>
      <c r="H174" s="112">
        <f>SUM(H169:H173)</f>
        <v>163.44</v>
      </c>
    </row>
    <row r="175" spans="1:8" ht="16.5" customHeight="1">
      <c r="A175" s="108"/>
      <c r="B175" s="108"/>
      <c r="C175" s="109"/>
      <c r="D175" s="110"/>
      <c r="E175" s="108"/>
      <c r="F175" s="111"/>
      <c r="G175" s="111"/>
      <c r="H175" s="213"/>
    </row>
    <row r="176" spans="1:8" ht="16.5" customHeight="1">
      <c r="A176" s="533" t="s">
        <v>632</v>
      </c>
      <c r="B176" s="534"/>
      <c r="C176" s="518" t="s">
        <v>381</v>
      </c>
      <c r="D176" s="520"/>
      <c r="E176" s="183"/>
      <c r="F176" s="93"/>
      <c r="G176" s="93"/>
      <c r="H176" s="93"/>
    </row>
    <row r="177" spans="1:8" ht="40.5" customHeight="1">
      <c r="A177" s="93" t="s">
        <v>159</v>
      </c>
      <c r="B177" s="449" t="s">
        <v>369</v>
      </c>
      <c r="C177" s="521" t="s">
        <v>143</v>
      </c>
      <c r="D177" s="522"/>
      <c r="E177" s="93" t="s">
        <v>155</v>
      </c>
      <c r="F177" s="93" t="s">
        <v>156</v>
      </c>
      <c r="G177" s="93" t="s">
        <v>157</v>
      </c>
      <c r="H177" s="38" t="s">
        <v>158</v>
      </c>
    </row>
    <row r="178" spans="1:8" ht="16.5" customHeight="1">
      <c r="A178" s="35">
        <v>247</v>
      </c>
      <c r="B178" s="177" t="s">
        <v>364</v>
      </c>
      <c r="C178" s="512" t="s">
        <v>518</v>
      </c>
      <c r="D178" s="513"/>
      <c r="E178" s="94" t="s">
        <v>150</v>
      </c>
      <c r="F178" s="276">
        <v>4.5</v>
      </c>
      <c r="G178" s="96">
        <v>10.95</v>
      </c>
      <c r="H178" s="97">
        <f t="shared" ref="H178:H184" si="5">G178*F178</f>
        <v>49.274999999999999</v>
      </c>
    </row>
    <row r="179" spans="1:8" ht="16.5" customHeight="1">
      <c r="A179" s="94">
        <v>2436</v>
      </c>
      <c r="B179" s="115" t="s">
        <v>365</v>
      </c>
      <c r="C179" s="525" t="s">
        <v>502</v>
      </c>
      <c r="D179" s="526"/>
      <c r="E179" s="94" t="s">
        <v>363</v>
      </c>
      <c r="F179" s="276">
        <v>3.5</v>
      </c>
      <c r="G179" s="96">
        <v>14.6</v>
      </c>
      <c r="H179" s="97">
        <f t="shared" si="5"/>
        <v>51.1</v>
      </c>
    </row>
    <row r="180" spans="1:8" ht="12.75" customHeight="1">
      <c r="A180" s="94">
        <v>938</v>
      </c>
      <c r="B180" s="115" t="s">
        <v>378</v>
      </c>
      <c r="C180" s="527" t="s">
        <v>578</v>
      </c>
      <c r="D180" s="528"/>
      <c r="E180" s="94" t="s">
        <v>149</v>
      </c>
      <c r="F180" s="276">
        <v>33</v>
      </c>
      <c r="G180" s="96">
        <v>0.65</v>
      </c>
      <c r="H180" s="97">
        <f t="shared" si="5"/>
        <v>21.45</v>
      </c>
    </row>
    <row r="181" spans="1:8" ht="16.5" customHeight="1">
      <c r="A181" s="94">
        <v>39272</v>
      </c>
      <c r="B181" s="115" t="s">
        <v>375</v>
      </c>
      <c r="C181" s="527" t="s">
        <v>579</v>
      </c>
      <c r="D181" s="528"/>
      <c r="E181" s="94" t="s">
        <v>148</v>
      </c>
      <c r="F181" s="276">
        <v>1</v>
      </c>
      <c r="G181" s="96">
        <v>1.66</v>
      </c>
      <c r="H181" s="97">
        <f t="shared" si="5"/>
        <v>1.66</v>
      </c>
    </row>
    <row r="182" spans="1:8" ht="16.5" customHeight="1">
      <c r="A182" s="35">
        <v>2674</v>
      </c>
      <c r="B182" s="177" t="s">
        <v>376</v>
      </c>
      <c r="C182" s="527" t="s">
        <v>580</v>
      </c>
      <c r="D182" s="528"/>
      <c r="E182" s="94" t="s">
        <v>149</v>
      </c>
      <c r="F182" s="276">
        <v>15</v>
      </c>
      <c r="G182" s="96">
        <v>2.1800000000000002</v>
      </c>
      <c r="H182" s="97">
        <f t="shared" si="5"/>
        <v>32.700000000000003</v>
      </c>
    </row>
    <row r="183" spans="1:8" ht="16.5" customHeight="1">
      <c r="A183" s="35">
        <v>1891</v>
      </c>
      <c r="B183" s="177" t="s">
        <v>379</v>
      </c>
      <c r="C183" s="527" t="s">
        <v>581</v>
      </c>
      <c r="D183" s="528"/>
      <c r="E183" s="94" t="s">
        <v>148</v>
      </c>
      <c r="F183" s="276">
        <v>1</v>
      </c>
      <c r="G183" s="96">
        <v>0.77</v>
      </c>
      <c r="H183" s="97">
        <f t="shared" si="5"/>
        <v>0.77</v>
      </c>
    </row>
    <row r="184" spans="1:8" ht="29.25" customHeight="1">
      <c r="A184" s="35">
        <v>2556</v>
      </c>
      <c r="B184" s="177" t="s">
        <v>380</v>
      </c>
      <c r="C184" s="527" t="s">
        <v>582</v>
      </c>
      <c r="D184" s="528"/>
      <c r="E184" s="94" t="s">
        <v>148</v>
      </c>
      <c r="F184" s="276">
        <v>1</v>
      </c>
      <c r="G184" s="96">
        <v>1.35</v>
      </c>
      <c r="H184" s="97">
        <f t="shared" si="5"/>
        <v>1.35</v>
      </c>
    </row>
    <row r="185" spans="1:8" ht="38.25" customHeight="1">
      <c r="A185" s="104"/>
      <c r="B185" s="155"/>
      <c r="C185" s="105"/>
      <c r="D185" s="106"/>
      <c r="E185" s="104"/>
      <c r="F185" s="514" t="s">
        <v>161</v>
      </c>
      <c r="G185" s="515"/>
      <c r="H185" s="112">
        <f>SUM(H178:H184)</f>
        <v>158.30500000000001</v>
      </c>
    </row>
    <row r="186" spans="1:8" ht="16.5" customHeight="1">
      <c r="A186" s="156"/>
      <c r="B186" s="147"/>
      <c r="C186" s="195"/>
      <c r="D186" s="196"/>
      <c r="E186" s="147"/>
      <c r="F186" s="197"/>
      <c r="G186" s="197"/>
      <c r="H186" s="198"/>
    </row>
    <row r="187" spans="1:8" ht="16.5" customHeight="1">
      <c r="A187" s="533" t="s">
        <v>757</v>
      </c>
      <c r="B187" s="534"/>
      <c r="C187" s="518" t="s">
        <v>404</v>
      </c>
      <c r="D187" s="520"/>
      <c r="E187" s="183"/>
      <c r="F187" s="93"/>
      <c r="G187" s="93"/>
      <c r="H187" s="93"/>
    </row>
    <row r="188" spans="1:8" ht="37.5" customHeight="1">
      <c r="A188" s="93" t="s">
        <v>159</v>
      </c>
      <c r="B188" s="449" t="s">
        <v>369</v>
      </c>
      <c r="C188" s="521" t="s">
        <v>143</v>
      </c>
      <c r="D188" s="522"/>
      <c r="E188" s="93" t="s">
        <v>155</v>
      </c>
      <c r="F188" s="93" t="s">
        <v>156</v>
      </c>
      <c r="G188" s="93" t="s">
        <v>157</v>
      </c>
      <c r="H188" s="38" t="s">
        <v>158</v>
      </c>
    </row>
    <row r="189" spans="1:8" ht="16.5" customHeight="1">
      <c r="A189" s="94">
        <v>2436</v>
      </c>
      <c r="B189" s="115" t="s">
        <v>365</v>
      </c>
      <c r="C189" s="525" t="s">
        <v>502</v>
      </c>
      <c r="D189" s="526"/>
      <c r="E189" s="94" t="s">
        <v>363</v>
      </c>
      <c r="F189" s="276">
        <v>0.8</v>
      </c>
      <c r="G189" s="96">
        <v>14.6</v>
      </c>
      <c r="H189" s="97">
        <f>G189*F189</f>
        <v>11.68</v>
      </c>
    </row>
    <row r="190" spans="1:8" ht="16.5" customHeight="1">
      <c r="A190" s="35">
        <v>247</v>
      </c>
      <c r="B190" s="177" t="s">
        <v>364</v>
      </c>
      <c r="C190" s="512" t="s">
        <v>518</v>
      </c>
      <c r="D190" s="513"/>
      <c r="E190" s="94" t="s">
        <v>150</v>
      </c>
      <c r="F190" s="276">
        <v>0.4</v>
      </c>
      <c r="G190" s="96">
        <v>10.95</v>
      </c>
      <c r="H190" s="97">
        <f>G190*F190</f>
        <v>4.38</v>
      </c>
    </row>
    <row r="191" spans="1:8" ht="12.75" customHeight="1">
      <c r="A191" s="35">
        <v>2556</v>
      </c>
      <c r="B191" s="177"/>
      <c r="C191" s="527" t="s">
        <v>582</v>
      </c>
      <c r="D191" s="528"/>
      <c r="E191" s="94" t="s">
        <v>148</v>
      </c>
      <c r="F191" s="276">
        <v>1</v>
      </c>
      <c r="G191" s="96">
        <v>1.35</v>
      </c>
      <c r="H191" s="97">
        <f>G191*F191</f>
        <v>1.35</v>
      </c>
    </row>
    <row r="192" spans="1:8" ht="12.75" customHeight="1">
      <c r="A192" s="94">
        <v>92009</v>
      </c>
      <c r="B192" s="115"/>
      <c r="C192" s="527" t="s">
        <v>586</v>
      </c>
      <c r="D192" s="528"/>
      <c r="E192" s="94" t="s">
        <v>148</v>
      </c>
      <c r="F192" s="276">
        <v>1</v>
      </c>
      <c r="G192" s="96">
        <v>33.19</v>
      </c>
      <c r="H192" s="97">
        <f>G192*F192</f>
        <v>33.19</v>
      </c>
    </row>
    <row r="193" spans="1:8" ht="16.5" customHeight="1">
      <c r="A193" s="206"/>
      <c r="B193" s="206"/>
      <c r="C193" s="212"/>
      <c r="D193" s="212"/>
      <c r="E193" s="206"/>
      <c r="F193" s="603" t="s">
        <v>405</v>
      </c>
      <c r="G193" s="604"/>
      <c r="H193" s="207">
        <f>SUM(H189:H192)</f>
        <v>50.599999999999994</v>
      </c>
    </row>
    <row r="194" spans="1:8" ht="16.5" customHeight="1">
      <c r="A194" s="156"/>
      <c r="B194" s="147"/>
      <c r="C194" s="195"/>
      <c r="D194" s="196"/>
      <c r="E194" s="147"/>
      <c r="F194" s="197"/>
      <c r="G194" s="197"/>
      <c r="H194" s="198"/>
    </row>
    <row r="195" spans="1:8" ht="12.75" customHeight="1">
      <c r="A195" s="533" t="s">
        <v>590</v>
      </c>
      <c r="B195" s="534"/>
      <c r="C195" s="518" t="s">
        <v>591</v>
      </c>
      <c r="D195" s="520"/>
      <c r="E195" s="183"/>
      <c r="F195" s="93"/>
      <c r="G195" s="93"/>
      <c r="H195" s="93"/>
    </row>
    <row r="196" spans="1:8" ht="12.75" customHeight="1">
      <c r="A196" s="93" t="s">
        <v>159</v>
      </c>
      <c r="B196" s="449" t="s">
        <v>369</v>
      </c>
      <c r="C196" s="521" t="s">
        <v>143</v>
      </c>
      <c r="D196" s="522"/>
      <c r="E196" s="93" t="s">
        <v>155</v>
      </c>
      <c r="F196" s="93" t="s">
        <v>156</v>
      </c>
      <c r="G196" s="93" t="s">
        <v>157</v>
      </c>
      <c r="H196" s="38" t="s">
        <v>158</v>
      </c>
    </row>
    <row r="197" spans="1:8" ht="16.5" customHeight="1">
      <c r="A197" s="35">
        <v>247</v>
      </c>
      <c r="B197" s="177" t="s">
        <v>364</v>
      </c>
      <c r="C197" s="512" t="s">
        <v>518</v>
      </c>
      <c r="D197" s="513"/>
      <c r="E197" s="94" t="s">
        <v>150</v>
      </c>
      <c r="F197" s="276">
        <v>2</v>
      </c>
      <c r="G197" s="96">
        <v>10.95</v>
      </c>
      <c r="H197" s="97">
        <f>G197*F197</f>
        <v>21.9</v>
      </c>
    </row>
    <row r="198" spans="1:8" ht="16.5" customHeight="1">
      <c r="A198" s="94">
        <v>2436</v>
      </c>
      <c r="B198" s="115" t="s">
        <v>365</v>
      </c>
      <c r="C198" s="525" t="s">
        <v>502</v>
      </c>
      <c r="D198" s="526"/>
      <c r="E198" s="94" t="s">
        <v>363</v>
      </c>
      <c r="F198" s="276">
        <v>2</v>
      </c>
      <c r="G198" s="96">
        <v>14.6</v>
      </c>
      <c r="H198" s="97">
        <f>G198*F198</f>
        <v>29.2</v>
      </c>
    </row>
    <row r="199" spans="1:8" ht="12.75" customHeight="1">
      <c r="A199" s="35">
        <v>938</v>
      </c>
      <c r="B199" s="177" t="s">
        <v>592</v>
      </c>
      <c r="C199" s="527" t="s">
        <v>578</v>
      </c>
      <c r="D199" s="528"/>
      <c r="E199" s="94" t="s">
        <v>149</v>
      </c>
      <c r="F199" s="276">
        <v>33</v>
      </c>
      <c r="G199" s="96">
        <v>0.65</v>
      </c>
      <c r="H199" s="97">
        <f t="shared" ref="H199:H204" si="6">G199*F199</f>
        <v>21.45</v>
      </c>
    </row>
    <row r="200" spans="1:8" ht="12.75" customHeight="1">
      <c r="A200" s="35">
        <v>39272</v>
      </c>
      <c r="B200" s="177" t="s">
        <v>375</v>
      </c>
      <c r="C200" s="599" t="s">
        <v>579</v>
      </c>
      <c r="D200" s="600"/>
      <c r="E200" s="94" t="s">
        <v>155</v>
      </c>
      <c r="F200" s="276">
        <v>1</v>
      </c>
      <c r="G200" s="96">
        <v>1.66</v>
      </c>
      <c r="H200" s="97">
        <f t="shared" si="6"/>
        <v>1.66</v>
      </c>
    </row>
    <row r="201" spans="1:8" ht="16.5" customHeight="1">
      <c r="A201" s="35">
        <v>2674</v>
      </c>
      <c r="B201" s="177" t="s">
        <v>376</v>
      </c>
      <c r="C201" s="527" t="s">
        <v>580</v>
      </c>
      <c r="D201" s="528"/>
      <c r="E201" s="94" t="s">
        <v>149</v>
      </c>
      <c r="F201" s="276">
        <v>15</v>
      </c>
      <c r="G201" s="96">
        <v>2.1800000000000002</v>
      </c>
      <c r="H201" s="97">
        <f t="shared" si="6"/>
        <v>32.700000000000003</v>
      </c>
    </row>
    <row r="202" spans="1:8" ht="16.5" customHeight="1">
      <c r="A202" s="35">
        <v>1891</v>
      </c>
      <c r="B202" s="177" t="s">
        <v>593</v>
      </c>
      <c r="C202" s="527" t="s">
        <v>581</v>
      </c>
      <c r="D202" s="528"/>
      <c r="E202" s="94" t="s">
        <v>148</v>
      </c>
      <c r="F202" s="276">
        <v>1</v>
      </c>
      <c r="G202" s="96">
        <v>0.77</v>
      </c>
      <c r="H202" s="97">
        <f t="shared" si="6"/>
        <v>0.77</v>
      </c>
    </row>
    <row r="203" spans="1:8" ht="16.5" customHeight="1">
      <c r="A203" s="35">
        <v>2556</v>
      </c>
      <c r="B203" s="177" t="s">
        <v>594</v>
      </c>
      <c r="C203" s="527" t="s">
        <v>582</v>
      </c>
      <c r="D203" s="528"/>
      <c r="E203" s="94" t="s">
        <v>148</v>
      </c>
      <c r="F203" s="276">
        <v>1</v>
      </c>
      <c r="G203" s="96">
        <v>1.35</v>
      </c>
      <c r="H203" s="97">
        <f t="shared" si="6"/>
        <v>1.35</v>
      </c>
    </row>
    <row r="204" spans="1:8" ht="12.75" customHeight="1">
      <c r="A204" s="35">
        <v>12128</v>
      </c>
      <c r="B204" s="277" t="s">
        <v>595</v>
      </c>
      <c r="C204" s="605" t="s">
        <v>596</v>
      </c>
      <c r="D204" s="606"/>
      <c r="E204" s="94" t="s">
        <v>148</v>
      </c>
      <c r="F204" s="276">
        <v>1</v>
      </c>
      <c r="G204" s="96">
        <v>5.23</v>
      </c>
      <c r="H204" s="97">
        <f t="shared" si="6"/>
        <v>5.23</v>
      </c>
    </row>
    <row r="205" spans="1:8" ht="12.75" customHeight="1">
      <c r="A205" s="104"/>
      <c r="B205" s="155"/>
      <c r="C205" s="105"/>
      <c r="D205" s="106"/>
      <c r="E205" s="104"/>
      <c r="F205" s="514" t="s">
        <v>161</v>
      </c>
      <c r="G205" s="515"/>
      <c r="H205" s="112">
        <f>SUM(H197:H204)</f>
        <v>114.25999999999999</v>
      </c>
    </row>
    <row r="206" spans="1:8" ht="17.25" customHeight="1">
      <c r="A206" s="147"/>
      <c r="B206" s="147"/>
      <c r="C206" s="147"/>
      <c r="D206" s="196"/>
      <c r="E206" s="147"/>
      <c r="F206" s="197"/>
      <c r="G206" s="197"/>
      <c r="H206" s="198"/>
    </row>
    <row r="207" spans="1:8" ht="24" customHeight="1">
      <c r="A207" s="579" t="s">
        <v>633</v>
      </c>
      <c r="B207" s="580"/>
      <c r="C207" s="543" t="s">
        <v>599</v>
      </c>
      <c r="D207" s="544"/>
      <c r="E207" s="544"/>
      <c r="F207" s="544"/>
      <c r="G207" s="544"/>
      <c r="H207" s="545"/>
    </row>
    <row r="208" spans="1:8" ht="24" customHeight="1">
      <c r="A208" s="458" t="s">
        <v>159</v>
      </c>
      <c r="B208" s="152" t="s">
        <v>358</v>
      </c>
      <c r="C208" s="592" t="s">
        <v>143</v>
      </c>
      <c r="D208" s="593"/>
      <c r="E208" s="36" t="s">
        <v>155</v>
      </c>
      <c r="F208" s="36" t="s">
        <v>156</v>
      </c>
      <c r="G208" s="451" t="s">
        <v>145</v>
      </c>
      <c r="H208" s="37" t="s">
        <v>158</v>
      </c>
    </row>
    <row r="209" spans="1:8" ht="16.5" customHeight="1">
      <c r="A209" s="267">
        <v>247</v>
      </c>
      <c r="B209" s="452"/>
      <c r="C209" s="601" t="s">
        <v>518</v>
      </c>
      <c r="D209" s="602"/>
      <c r="E209" s="269" t="s">
        <v>150</v>
      </c>
      <c r="F209" s="278">
        <v>2.5</v>
      </c>
      <c r="G209" s="271">
        <v>10.95</v>
      </c>
      <c r="H209" s="279">
        <f t="shared" ref="H209:H213" si="7">F209*G209</f>
        <v>27.375</v>
      </c>
    </row>
    <row r="210" spans="1:8" ht="16.5" customHeight="1">
      <c r="A210" s="280">
        <v>2436</v>
      </c>
      <c r="B210" s="281"/>
      <c r="C210" s="607" t="s">
        <v>502</v>
      </c>
      <c r="D210" s="608"/>
      <c r="E210" s="269" t="s">
        <v>150</v>
      </c>
      <c r="F210" s="278">
        <v>2.5</v>
      </c>
      <c r="G210" s="282">
        <v>14.6</v>
      </c>
      <c r="H210" s="279">
        <f t="shared" si="7"/>
        <v>36.5</v>
      </c>
    </row>
    <row r="211" spans="1:8" ht="13.5" customHeight="1">
      <c r="A211" s="280">
        <v>1873</v>
      </c>
      <c r="B211" s="281"/>
      <c r="C211" s="601" t="s">
        <v>600</v>
      </c>
      <c r="D211" s="602"/>
      <c r="E211" s="283" t="s">
        <v>155</v>
      </c>
      <c r="F211" s="284">
        <v>1</v>
      </c>
      <c r="G211" s="282">
        <v>3.04</v>
      </c>
      <c r="H211" s="279">
        <f t="shared" si="7"/>
        <v>3.04</v>
      </c>
    </row>
    <row r="212" spans="1:8" ht="16.5" customHeight="1">
      <c r="A212" s="280">
        <v>2674</v>
      </c>
      <c r="B212" s="281"/>
      <c r="C212" s="611" t="s">
        <v>580</v>
      </c>
      <c r="D212" s="612"/>
      <c r="E212" s="283" t="s">
        <v>33</v>
      </c>
      <c r="F212" s="284">
        <v>10</v>
      </c>
      <c r="G212" s="282">
        <v>2.1800000000000002</v>
      </c>
      <c r="H212" s="279">
        <f t="shared" si="7"/>
        <v>21.8</v>
      </c>
    </row>
    <row r="213" spans="1:8" ht="12.75" customHeight="1">
      <c r="A213" s="283">
        <v>38097</v>
      </c>
      <c r="B213" s="281"/>
      <c r="C213" s="607" t="s">
        <v>601</v>
      </c>
      <c r="D213" s="608"/>
      <c r="E213" s="283" t="s">
        <v>155</v>
      </c>
      <c r="F213" s="285">
        <v>1</v>
      </c>
      <c r="G213" s="282">
        <v>3.28</v>
      </c>
      <c r="H213" s="279">
        <f t="shared" si="7"/>
        <v>3.28</v>
      </c>
    </row>
    <row r="214" spans="1:8" ht="16.5" customHeight="1">
      <c r="A214" s="183"/>
      <c r="B214" s="180"/>
      <c r="C214" s="581"/>
      <c r="D214" s="582"/>
      <c r="E214" s="179"/>
      <c r="F214" s="529" t="s">
        <v>161</v>
      </c>
      <c r="G214" s="530"/>
      <c r="H214" s="157">
        <f>SUM(H209:H213)</f>
        <v>91.995000000000005</v>
      </c>
    </row>
    <row r="215" spans="1:8" ht="16.5" customHeight="1">
      <c r="A215" s="199"/>
      <c r="B215" s="200"/>
      <c r="C215" s="201"/>
      <c r="D215" s="202"/>
      <c r="E215" s="202"/>
      <c r="F215" s="202"/>
      <c r="G215" s="202"/>
      <c r="H215" s="203"/>
    </row>
    <row r="216" spans="1:8" ht="12.75" customHeight="1">
      <c r="A216" s="533" t="s">
        <v>603</v>
      </c>
      <c r="B216" s="534"/>
      <c r="C216" s="518" t="s">
        <v>1013</v>
      </c>
      <c r="D216" s="519"/>
      <c r="E216" s="519"/>
      <c r="F216" s="519"/>
      <c r="G216" s="520"/>
      <c r="H216" s="93"/>
    </row>
    <row r="217" spans="1:8" ht="12.75" customHeight="1">
      <c r="A217" s="93" t="s">
        <v>159</v>
      </c>
      <c r="B217" s="449" t="s">
        <v>369</v>
      </c>
      <c r="C217" s="521" t="s">
        <v>143</v>
      </c>
      <c r="D217" s="522"/>
      <c r="E217" s="93" t="s">
        <v>155</v>
      </c>
      <c r="F217" s="93" t="s">
        <v>156</v>
      </c>
      <c r="G217" s="93" t="s">
        <v>157</v>
      </c>
      <c r="H217" s="38" t="s">
        <v>158</v>
      </c>
    </row>
    <row r="218" spans="1:8" ht="16.5" customHeight="1">
      <c r="A218" s="94">
        <v>39445</v>
      </c>
      <c r="B218" s="115"/>
      <c r="C218" s="525" t="s">
        <v>1014</v>
      </c>
      <c r="D218" s="526"/>
      <c r="E218" s="94" t="s">
        <v>155</v>
      </c>
      <c r="F218" s="276">
        <v>1</v>
      </c>
      <c r="G218" s="96">
        <v>92.13</v>
      </c>
      <c r="H218" s="97">
        <f>G218*F218</f>
        <v>92.13</v>
      </c>
    </row>
    <row r="219" spans="1:8" ht="16.5" customHeight="1">
      <c r="A219" s="94">
        <v>2436</v>
      </c>
      <c r="B219" s="177"/>
      <c r="C219" s="609" t="s">
        <v>1015</v>
      </c>
      <c r="D219" s="610"/>
      <c r="E219" s="94" t="s">
        <v>150</v>
      </c>
      <c r="F219" s="276">
        <v>0.6</v>
      </c>
      <c r="G219" s="96">
        <v>14.6</v>
      </c>
      <c r="H219" s="97">
        <f t="shared" ref="H219:H220" si="8">G219*F219</f>
        <v>8.76</v>
      </c>
    </row>
    <row r="220" spans="1:8" ht="12.75" customHeight="1">
      <c r="A220" s="35">
        <v>247</v>
      </c>
      <c r="B220" s="115"/>
      <c r="C220" s="525" t="s">
        <v>1016</v>
      </c>
      <c r="D220" s="526"/>
      <c r="E220" s="94" t="s">
        <v>150</v>
      </c>
      <c r="F220" s="276">
        <v>0.6</v>
      </c>
      <c r="G220" s="96">
        <v>10.95</v>
      </c>
      <c r="H220" s="97">
        <f t="shared" si="8"/>
        <v>6.5699999999999994</v>
      </c>
    </row>
    <row r="221" spans="1:8" ht="16.5" customHeight="1">
      <c r="A221" s="104"/>
      <c r="B221" s="155"/>
      <c r="C221" s="105"/>
      <c r="D221" s="106"/>
      <c r="E221" s="104"/>
      <c r="F221" s="514" t="s">
        <v>161</v>
      </c>
      <c r="G221" s="515"/>
      <c r="H221" s="112">
        <f>SUM(H218:H220)</f>
        <v>107.46</v>
      </c>
    </row>
    <row r="222" spans="1:8" ht="16.5" customHeight="1">
      <c r="A222" s="199"/>
      <c r="B222" s="200"/>
      <c r="C222" s="201"/>
      <c r="D222" s="202"/>
      <c r="E222" s="202"/>
      <c r="F222" s="202"/>
      <c r="G222" s="202"/>
      <c r="H222" s="203"/>
    </row>
    <row r="223" spans="1:8" ht="16.5" customHeight="1">
      <c r="A223" s="148"/>
      <c r="B223" s="148"/>
      <c r="C223" s="149"/>
      <c r="D223" s="149"/>
      <c r="E223" s="147"/>
      <c r="F223" s="147"/>
      <c r="G223" s="150"/>
      <c r="H223" s="151"/>
    </row>
    <row r="224" spans="1:8" ht="16.5" customHeight="1">
      <c r="A224" s="533" t="s">
        <v>637</v>
      </c>
      <c r="B224" s="534"/>
      <c r="C224" s="518" t="s">
        <v>317</v>
      </c>
      <c r="D224" s="520"/>
      <c r="E224" s="255"/>
      <c r="F224" s="274"/>
      <c r="G224" s="274"/>
      <c r="H224" s="275"/>
    </row>
    <row r="225" spans="1:8" ht="25.5">
      <c r="A225" s="93" t="s">
        <v>159</v>
      </c>
      <c r="B225" s="449" t="s">
        <v>369</v>
      </c>
      <c r="C225" s="521" t="s">
        <v>143</v>
      </c>
      <c r="D225" s="522"/>
      <c r="E225" s="93" t="s">
        <v>155</v>
      </c>
      <c r="F225" s="93" t="s">
        <v>156</v>
      </c>
      <c r="G225" s="93" t="s">
        <v>157</v>
      </c>
      <c r="H225" s="38" t="s">
        <v>158</v>
      </c>
    </row>
    <row r="226" spans="1:8" ht="16.5" customHeight="1">
      <c r="A226" s="249">
        <v>6111</v>
      </c>
      <c r="B226" s="177"/>
      <c r="C226" s="525" t="s">
        <v>490</v>
      </c>
      <c r="D226" s="526"/>
      <c r="E226" s="94" t="s">
        <v>150</v>
      </c>
      <c r="F226" s="276">
        <v>0.3</v>
      </c>
      <c r="G226" s="252">
        <v>10.49</v>
      </c>
      <c r="H226" s="97">
        <f>G226*F226</f>
        <v>3.1469999999999998</v>
      </c>
    </row>
    <row r="227" spans="1:8" ht="16.5" customHeight="1">
      <c r="A227" s="35">
        <v>37400</v>
      </c>
      <c r="B227" s="446"/>
      <c r="C227" s="527" t="s">
        <v>628</v>
      </c>
      <c r="D227" s="528"/>
      <c r="E227" s="94" t="s">
        <v>148</v>
      </c>
      <c r="F227" s="276">
        <v>1</v>
      </c>
      <c r="G227" s="96">
        <v>30.67</v>
      </c>
      <c r="H227" s="97">
        <f t="shared" ref="H227" si="9">G227*F227</f>
        <v>30.67</v>
      </c>
    </row>
    <row r="228" spans="1:8" ht="16.5" customHeight="1">
      <c r="A228" s="104"/>
      <c r="B228" s="155"/>
      <c r="C228" s="155"/>
      <c r="D228" s="106"/>
      <c r="E228" s="104"/>
      <c r="F228" s="514" t="s">
        <v>161</v>
      </c>
      <c r="G228" s="515"/>
      <c r="H228" s="112">
        <f>SUM(H226:H227)</f>
        <v>33.817</v>
      </c>
    </row>
    <row r="229" spans="1:8" ht="16.5" customHeight="1">
      <c r="A229" s="123"/>
      <c r="B229" s="123"/>
      <c r="C229" s="123"/>
      <c r="D229" s="118"/>
      <c r="E229" s="123"/>
      <c r="F229" s="181"/>
      <c r="G229" s="181"/>
      <c r="H229" s="215"/>
    </row>
    <row r="230" spans="1:8" ht="16.5" customHeight="1">
      <c r="A230" s="533" t="s">
        <v>651</v>
      </c>
      <c r="B230" s="534"/>
      <c r="C230" s="518" t="s">
        <v>630</v>
      </c>
      <c r="D230" s="520"/>
      <c r="E230" s="255"/>
      <c r="F230" s="274"/>
      <c r="G230" s="274"/>
      <c r="H230" s="275"/>
    </row>
    <row r="231" spans="1:8" ht="25.5">
      <c r="A231" s="93" t="s">
        <v>159</v>
      </c>
      <c r="B231" s="449" t="s">
        <v>369</v>
      </c>
      <c r="C231" s="521" t="s">
        <v>143</v>
      </c>
      <c r="D231" s="522"/>
      <c r="E231" s="93" t="s">
        <v>155</v>
      </c>
      <c r="F231" s="93" t="s">
        <v>156</v>
      </c>
      <c r="G231" s="93" t="s">
        <v>157</v>
      </c>
      <c r="H231" s="38" t="s">
        <v>158</v>
      </c>
    </row>
    <row r="232" spans="1:8" ht="16.5" customHeight="1">
      <c r="A232" s="249">
        <v>6111</v>
      </c>
      <c r="B232" s="177"/>
      <c r="C232" s="525" t="s">
        <v>490</v>
      </c>
      <c r="D232" s="526"/>
      <c r="E232" s="94" t="s">
        <v>150</v>
      </c>
      <c r="F232" s="276">
        <v>0.3</v>
      </c>
      <c r="G232" s="252">
        <v>10.49</v>
      </c>
      <c r="H232" s="97">
        <f>G232*F232</f>
        <v>3.1469999999999998</v>
      </c>
    </row>
    <row r="233" spans="1:8" ht="12.75" customHeight="1">
      <c r="A233" s="35">
        <v>11758</v>
      </c>
      <c r="B233" s="446"/>
      <c r="C233" s="527" t="s">
        <v>631</v>
      </c>
      <c r="D233" s="528"/>
      <c r="E233" s="94" t="s">
        <v>148</v>
      </c>
      <c r="F233" s="276">
        <v>1</v>
      </c>
      <c r="G233" s="96">
        <v>29.46</v>
      </c>
      <c r="H233" s="97">
        <f t="shared" ref="H233" si="10">G233*F233</f>
        <v>29.46</v>
      </c>
    </row>
    <row r="234" spans="1:8" ht="12.75" customHeight="1">
      <c r="A234" s="104"/>
      <c r="B234" s="155"/>
      <c r="C234" s="155"/>
      <c r="D234" s="106"/>
      <c r="E234" s="104"/>
      <c r="F234" s="514" t="s">
        <v>161</v>
      </c>
      <c r="G234" s="515"/>
      <c r="H234" s="112">
        <f>SUM(H232:H233)</f>
        <v>32.606999999999999</v>
      </c>
    </row>
    <row r="235" spans="1:8" ht="16.5" customHeight="1">
      <c r="A235" s="123"/>
      <c r="B235" s="123"/>
      <c r="C235" s="123"/>
      <c r="D235" s="118"/>
      <c r="E235" s="123"/>
      <c r="F235" s="181"/>
      <c r="G235" s="181"/>
      <c r="H235" s="215"/>
    </row>
    <row r="236" spans="1:8" ht="16.5" customHeight="1">
      <c r="A236" s="533" t="s">
        <v>685</v>
      </c>
      <c r="B236" s="534"/>
      <c r="C236" s="518" t="s">
        <v>409</v>
      </c>
      <c r="D236" s="520"/>
      <c r="E236" s="255"/>
      <c r="F236" s="274"/>
      <c r="G236" s="274"/>
      <c r="H236" s="275"/>
    </row>
    <row r="237" spans="1:8" ht="36.75" customHeight="1">
      <c r="A237" s="93" t="s">
        <v>159</v>
      </c>
      <c r="B237" s="449" t="s">
        <v>369</v>
      </c>
      <c r="C237" s="521" t="s">
        <v>143</v>
      </c>
      <c r="D237" s="522"/>
      <c r="E237" s="93" t="s">
        <v>155</v>
      </c>
      <c r="F237" s="93" t="s">
        <v>156</v>
      </c>
      <c r="G237" s="93" t="s">
        <v>157</v>
      </c>
      <c r="H237" s="38" t="s">
        <v>158</v>
      </c>
    </row>
    <row r="238" spans="1:8" ht="16.5" customHeight="1">
      <c r="A238" s="35">
        <v>246</v>
      </c>
      <c r="B238" s="177" t="s">
        <v>397</v>
      </c>
      <c r="C238" s="525" t="s">
        <v>638</v>
      </c>
      <c r="D238" s="526"/>
      <c r="E238" s="94" t="s">
        <v>150</v>
      </c>
      <c r="F238" s="276">
        <v>0.5</v>
      </c>
      <c r="G238" s="96">
        <v>10.95</v>
      </c>
      <c r="H238" s="97">
        <f>G238*F238</f>
        <v>5.4749999999999996</v>
      </c>
    </row>
    <row r="239" spans="1:8" ht="16.5" customHeight="1">
      <c r="A239" s="249">
        <v>2696</v>
      </c>
      <c r="B239" s="258" t="s">
        <v>411</v>
      </c>
      <c r="C239" s="512" t="s">
        <v>410</v>
      </c>
      <c r="D239" s="513"/>
      <c r="E239" s="94" t="s">
        <v>150</v>
      </c>
      <c r="F239" s="276">
        <v>0.5</v>
      </c>
      <c r="G239" s="252">
        <v>14.6</v>
      </c>
      <c r="H239" s="97">
        <f>G239*F239</f>
        <v>7.3</v>
      </c>
    </row>
    <row r="240" spans="1:8" ht="16.5" customHeight="1">
      <c r="A240" s="35">
        <v>11777</v>
      </c>
      <c r="B240" s="446" t="s">
        <v>412</v>
      </c>
      <c r="C240" s="527" t="s">
        <v>639</v>
      </c>
      <c r="D240" s="528"/>
      <c r="E240" s="94" t="s">
        <v>148</v>
      </c>
      <c r="F240" s="276">
        <v>1</v>
      </c>
      <c r="G240" s="96">
        <v>115.14</v>
      </c>
      <c r="H240" s="97">
        <f t="shared" ref="H240" si="11">G240*F240</f>
        <v>115.14</v>
      </c>
    </row>
    <row r="241" spans="1:8" ht="24.75" customHeight="1">
      <c r="A241" s="104"/>
      <c r="B241" s="155"/>
      <c r="C241" s="155"/>
      <c r="D241" s="106"/>
      <c r="E241" s="104"/>
      <c r="F241" s="514" t="s">
        <v>161</v>
      </c>
      <c r="G241" s="515"/>
      <c r="H241" s="112">
        <f>SUM(H238:H240)</f>
        <v>127.91499999999999</v>
      </c>
    </row>
    <row r="242" spans="1:8" ht="16.5" customHeight="1">
      <c r="A242" s="148"/>
      <c r="B242" s="148"/>
      <c r="C242" s="149"/>
      <c r="D242" s="149"/>
      <c r="E242" s="147"/>
      <c r="F242" s="147"/>
      <c r="G242" s="150"/>
      <c r="H242" s="151"/>
    </row>
    <row r="243" spans="1:8" ht="12.75" customHeight="1">
      <c r="A243" s="533" t="s">
        <v>715</v>
      </c>
      <c r="B243" s="534"/>
      <c r="C243" s="518" t="s">
        <v>406</v>
      </c>
      <c r="D243" s="520"/>
      <c r="E243" s="255"/>
      <c r="F243" s="274"/>
      <c r="G243" s="274"/>
      <c r="H243" s="275"/>
    </row>
    <row r="244" spans="1:8" ht="41.25" customHeight="1">
      <c r="A244" s="93" t="s">
        <v>159</v>
      </c>
      <c r="B244" s="449" t="s">
        <v>369</v>
      </c>
      <c r="C244" s="521" t="s">
        <v>143</v>
      </c>
      <c r="D244" s="522"/>
      <c r="E244" s="93" t="s">
        <v>155</v>
      </c>
      <c r="F244" s="93" t="s">
        <v>156</v>
      </c>
      <c r="G244" s="93" t="s">
        <v>157</v>
      </c>
      <c r="H244" s="38" t="s">
        <v>158</v>
      </c>
    </row>
    <row r="245" spans="1:8" ht="16.5" customHeight="1">
      <c r="A245" s="35">
        <v>4750</v>
      </c>
      <c r="B245" s="448" t="s">
        <v>352</v>
      </c>
      <c r="C245" s="525" t="s">
        <v>488</v>
      </c>
      <c r="D245" s="526"/>
      <c r="E245" s="94" t="s">
        <v>150</v>
      </c>
      <c r="F245" s="98">
        <v>1</v>
      </c>
      <c r="G245" s="96">
        <v>14.11</v>
      </c>
      <c r="H245" s="97">
        <f>G245*F245</f>
        <v>14.11</v>
      </c>
    </row>
    <row r="246" spans="1:8" ht="16.5" customHeight="1">
      <c r="A246" s="249">
        <v>6111</v>
      </c>
      <c r="B246" s="258" t="s">
        <v>351</v>
      </c>
      <c r="C246" s="446" t="s">
        <v>490</v>
      </c>
      <c r="D246" s="447"/>
      <c r="E246" s="94" t="s">
        <v>150</v>
      </c>
      <c r="F246" s="98">
        <v>1</v>
      </c>
      <c r="G246" s="252">
        <v>10.49</v>
      </c>
      <c r="H246" s="97">
        <f>G246*F246</f>
        <v>10.49</v>
      </c>
    </row>
    <row r="247" spans="1:8" ht="12.75" customHeight="1">
      <c r="A247" s="35">
        <v>7583</v>
      </c>
      <c r="B247" s="446" t="s">
        <v>407</v>
      </c>
      <c r="C247" s="527" t="s">
        <v>634</v>
      </c>
      <c r="D247" s="528"/>
      <c r="E247" s="94" t="s">
        <v>155</v>
      </c>
      <c r="F247" s="291">
        <v>6</v>
      </c>
      <c r="G247" s="96">
        <v>0.41</v>
      </c>
      <c r="H247" s="97">
        <f t="shared" ref="H247:H248" si="12">G247*F247</f>
        <v>2.46</v>
      </c>
    </row>
    <row r="248" spans="1:8" ht="12.75" customHeight="1">
      <c r="A248" s="35">
        <v>36081</v>
      </c>
      <c r="B248" s="177" t="s">
        <v>408</v>
      </c>
      <c r="C248" s="512" t="s">
        <v>635</v>
      </c>
      <c r="D248" s="513"/>
      <c r="E248" s="94" t="s">
        <v>155</v>
      </c>
      <c r="F248" s="291">
        <v>1</v>
      </c>
      <c r="G248" s="96">
        <v>207.92</v>
      </c>
      <c r="H248" s="97">
        <f t="shared" si="12"/>
        <v>207.92</v>
      </c>
    </row>
    <row r="249" spans="1:8" ht="16.5" customHeight="1">
      <c r="A249" s="104"/>
      <c r="B249" s="155"/>
      <c r="C249" s="155"/>
      <c r="D249" s="106"/>
      <c r="E249" s="104"/>
      <c r="F249" s="514" t="s">
        <v>161</v>
      </c>
      <c r="G249" s="515"/>
      <c r="H249" s="112">
        <f>SUM(H245:H248)</f>
        <v>234.98</v>
      </c>
    </row>
    <row r="250" spans="1:8" ht="18" customHeight="1"/>
    <row r="251" spans="1:8" ht="18" customHeight="1">
      <c r="A251" s="533" t="s">
        <v>761</v>
      </c>
      <c r="B251" s="534"/>
      <c r="C251" s="518" t="s">
        <v>421</v>
      </c>
      <c r="D251" s="520"/>
      <c r="E251" s="183"/>
      <c r="F251" s="93"/>
      <c r="G251" s="93"/>
      <c r="H251" s="275"/>
    </row>
    <row r="252" spans="1:8" ht="30" customHeight="1">
      <c r="A252" s="93" t="s">
        <v>159</v>
      </c>
      <c r="B252" s="449" t="s">
        <v>369</v>
      </c>
      <c r="C252" s="521" t="s">
        <v>143</v>
      </c>
      <c r="D252" s="522"/>
      <c r="E252" s="93" t="s">
        <v>155</v>
      </c>
      <c r="F252" s="93" t="s">
        <v>156</v>
      </c>
      <c r="G252" s="93" t="s">
        <v>157</v>
      </c>
      <c r="H252" s="38" t="s">
        <v>158</v>
      </c>
    </row>
    <row r="253" spans="1:8" ht="18" customHeight="1">
      <c r="A253" s="35">
        <v>246</v>
      </c>
      <c r="B253" s="177" t="s">
        <v>397</v>
      </c>
      <c r="C253" s="523" t="s">
        <v>638</v>
      </c>
      <c r="D253" s="524"/>
      <c r="E253" s="94" t="s">
        <v>150</v>
      </c>
      <c r="F253" s="276">
        <v>7.7</v>
      </c>
      <c r="G253" s="96">
        <v>10.95</v>
      </c>
      <c r="H253" s="97">
        <f>G253*F253</f>
        <v>84.314999999999998</v>
      </c>
    </row>
    <row r="254" spans="1:8" ht="18" customHeight="1">
      <c r="A254" s="249">
        <v>2696</v>
      </c>
      <c r="B254" s="258" t="s">
        <v>411</v>
      </c>
      <c r="C254" s="512" t="s">
        <v>410</v>
      </c>
      <c r="D254" s="513"/>
      <c r="E254" s="94" t="s">
        <v>150</v>
      </c>
      <c r="F254" s="276">
        <v>7.7</v>
      </c>
      <c r="G254" s="252">
        <v>14.6</v>
      </c>
      <c r="H254" s="97">
        <f>G254*F254</f>
        <v>112.42</v>
      </c>
    </row>
    <row r="255" spans="1:8" ht="18" customHeight="1">
      <c r="A255" s="249">
        <v>20211</v>
      </c>
      <c r="B255" s="258" t="s">
        <v>414</v>
      </c>
      <c r="C255" s="512" t="s">
        <v>643</v>
      </c>
      <c r="D255" s="513"/>
      <c r="E255" s="94" t="s">
        <v>149</v>
      </c>
      <c r="F255" s="276">
        <v>5</v>
      </c>
      <c r="G255" s="252">
        <v>10.119999999999999</v>
      </c>
      <c r="H255" s="97">
        <f t="shared" ref="H255:H261" si="13">G255*F255</f>
        <v>50.599999999999994</v>
      </c>
    </row>
    <row r="256" spans="1:8" ht="18" customHeight="1">
      <c r="A256" s="249">
        <v>10498</v>
      </c>
      <c r="B256" s="258" t="s">
        <v>415</v>
      </c>
      <c r="C256" s="512" t="s">
        <v>644</v>
      </c>
      <c r="D256" s="513"/>
      <c r="E256" s="94" t="s">
        <v>151</v>
      </c>
      <c r="F256" s="276">
        <v>0.1</v>
      </c>
      <c r="G256" s="252">
        <v>7.07</v>
      </c>
      <c r="H256" s="97">
        <f t="shared" si="13"/>
        <v>0.70700000000000007</v>
      </c>
    </row>
    <row r="257" spans="1:8" ht="18" customHeight="1">
      <c r="A257" s="249">
        <v>3263</v>
      </c>
      <c r="B257" s="258" t="s">
        <v>416</v>
      </c>
      <c r="C257" s="512" t="s">
        <v>645</v>
      </c>
      <c r="D257" s="513"/>
      <c r="E257" s="94" t="s">
        <v>148</v>
      </c>
      <c r="F257" s="276">
        <v>2</v>
      </c>
      <c r="G257" s="252">
        <v>15.49</v>
      </c>
      <c r="H257" s="97">
        <f t="shared" si="13"/>
        <v>30.98</v>
      </c>
    </row>
    <row r="258" spans="1:8" ht="18" customHeight="1">
      <c r="A258" s="249">
        <v>3264</v>
      </c>
      <c r="B258" s="258" t="s">
        <v>417</v>
      </c>
      <c r="C258" s="512" t="s">
        <v>646</v>
      </c>
      <c r="D258" s="513"/>
      <c r="E258" s="94" t="s">
        <v>148</v>
      </c>
      <c r="F258" s="276">
        <v>2</v>
      </c>
      <c r="G258" s="252">
        <v>18.62</v>
      </c>
      <c r="H258" s="97">
        <f t="shared" si="13"/>
        <v>37.24</v>
      </c>
    </row>
    <row r="259" spans="1:8" ht="18" customHeight="1">
      <c r="A259" s="249">
        <v>3266</v>
      </c>
      <c r="B259" s="258" t="s">
        <v>418</v>
      </c>
      <c r="C259" s="512" t="s">
        <v>647</v>
      </c>
      <c r="D259" s="513"/>
      <c r="E259" s="94" t="s">
        <v>148</v>
      </c>
      <c r="F259" s="276">
        <v>4</v>
      </c>
      <c r="G259" s="252">
        <v>38.700000000000003</v>
      </c>
      <c r="H259" s="97">
        <f t="shared" si="13"/>
        <v>154.80000000000001</v>
      </c>
    </row>
    <row r="260" spans="1:8" ht="18" customHeight="1">
      <c r="A260" s="249">
        <v>3148</v>
      </c>
      <c r="B260" s="258" t="s">
        <v>419</v>
      </c>
      <c r="C260" s="512" t="s">
        <v>648</v>
      </c>
      <c r="D260" s="513"/>
      <c r="E260" s="94" t="s">
        <v>149</v>
      </c>
      <c r="F260" s="276">
        <v>3.03</v>
      </c>
      <c r="G260" s="252">
        <v>10.29</v>
      </c>
      <c r="H260" s="97">
        <f t="shared" si="13"/>
        <v>31.178699999999996</v>
      </c>
    </row>
    <row r="261" spans="1:8" ht="18" customHeight="1">
      <c r="A261" s="249">
        <v>37105</v>
      </c>
      <c r="B261" s="258" t="s">
        <v>420</v>
      </c>
      <c r="C261" s="512" t="s">
        <v>649</v>
      </c>
      <c r="D261" s="513"/>
      <c r="E261" s="94" t="s">
        <v>148</v>
      </c>
      <c r="F261" s="276">
        <v>1</v>
      </c>
      <c r="G261" s="252">
        <v>1351.75</v>
      </c>
      <c r="H261" s="97">
        <f t="shared" si="13"/>
        <v>1351.75</v>
      </c>
    </row>
    <row r="262" spans="1:8" ht="18" customHeight="1">
      <c r="A262" s="104"/>
      <c r="B262" s="155"/>
      <c r="C262" s="155"/>
      <c r="D262" s="106"/>
      <c r="E262" s="104"/>
      <c r="F262" s="514" t="s">
        <v>161</v>
      </c>
      <c r="G262" s="515"/>
      <c r="H262" s="112">
        <f>SUM(H253:H261)</f>
        <v>1853.9907000000001</v>
      </c>
    </row>
    <row r="263" spans="1:8" ht="18" customHeight="1"/>
    <row r="264" spans="1:8" ht="15.75" customHeight="1">
      <c r="A264" s="115"/>
      <c r="B264" s="123"/>
      <c r="C264" s="175"/>
      <c r="D264" s="118"/>
      <c r="E264" s="123"/>
      <c r="F264" s="181"/>
      <c r="G264" s="181"/>
      <c r="H264" s="182"/>
    </row>
    <row r="265" spans="1:8" ht="15.75" customHeight="1">
      <c r="A265" s="533" t="s">
        <v>849</v>
      </c>
      <c r="B265" s="534"/>
      <c r="C265" s="518" t="s">
        <v>429</v>
      </c>
      <c r="D265" s="519"/>
      <c r="E265" s="519"/>
      <c r="F265" s="520"/>
      <c r="G265" s="274"/>
      <c r="H265" s="275"/>
    </row>
    <row r="266" spans="1:8" ht="15.75" customHeight="1">
      <c r="A266" s="93" t="s">
        <v>159</v>
      </c>
      <c r="B266" s="449" t="s">
        <v>369</v>
      </c>
      <c r="C266" s="521" t="s">
        <v>143</v>
      </c>
      <c r="D266" s="522"/>
      <c r="E266" s="93" t="s">
        <v>155</v>
      </c>
      <c r="F266" s="93" t="s">
        <v>156</v>
      </c>
      <c r="G266" s="93" t="s">
        <v>157</v>
      </c>
      <c r="H266" s="38" t="s">
        <v>158</v>
      </c>
    </row>
    <row r="267" spans="1:8" ht="15.75" customHeight="1">
      <c r="A267" s="35">
        <v>246</v>
      </c>
      <c r="B267" s="177" t="s">
        <v>397</v>
      </c>
      <c r="C267" s="523" t="s">
        <v>638</v>
      </c>
      <c r="D267" s="524"/>
      <c r="E267" s="94" t="s">
        <v>150</v>
      </c>
      <c r="F267" s="276">
        <v>3.5</v>
      </c>
      <c r="G267" s="96">
        <v>10.95</v>
      </c>
      <c r="H267" s="97">
        <f>G267*F267</f>
        <v>38.324999999999996</v>
      </c>
    </row>
    <row r="268" spans="1:8" ht="15.75" customHeight="1">
      <c r="A268" s="249">
        <v>2696</v>
      </c>
      <c r="B268" s="258" t="s">
        <v>411</v>
      </c>
      <c r="C268" s="512" t="s">
        <v>410</v>
      </c>
      <c r="D268" s="513"/>
      <c r="E268" s="94" t="s">
        <v>150</v>
      </c>
      <c r="F268" s="276">
        <v>3.5</v>
      </c>
      <c r="G268" s="252">
        <v>14.6</v>
      </c>
      <c r="H268" s="97">
        <f>G268*F268</f>
        <v>51.1</v>
      </c>
    </row>
    <row r="269" spans="1:8" ht="15.75" customHeight="1">
      <c r="A269" s="249">
        <v>3526</v>
      </c>
      <c r="B269" s="292">
        <v>151523133</v>
      </c>
      <c r="C269" s="512" t="s">
        <v>652</v>
      </c>
      <c r="D269" s="513"/>
      <c r="E269" s="94" t="s">
        <v>148</v>
      </c>
      <c r="F269" s="276">
        <v>1</v>
      </c>
      <c r="G269" s="252">
        <v>1.69</v>
      </c>
      <c r="H269" s="97">
        <f t="shared" ref="H269:H272" si="14">G269*F269</f>
        <v>1.69</v>
      </c>
    </row>
    <row r="270" spans="1:8" ht="15.75" customHeight="1">
      <c r="A270" s="249">
        <v>3661</v>
      </c>
      <c r="B270" s="292" t="s">
        <v>427</v>
      </c>
      <c r="C270" s="512" t="s">
        <v>653</v>
      </c>
      <c r="D270" s="513"/>
      <c r="E270" s="94" t="s">
        <v>148</v>
      </c>
      <c r="F270" s="276">
        <v>2</v>
      </c>
      <c r="G270" s="252">
        <v>8.25</v>
      </c>
      <c r="H270" s="97">
        <f t="shared" si="14"/>
        <v>16.5</v>
      </c>
    </row>
    <row r="271" spans="1:8" ht="15.75" customHeight="1">
      <c r="A271" s="249">
        <v>7097</v>
      </c>
      <c r="B271" s="292">
        <v>151573773</v>
      </c>
      <c r="C271" s="512" t="s">
        <v>654</v>
      </c>
      <c r="D271" s="513"/>
      <c r="E271" s="94" t="s">
        <v>148</v>
      </c>
      <c r="F271" s="276">
        <v>1</v>
      </c>
      <c r="G271" s="252">
        <v>4.7699999999999996</v>
      </c>
      <c r="H271" s="97">
        <f t="shared" si="14"/>
        <v>4.7699999999999996</v>
      </c>
    </row>
    <row r="272" spans="1:8" ht="12.75" customHeight="1">
      <c r="A272" s="249">
        <v>20070</v>
      </c>
      <c r="B272" s="258" t="s">
        <v>428</v>
      </c>
      <c r="C272" s="512" t="s">
        <v>655</v>
      </c>
      <c r="D272" s="513"/>
      <c r="E272" s="94" t="s">
        <v>149</v>
      </c>
      <c r="F272" s="276">
        <v>6</v>
      </c>
      <c r="G272" s="252">
        <v>6.68</v>
      </c>
      <c r="H272" s="97">
        <f t="shared" si="14"/>
        <v>40.08</v>
      </c>
    </row>
    <row r="273" spans="1:8" ht="15.75" customHeight="1">
      <c r="A273" s="104"/>
      <c r="B273" s="155"/>
      <c r="C273" s="155"/>
      <c r="D273" s="106"/>
      <c r="E273" s="104"/>
      <c r="F273" s="514" t="s">
        <v>161</v>
      </c>
      <c r="G273" s="515"/>
      <c r="H273" s="112">
        <f>SUM(H267:H272)</f>
        <v>152.46499999999997</v>
      </c>
    </row>
    <row r="274" spans="1:8" ht="15.75" customHeight="1">
      <c r="A274" s="115"/>
      <c r="B274" s="123"/>
      <c r="C274" s="175"/>
      <c r="D274" s="118"/>
      <c r="E274" s="123"/>
      <c r="F274" s="181"/>
      <c r="G274" s="181"/>
      <c r="H274" s="182"/>
    </row>
    <row r="275" spans="1:8" ht="15.75" customHeight="1">
      <c r="A275" s="533" t="s">
        <v>850</v>
      </c>
      <c r="B275" s="534"/>
      <c r="C275" s="518" t="s">
        <v>716</v>
      </c>
      <c r="D275" s="519"/>
      <c r="E275" s="519"/>
      <c r="F275" s="520"/>
      <c r="G275" s="274"/>
      <c r="H275" s="275"/>
    </row>
    <row r="276" spans="1:8" ht="15.75" customHeight="1">
      <c r="A276" s="93" t="s">
        <v>159</v>
      </c>
      <c r="B276" s="449" t="s">
        <v>369</v>
      </c>
      <c r="C276" s="521" t="s">
        <v>143</v>
      </c>
      <c r="D276" s="522"/>
      <c r="E276" s="93" t="s">
        <v>155</v>
      </c>
      <c r="F276" s="93" t="s">
        <v>156</v>
      </c>
      <c r="G276" s="93" t="s">
        <v>157</v>
      </c>
      <c r="H276" s="38" t="s">
        <v>158</v>
      </c>
    </row>
    <row r="277" spans="1:8" ht="15.75" customHeight="1">
      <c r="A277" s="35">
        <v>246</v>
      </c>
      <c r="B277" s="177" t="s">
        <v>397</v>
      </c>
      <c r="C277" s="523" t="s">
        <v>638</v>
      </c>
      <c r="D277" s="524"/>
      <c r="E277" s="94" t="s">
        <v>150</v>
      </c>
      <c r="F277" s="276">
        <v>3.5</v>
      </c>
      <c r="G277" s="96">
        <v>10.95</v>
      </c>
      <c r="H277" s="97">
        <f>G277*F277</f>
        <v>38.324999999999996</v>
      </c>
    </row>
    <row r="278" spans="1:8" ht="15.75" customHeight="1">
      <c r="A278" s="249">
        <v>2696</v>
      </c>
      <c r="B278" s="258" t="s">
        <v>411</v>
      </c>
      <c r="C278" s="512" t="s">
        <v>410</v>
      </c>
      <c r="D278" s="513"/>
      <c r="E278" s="94" t="s">
        <v>150</v>
      </c>
      <c r="F278" s="276">
        <v>3.5</v>
      </c>
      <c r="G278" s="252">
        <v>14.6</v>
      </c>
      <c r="H278" s="97">
        <f>G278*F278</f>
        <v>51.1</v>
      </c>
    </row>
    <row r="279" spans="1:8" ht="15.75" customHeight="1">
      <c r="A279" s="249">
        <v>37415</v>
      </c>
      <c r="B279" s="292">
        <v>151523133</v>
      </c>
      <c r="C279" s="512" t="s">
        <v>650</v>
      </c>
      <c r="D279" s="513"/>
      <c r="E279" s="94" t="s">
        <v>148</v>
      </c>
      <c r="F279" s="276">
        <v>1</v>
      </c>
      <c r="G279" s="252">
        <v>5.53</v>
      </c>
      <c r="H279" s="97">
        <f t="shared" ref="H279:H281" si="15">G279*F279</f>
        <v>5.53</v>
      </c>
    </row>
    <row r="280" spans="1:8" ht="15.75" customHeight="1">
      <c r="A280" s="249">
        <v>10909</v>
      </c>
      <c r="B280" s="292" t="s">
        <v>427</v>
      </c>
      <c r="C280" s="512" t="s">
        <v>717</v>
      </c>
      <c r="D280" s="513"/>
      <c r="E280" s="94" t="s">
        <v>148</v>
      </c>
      <c r="F280" s="276">
        <v>2</v>
      </c>
      <c r="G280" s="252">
        <v>12.78</v>
      </c>
      <c r="H280" s="97">
        <f t="shared" si="15"/>
        <v>25.56</v>
      </c>
    </row>
    <row r="281" spans="1:8" ht="15.75" customHeight="1">
      <c r="A281" s="249">
        <v>20172</v>
      </c>
      <c r="B281" s="292">
        <v>151573773</v>
      </c>
      <c r="C281" s="512" t="s">
        <v>718</v>
      </c>
      <c r="D281" s="513"/>
      <c r="E281" s="94" t="s">
        <v>148</v>
      </c>
      <c r="F281" s="276">
        <v>1</v>
      </c>
      <c r="G281" s="252">
        <v>25.79</v>
      </c>
      <c r="H281" s="97">
        <f t="shared" si="15"/>
        <v>25.79</v>
      </c>
    </row>
    <row r="282" spans="1:8" ht="15.75" customHeight="1">
      <c r="A282" s="249">
        <v>9836</v>
      </c>
      <c r="B282" s="258" t="s">
        <v>428</v>
      </c>
      <c r="C282" s="512" t="s">
        <v>489</v>
      </c>
      <c r="D282" s="513"/>
      <c r="E282" s="94" t="s">
        <v>149</v>
      </c>
      <c r="F282" s="276">
        <v>6</v>
      </c>
      <c r="G282" s="252">
        <v>7.16</v>
      </c>
      <c r="H282" s="97">
        <f>G282*F282</f>
        <v>42.96</v>
      </c>
    </row>
    <row r="283" spans="1:8" ht="15.75" customHeight="1">
      <c r="A283" s="104"/>
      <c r="B283" s="155"/>
      <c r="C283" s="155"/>
      <c r="D283" s="106"/>
      <c r="E283" s="104"/>
      <c r="F283" s="514" t="s">
        <v>161</v>
      </c>
      <c r="G283" s="515"/>
      <c r="H283" s="112">
        <f>SUM(H277:H282)</f>
        <v>189.26500000000001</v>
      </c>
    </row>
    <row r="284" spans="1:8" ht="15.75" customHeight="1">
      <c r="A284" s="155"/>
      <c r="B284" s="297"/>
      <c r="C284" s="297"/>
      <c r="D284" s="298"/>
      <c r="E284" s="297"/>
      <c r="F284" s="299"/>
      <c r="G284" s="299"/>
      <c r="H284" s="300"/>
    </row>
    <row r="285" spans="1:8" ht="15.75" customHeight="1">
      <c r="A285" s="115"/>
      <c r="B285" s="123"/>
      <c r="C285" s="175"/>
      <c r="D285" s="118"/>
      <c r="E285" s="123"/>
      <c r="F285" s="181"/>
      <c r="G285" s="181"/>
      <c r="H285" s="182"/>
    </row>
    <row r="286" spans="1:8" ht="15.75" customHeight="1">
      <c r="A286" s="487" t="s">
        <v>1058</v>
      </c>
      <c r="B286" s="584" t="s">
        <v>684</v>
      </c>
      <c r="C286" s="585"/>
      <c r="D286" s="585"/>
      <c r="E286" s="190"/>
      <c r="F286" s="190"/>
      <c r="G286" s="190"/>
      <c r="H286" s="191"/>
    </row>
    <row r="287" spans="1:8" ht="15.75" customHeight="1">
      <c r="A287" s="458" t="s">
        <v>159</v>
      </c>
      <c r="B287" s="152" t="s">
        <v>358</v>
      </c>
      <c r="C287" s="592" t="s">
        <v>143</v>
      </c>
      <c r="D287" s="593"/>
      <c r="E287" s="36" t="s">
        <v>155</v>
      </c>
      <c r="F287" s="36" t="s">
        <v>156</v>
      </c>
      <c r="G287" s="451" t="s">
        <v>145</v>
      </c>
      <c r="H287" s="37" t="s">
        <v>158</v>
      </c>
    </row>
    <row r="288" spans="1:8" ht="12.75" customHeight="1">
      <c r="A288" s="267">
        <v>246</v>
      </c>
      <c r="B288" s="268"/>
      <c r="C288" s="607" t="s">
        <v>686</v>
      </c>
      <c r="D288" s="608"/>
      <c r="E288" s="269" t="s">
        <v>266</v>
      </c>
      <c r="F288" s="278">
        <v>0.33</v>
      </c>
      <c r="G288" s="271">
        <v>10.95</v>
      </c>
      <c r="H288" s="279">
        <f t="shared" ref="H288:H292" si="16">F288*G288</f>
        <v>3.6135000000000002</v>
      </c>
    </row>
    <row r="289" spans="1:8" ht="15.75" customHeight="1">
      <c r="A289" s="267">
        <v>2696</v>
      </c>
      <c r="B289" s="268"/>
      <c r="C289" s="607" t="s">
        <v>497</v>
      </c>
      <c r="D289" s="608"/>
      <c r="E289" s="269" t="s">
        <v>266</v>
      </c>
      <c r="F289" s="278">
        <v>0.33</v>
      </c>
      <c r="G289" s="271">
        <v>14.6</v>
      </c>
      <c r="H289" s="279">
        <f t="shared" si="16"/>
        <v>4.8180000000000005</v>
      </c>
    </row>
    <row r="290" spans="1:8" ht="12.75" customHeight="1">
      <c r="A290" s="267">
        <v>12732</v>
      </c>
      <c r="B290" s="268"/>
      <c r="C290" s="607" t="s">
        <v>687</v>
      </c>
      <c r="D290" s="608"/>
      <c r="E290" s="269" t="s">
        <v>192</v>
      </c>
      <c r="F290" s="295">
        <v>2.0999999999999999E-3</v>
      </c>
      <c r="G290" s="271">
        <v>248.28</v>
      </c>
      <c r="H290" s="279">
        <f t="shared" si="16"/>
        <v>0.52138799999999996</v>
      </c>
    </row>
    <row r="291" spans="1:8" ht="12.75" customHeight="1">
      <c r="A291" s="267">
        <v>39897</v>
      </c>
      <c r="B291" s="268"/>
      <c r="C291" s="607" t="s">
        <v>688</v>
      </c>
      <c r="D291" s="608"/>
      <c r="E291" s="269" t="s">
        <v>192</v>
      </c>
      <c r="F291" s="296">
        <v>2.9999999999999997E-4</v>
      </c>
      <c r="G291" s="271">
        <v>91</v>
      </c>
      <c r="H291" s="279">
        <f t="shared" si="16"/>
        <v>2.7299999999999998E-2</v>
      </c>
    </row>
    <row r="292" spans="1:8" ht="15.75" customHeight="1">
      <c r="A292" s="267">
        <v>39747</v>
      </c>
      <c r="B292" s="268"/>
      <c r="C292" s="607" t="s">
        <v>689</v>
      </c>
      <c r="D292" s="608"/>
      <c r="E292" s="269" t="s">
        <v>33</v>
      </c>
      <c r="F292" s="278">
        <v>1.8</v>
      </c>
      <c r="G292" s="271">
        <v>20.329999999999998</v>
      </c>
      <c r="H292" s="279">
        <f t="shared" si="16"/>
        <v>36.594000000000001</v>
      </c>
    </row>
    <row r="293" spans="1:8" ht="15.75" customHeight="1">
      <c r="A293" s="255"/>
      <c r="B293" s="264"/>
      <c r="C293" s="581"/>
      <c r="D293" s="582"/>
      <c r="E293" s="257"/>
      <c r="F293" s="529" t="s">
        <v>161</v>
      </c>
      <c r="G293" s="530"/>
      <c r="H293" s="157">
        <f>SUM(H288:H292)</f>
        <v>45.574187999999999</v>
      </c>
    </row>
    <row r="294" spans="1:8" ht="15.75" customHeight="1">
      <c r="A294" s="104"/>
      <c r="B294" s="155"/>
      <c r="C294" s="155"/>
      <c r="D294" s="106"/>
      <c r="E294" s="104"/>
      <c r="F294" s="514"/>
      <c r="G294" s="515"/>
      <c r="H294" s="112"/>
    </row>
    <row r="295" spans="1:8" ht="15.75" customHeight="1">
      <c r="A295" s="115"/>
      <c r="B295" s="123"/>
      <c r="C295" s="175"/>
      <c r="D295" s="118"/>
      <c r="E295" s="123"/>
      <c r="F295" s="181"/>
      <c r="G295" s="181"/>
      <c r="H295" s="182"/>
    </row>
    <row r="296" spans="1:8" ht="36" customHeight="1">
      <c r="A296" s="548" t="s">
        <v>1050</v>
      </c>
      <c r="B296" s="549"/>
      <c r="C296" s="550" t="s">
        <v>700</v>
      </c>
      <c r="D296" s="551"/>
      <c r="E296" s="551"/>
      <c r="F296" s="551"/>
      <c r="G296" s="551"/>
      <c r="H296" s="552"/>
    </row>
    <row r="297" spans="1:8" ht="15.75" customHeight="1">
      <c r="A297" s="458" t="s">
        <v>159</v>
      </c>
      <c r="B297" s="456" t="s">
        <v>346</v>
      </c>
      <c r="C297" s="553" t="s">
        <v>143</v>
      </c>
      <c r="D297" s="554"/>
      <c r="E297" s="458" t="s">
        <v>155</v>
      </c>
      <c r="F297" s="458" t="s">
        <v>156</v>
      </c>
      <c r="G297" s="458" t="s">
        <v>157</v>
      </c>
      <c r="H297" s="459" t="s">
        <v>158</v>
      </c>
    </row>
    <row r="298" spans="1:8" ht="15.75" customHeight="1">
      <c r="A298" s="454">
        <v>6117</v>
      </c>
      <c r="B298" s="178" t="s">
        <v>701</v>
      </c>
      <c r="C298" s="536" t="s">
        <v>539</v>
      </c>
      <c r="D298" s="537"/>
      <c r="E298" s="178" t="s">
        <v>150</v>
      </c>
      <c r="F298" s="301">
        <v>1.25</v>
      </c>
      <c r="G298" s="302">
        <v>10.6</v>
      </c>
      <c r="H298" s="303">
        <f>F298*G298</f>
        <v>13.25</v>
      </c>
    </row>
    <row r="299" spans="1:8" ht="15.75" customHeight="1">
      <c r="A299" s="454">
        <v>1213</v>
      </c>
      <c r="B299" s="178" t="s">
        <v>702</v>
      </c>
      <c r="C299" s="531" t="s">
        <v>477</v>
      </c>
      <c r="D299" s="532"/>
      <c r="E299" s="178" t="s">
        <v>150</v>
      </c>
      <c r="F299" s="301">
        <v>1.25</v>
      </c>
      <c r="G299" s="33">
        <v>14.11</v>
      </c>
      <c r="H299" s="303">
        <f t="shared" ref="H299:H302" si="17">F299*G299</f>
        <v>17.637499999999999</v>
      </c>
    </row>
    <row r="300" spans="1:8" ht="15.75" customHeight="1">
      <c r="A300" s="454">
        <v>5061</v>
      </c>
      <c r="B300" s="178" t="s">
        <v>703</v>
      </c>
      <c r="C300" s="538" t="s">
        <v>704</v>
      </c>
      <c r="D300" s="539"/>
      <c r="E300" s="178" t="s">
        <v>151</v>
      </c>
      <c r="F300" s="301">
        <v>0.13</v>
      </c>
      <c r="G300" s="302">
        <v>8</v>
      </c>
      <c r="H300" s="455">
        <f t="shared" si="17"/>
        <v>1.04</v>
      </c>
    </row>
    <row r="301" spans="1:8" ht="15.75" customHeight="1">
      <c r="A301" s="454">
        <v>559</v>
      </c>
      <c r="B301" s="178" t="s">
        <v>705</v>
      </c>
      <c r="C301" s="538" t="s">
        <v>706</v>
      </c>
      <c r="D301" s="539"/>
      <c r="E301" s="178" t="s">
        <v>151</v>
      </c>
      <c r="F301" s="301">
        <v>0.19</v>
      </c>
      <c r="G301" s="33">
        <v>5.61</v>
      </c>
      <c r="H301" s="303">
        <f t="shared" si="17"/>
        <v>1.0659000000000001</v>
      </c>
    </row>
    <row r="302" spans="1:8" ht="15.75" customHeight="1">
      <c r="A302" s="454">
        <v>4006</v>
      </c>
      <c r="B302" s="178" t="s">
        <v>707</v>
      </c>
      <c r="C302" s="538" t="s">
        <v>708</v>
      </c>
      <c r="D302" s="539"/>
      <c r="E302" s="178" t="s">
        <v>147</v>
      </c>
      <c r="F302" s="301">
        <v>0.03</v>
      </c>
      <c r="G302" s="33">
        <v>629.51</v>
      </c>
      <c r="H302" s="303">
        <f t="shared" si="17"/>
        <v>18.885299999999997</v>
      </c>
    </row>
    <row r="303" spans="1:8" ht="15.75" customHeight="1">
      <c r="A303" s="304"/>
      <c r="B303" s="304"/>
      <c r="C303" s="595"/>
      <c r="D303" s="596"/>
      <c r="E303" s="34"/>
      <c r="F303" s="560" t="s">
        <v>161</v>
      </c>
      <c r="G303" s="561"/>
      <c r="H303" s="305">
        <f>SUM(H298:H302)</f>
        <v>51.878699999999995</v>
      </c>
    </row>
    <row r="304" spans="1:8" ht="15.75" customHeight="1">
      <c r="A304" s="115"/>
      <c r="B304" s="123"/>
      <c r="C304" s="175"/>
      <c r="D304" s="118"/>
      <c r="E304" s="123"/>
      <c r="F304" s="181"/>
      <c r="G304" s="181"/>
      <c r="H304" s="182"/>
    </row>
    <row r="305" spans="1:8" ht="15.75" customHeight="1">
      <c r="A305" s="548" t="s">
        <v>1051</v>
      </c>
      <c r="B305" s="549"/>
      <c r="C305" s="550" t="s">
        <v>709</v>
      </c>
      <c r="D305" s="551"/>
      <c r="E305" s="551"/>
      <c r="F305" s="551"/>
      <c r="G305" s="551"/>
      <c r="H305" s="552"/>
    </row>
    <row r="306" spans="1:8" ht="15.75" customHeight="1">
      <c r="A306" s="458" t="s">
        <v>159</v>
      </c>
      <c r="B306" s="456" t="s">
        <v>346</v>
      </c>
      <c r="C306" s="553" t="s">
        <v>143</v>
      </c>
      <c r="D306" s="554"/>
      <c r="E306" s="458" t="s">
        <v>155</v>
      </c>
      <c r="F306" s="458" t="s">
        <v>156</v>
      </c>
      <c r="G306" s="458" t="s">
        <v>157</v>
      </c>
      <c r="H306" s="459" t="s">
        <v>158</v>
      </c>
    </row>
    <row r="307" spans="1:8" ht="15.75" customHeight="1">
      <c r="A307" s="454">
        <v>6117</v>
      </c>
      <c r="B307" s="178" t="s">
        <v>710</v>
      </c>
      <c r="C307" s="536" t="s">
        <v>539</v>
      </c>
      <c r="D307" s="537"/>
      <c r="E307" s="178" t="s">
        <v>150</v>
      </c>
      <c r="F307" s="301">
        <v>1</v>
      </c>
      <c r="G307" s="33">
        <v>10.6</v>
      </c>
      <c r="H307" s="303">
        <f>F307*G307</f>
        <v>10.6</v>
      </c>
    </row>
    <row r="308" spans="1:8" ht="15.75" customHeight="1">
      <c r="A308" s="454">
        <v>12869</v>
      </c>
      <c r="B308" s="178" t="s">
        <v>711</v>
      </c>
      <c r="C308" s="538" t="s">
        <v>712</v>
      </c>
      <c r="D308" s="539"/>
      <c r="E308" s="178" t="s">
        <v>150</v>
      </c>
      <c r="F308" s="301">
        <v>0.5</v>
      </c>
      <c r="G308" s="33">
        <v>12.19</v>
      </c>
      <c r="H308" s="303">
        <f t="shared" ref="H308" si="18">F308*G308</f>
        <v>6.0949999999999998</v>
      </c>
    </row>
    <row r="309" spans="1:8" ht="12.75" customHeight="1">
      <c r="A309" s="454">
        <v>7175</v>
      </c>
      <c r="B309" s="178" t="s">
        <v>713</v>
      </c>
      <c r="C309" s="531" t="s">
        <v>714</v>
      </c>
      <c r="D309" s="532"/>
      <c r="E309" s="178" t="s">
        <v>148</v>
      </c>
      <c r="F309" s="301">
        <v>16</v>
      </c>
      <c r="G309" s="33">
        <v>2.2599999999999998</v>
      </c>
      <c r="H309" s="303">
        <f>F309*G309</f>
        <v>36.159999999999997</v>
      </c>
    </row>
    <row r="310" spans="1:8" ht="15.75" customHeight="1">
      <c r="A310" s="595"/>
      <c r="B310" s="596"/>
      <c r="C310" s="595"/>
      <c r="D310" s="596"/>
      <c r="E310" s="34"/>
      <c r="F310" s="560" t="s">
        <v>161</v>
      </c>
      <c r="G310" s="561"/>
      <c r="H310" s="305">
        <f>SUM(H307:H309)</f>
        <v>52.854999999999997</v>
      </c>
    </row>
    <row r="311" spans="1:8" ht="15.75" customHeight="1">
      <c r="A311" s="1"/>
      <c r="E311" s="306"/>
    </row>
    <row r="312" spans="1:8" ht="12.75" customHeight="1">
      <c r="A312" s="199"/>
      <c r="B312" s="200"/>
      <c r="C312" s="217"/>
      <c r="D312" s="218"/>
      <c r="E312" s="204"/>
      <c r="F312" s="204"/>
      <c r="G312" s="204"/>
      <c r="H312" s="205"/>
    </row>
    <row r="313" spans="1:8" ht="15" customHeight="1">
      <c r="A313" s="487" t="s">
        <v>1068</v>
      </c>
      <c r="B313" s="584" t="s">
        <v>607</v>
      </c>
      <c r="C313" s="585"/>
      <c r="D313" s="585"/>
      <c r="E313" s="585"/>
      <c r="F313" s="585"/>
      <c r="G313" s="585"/>
      <c r="H313" s="617"/>
    </row>
    <row r="314" spans="1:8" ht="25.5" customHeight="1">
      <c r="A314" s="286" t="s">
        <v>608</v>
      </c>
      <c r="B314" s="618" t="s">
        <v>609</v>
      </c>
      <c r="C314" s="618"/>
      <c r="D314" s="619"/>
      <c r="E314" s="287" t="s">
        <v>610</v>
      </c>
      <c r="F314" s="287" t="s">
        <v>611</v>
      </c>
      <c r="G314" s="288" t="s">
        <v>612</v>
      </c>
      <c r="H314" s="289" t="s">
        <v>613</v>
      </c>
    </row>
    <row r="315" spans="1:8" ht="12.75" customHeight="1">
      <c r="A315" s="290">
        <v>43063</v>
      </c>
      <c r="B315" s="616" t="s">
        <v>614</v>
      </c>
      <c r="C315" s="616"/>
      <c r="D315" s="539"/>
      <c r="E315" s="192">
        <v>427.21</v>
      </c>
      <c r="F315" s="192" t="s">
        <v>615</v>
      </c>
      <c r="G315" s="192" t="s">
        <v>616</v>
      </c>
      <c r="H315" s="193" t="s">
        <v>617</v>
      </c>
    </row>
    <row r="316" spans="1:8" ht="12.75" customHeight="1">
      <c r="A316" s="290">
        <v>43064</v>
      </c>
      <c r="B316" s="616" t="s">
        <v>618</v>
      </c>
      <c r="C316" s="616"/>
      <c r="D316" s="539"/>
      <c r="E316" s="192">
        <v>477</v>
      </c>
      <c r="F316" s="192" t="s">
        <v>619</v>
      </c>
      <c r="G316" s="192" t="s">
        <v>620</v>
      </c>
      <c r="H316" s="193" t="s">
        <v>621</v>
      </c>
    </row>
    <row r="317" spans="1:8" ht="12.75" customHeight="1">
      <c r="A317" s="290">
        <v>43065</v>
      </c>
      <c r="B317" s="616" t="s">
        <v>622</v>
      </c>
      <c r="C317" s="616"/>
      <c r="D317" s="539"/>
      <c r="E317" s="192">
        <v>599</v>
      </c>
      <c r="F317" s="192" t="s">
        <v>623</v>
      </c>
      <c r="G317" s="192" t="s">
        <v>624</v>
      </c>
      <c r="H317" s="193" t="s">
        <v>625</v>
      </c>
    </row>
    <row r="318" spans="1:8" ht="12.75" customHeight="1">
      <c r="A318" s="194"/>
      <c r="B318" s="613" t="s">
        <v>400</v>
      </c>
      <c r="C318" s="614"/>
      <c r="D318" s="615"/>
      <c r="E318" s="219">
        <v>477</v>
      </c>
      <c r="F318" s="192"/>
      <c r="G318" s="192"/>
      <c r="H318" s="193"/>
    </row>
    <row r="320" spans="1:8" ht="12.75" customHeight="1">
      <c r="A320" s="516" t="s">
        <v>642</v>
      </c>
      <c r="B320" s="517"/>
      <c r="C320" s="546" t="s">
        <v>759</v>
      </c>
      <c r="D320" s="547"/>
      <c r="E320" s="255"/>
      <c r="F320" s="274"/>
      <c r="G320" s="274"/>
      <c r="H320" s="275"/>
    </row>
    <row r="321" spans="1:8" ht="12.75" customHeight="1">
      <c r="A321" s="93" t="s">
        <v>159</v>
      </c>
      <c r="B321" s="449" t="s">
        <v>369</v>
      </c>
      <c r="C321" s="521" t="s">
        <v>143</v>
      </c>
      <c r="D321" s="522"/>
      <c r="E321" s="93" t="s">
        <v>155</v>
      </c>
      <c r="F321" s="93" t="s">
        <v>156</v>
      </c>
      <c r="G321" s="93" t="s">
        <v>157</v>
      </c>
      <c r="H321" s="38" t="s">
        <v>158</v>
      </c>
    </row>
    <row r="322" spans="1:8" ht="12.75" customHeight="1">
      <c r="A322" s="249">
        <v>6111</v>
      </c>
      <c r="B322" s="177"/>
      <c r="C322" s="525" t="s">
        <v>490</v>
      </c>
      <c r="D322" s="526"/>
      <c r="E322" s="94" t="s">
        <v>150</v>
      </c>
      <c r="F322" s="276">
        <v>0.3</v>
      </c>
      <c r="G322" s="252">
        <v>10.49</v>
      </c>
      <c r="H322" s="97">
        <f>G322*F322</f>
        <v>3.1469999999999998</v>
      </c>
    </row>
    <row r="323" spans="1:8" ht="12.75" customHeight="1">
      <c r="A323" s="35">
        <v>37401</v>
      </c>
      <c r="B323" s="446"/>
      <c r="C323" s="527" t="s">
        <v>758</v>
      </c>
      <c r="D323" s="528"/>
      <c r="E323" s="94" t="s">
        <v>148</v>
      </c>
      <c r="F323" s="276">
        <v>1</v>
      </c>
      <c r="G323" s="96">
        <v>30.67</v>
      </c>
      <c r="H323" s="97">
        <f t="shared" ref="H323" si="19">G323*F323</f>
        <v>30.67</v>
      </c>
    </row>
    <row r="324" spans="1:8" ht="12.75" customHeight="1">
      <c r="A324" s="104"/>
      <c r="B324" s="155"/>
      <c r="C324" s="155"/>
      <c r="D324" s="106"/>
      <c r="E324" s="104"/>
      <c r="F324" s="514" t="s">
        <v>161</v>
      </c>
      <c r="G324" s="515"/>
      <c r="H324" s="112">
        <f>SUM(H322:H323)</f>
        <v>33.817</v>
      </c>
    </row>
    <row r="327" spans="1:8" ht="12.75" customHeight="1">
      <c r="A327" s="533" t="s">
        <v>1059</v>
      </c>
      <c r="B327" s="534"/>
      <c r="C327" s="540" t="s">
        <v>773</v>
      </c>
      <c r="D327" s="541"/>
      <c r="E327" s="541"/>
      <c r="F327" s="541"/>
      <c r="G327" s="541"/>
      <c r="H327" s="542"/>
    </row>
    <row r="328" spans="1:8" ht="25.5">
      <c r="A328" s="93" t="s">
        <v>774</v>
      </c>
      <c r="B328" s="449"/>
      <c r="C328" s="521" t="s">
        <v>143</v>
      </c>
      <c r="D328" s="522"/>
      <c r="E328" s="93" t="s">
        <v>155</v>
      </c>
      <c r="F328" s="93" t="s">
        <v>156</v>
      </c>
      <c r="G328" s="93" t="s">
        <v>157</v>
      </c>
      <c r="H328" s="38" t="s">
        <v>158</v>
      </c>
    </row>
    <row r="329" spans="1:8">
      <c r="A329" s="35">
        <v>6114</v>
      </c>
      <c r="B329" s="115" t="s">
        <v>775</v>
      </c>
      <c r="C329" s="525" t="s">
        <v>776</v>
      </c>
      <c r="D329" s="526"/>
      <c r="E329" s="94" t="s">
        <v>150</v>
      </c>
      <c r="F329" s="307">
        <v>0.22</v>
      </c>
      <c r="G329" s="96">
        <v>10.6</v>
      </c>
      <c r="H329" s="97">
        <f>SUM(F329*G329)</f>
        <v>2.3319999999999999</v>
      </c>
    </row>
    <row r="330" spans="1:8">
      <c r="A330" s="94">
        <v>6117</v>
      </c>
      <c r="B330" s="115" t="s">
        <v>701</v>
      </c>
      <c r="C330" s="525" t="s">
        <v>539</v>
      </c>
      <c r="D330" s="526"/>
      <c r="E330" s="94" t="s">
        <v>150</v>
      </c>
      <c r="F330" s="307">
        <v>0.53</v>
      </c>
      <c r="G330" s="96">
        <v>10.6</v>
      </c>
      <c r="H330" s="97">
        <f t="shared" ref="H330:H349" si="20">SUM(F330*G330)</f>
        <v>5.6180000000000003</v>
      </c>
    </row>
    <row r="331" spans="1:8">
      <c r="A331" s="35">
        <v>1213</v>
      </c>
      <c r="B331" s="115" t="s">
        <v>702</v>
      </c>
      <c r="C331" s="525" t="s">
        <v>477</v>
      </c>
      <c r="D331" s="526"/>
      <c r="E331" s="94" t="s">
        <v>150</v>
      </c>
      <c r="F331" s="307">
        <v>0.53</v>
      </c>
      <c r="G331" s="96">
        <v>14.11</v>
      </c>
      <c r="H331" s="308">
        <f t="shared" si="20"/>
        <v>7.4782999999999999</v>
      </c>
    </row>
    <row r="332" spans="1:8" ht="15" customHeight="1">
      <c r="A332" s="35">
        <v>378</v>
      </c>
      <c r="B332" s="115" t="s">
        <v>728</v>
      </c>
      <c r="C332" s="525" t="s">
        <v>729</v>
      </c>
      <c r="D332" s="526"/>
      <c r="E332" s="94" t="s">
        <v>150</v>
      </c>
      <c r="F332" s="307">
        <v>0.22</v>
      </c>
      <c r="G332" s="96">
        <v>14.11</v>
      </c>
      <c r="H332" s="308">
        <f t="shared" si="20"/>
        <v>3.1042000000000001</v>
      </c>
    </row>
    <row r="333" spans="1:8">
      <c r="A333" s="35">
        <v>4750</v>
      </c>
      <c r="B333" s="115" t="s">
        <v>352</v>
      </c>
      <c r="C333" s="525" t="s">
        <v>488</v>
      </c>
      <c r="D333" s="526"/>
      <c r="E333" s="94" t="s">
        <v>150</v>
      </c>
      <c r="F333" s="307">
        <v>0.89</v>
      </c>
      <c r="G333" s="96">
        <v>14.11</v>
      </c>
      <c r="H333" s="97">
        <f t="shared" si="20"/>
        <v>12.5579</v>
      </c>
    </row>
    <row r="334" spans="1:8">
      <c r="A334" s="35">
        <v>6111</v>
      </c>
      <c r="B334" s="115" t="s">
        <v>351</v>
      </c>
      <c r="C334" s="527" t="s">
        <v>490</v>
      </c>
      <c r="D334" s="528"/>
      <c r="E334" s="94" t="s">
        <v>150</v>
      </c>
      <c r="F334" s="307">
        <v>3.15</v>
      </c>
      <c r="G334" s="33">
        <v>10.49</v>
      </c>
      <c r="H334" s="97">
        <f t="shared" si="20"/>
        <v>33.043500000000002</v>
      </c>
    </row>
    <row r="335" spans="1:8" ht="12.75" customHeight="1">
      <c r="A335" s="35">
        <v>370</v>
      </c>
      <c r="B335" s="115" t="s">
        <v>353</v>
      </c>
      <c r="C335" s="525" t="s">
        <v>508</v>
      </c>
      <c r="D335" s="526"/>
      <c r="E335" s="94" t="s">
        <v>147</v>
      </c>
      <c r="F335" s="307">
        <v>0.06</v>
      </c>
      <c r="G335" s="96">
        <v>60</v>
      </c>
      <c r="H335" s="308">
        <f t="shared" si="20"/>
        <v>3.5999999999999996</v>
      </c>
    </row>
    <row r="336" spans="1:8" ht="12.75" customHeight="1">
      <c r="A336" s="454">
        <v>4721</v>
      </c>
      <c r="B336" s="115" t="s">
        <v>777</v>
      </c>
      <c r="C336" s="536" t="s">
        <v>486</v>
      </c>
      <c r="D336" s="537"/>
      <c r="E336" s="94" t="s">
        <v>147</v>
      </c>
      <c r="F336" s="307">
        <v>0.01</v>
      </c>
      <c r="G336" s="96">
        <v>49.7</v>
      </c>
      <c r="H336" s="308">
        <f t="shared" si="20"/>
        <v>0.49700000000000005</v>
      </c>
    </row>
    <row r="337" spans="1:8" ht="12.75" customHeight="1">
      <c r="A337" s="454">
        <v>4718</v>
      </c>
      <c r="B337" s="115" t="s">
        <v>778</v>
      </c>
      <c r="C337" s="536" t="s">
        <v>731</v>
      </c>
      <c r="D337" s="537"/>
      <c r="E337" s="94" t="s">
        <v>147</v>
      </c>
      <c r="F337" s="307">
        <v>0.02</v>
      </c>
      <c r="G337" s="96">
        <v>49.7</v>
      </c>
      <c r="H337" s="308">
        <f t="shared" si="20"/>
        <v>0.99400000000000011</v>
      </c>
    </row>
    <row r="338" spans="1:8" ht="12.75" customHeight="1">
      <c r="A338" s="309" t="s">
        <v>779</v>
      </c>
      <c r="B338" s="115" t="s">
        <v>780</v>
      </c>
      <c r="C338" s="527" t="s">
        <v>781</v>
      </c>
      <c r="D338" s="528"/>
      <c r="E338" s="94" t="s">
        <v>147</v>
      </c>
      <c r="F338" s="307">
        <v>0.01</v>
      </c>
      <c r="G338" s="95">
        <v>63.46</v>
      </c>
      <c r="H338" s="310">
        <f t="shared" si="20"/>
        <v>0.63460000000000005</v>
      </c>
    </row>
    <row r="339" spans="1:8" ht="15" customHeight="1">
      <c r="A339" s="454">
        <v>1106</v>
      </c>
      <c r="B339" s="311" t="s">
        <v>782</v>
      </c>
      <c r="C339" s="527" t="s">
        <v>783</v>
      </c>
      <c r="D339" s="528"/>
      <c r="E339" s="94" t="s">
        <v>151</v>
      </c>
      <c r="F339" s="307">
        <v>0.54</v>
      </c>
      <c r="G339" s="95">
        <v>0.54</v>
      </c>
      <c r="H339" s="310">
        <f t="shared" si="20"/>
        <v>0.29160000000000003</v>
      </c>
    </row>
    <row r="340" spans="1:8">
      <c r="A340" s="454">
        <v>1379</v>
      </c>
      <c r="B340" s="311" t="s">
        <v>354</v>
      </c>
      <c r="C340" s="536" t="s">
        <v>478</v>
      </c>
      <c r="D340" s="537"/>
      <c r="E340" s="94" t="s">
        <v>151</v>
      </c>
      <c r="F340" s="307">
        <v>19.13</v>
      </c>
      <c r="G340" s="33">
        <v>0.48</v>
      </c>
      <c r="H340" s="310">
        <f t="shared" si="20"/>
        <v>9.1823999999999995</v>
      </c>
    </row>
    <row r="341" spans="1:8" ht="12.75" customHeight="1">
      <c r="A341" s="309" t="s">
        <v>784</v>
      </c>
      <c r="B341" s="311" t="s">
        <v>785</v>
      </c>
      <c r="C341" s="527" t="s">
        <v>786</v>
      </c>
      <c r="D341" s="528"/>
      <c r="E341" s="94" t="s">
        <v>787</v>
      </c>
      <c r="F341" s="307">
        <v>0.06</v>
      </c>
      <c r="G341" s="95">
        <v>5.74</v>
      </c>
      <c r="H341" s="310">
        <f t="shared" si="20"/>
        <v>0.34439999999999998</v>
      </c>
    </row>
    <row r="342" spans="1:8">
      <c r="A342" s="454">
        <v>39</v>
      </c>
      <c r="B342" s="311" t="s">
        <v>788</v>
      </c>
      <c r="C342" s="538" t="s">
        <v>789</v>
      </c>
      <c r="D342" s="539"/>
      <c r="E342" s="94" t="s">
        <v>151</v>
      </c>
      <c r="F342" s="307">
        <v>0.92</v>
      </c>
      <c r="G342" s="302">
        <v>4.17</v>
      </c>
      <c r="H342" s="310">
        <f t="shared" si="20"/>
        <v>3.8364000000000003</v>
      </c>
    </row>
    <row r="343" spans="1:8">
      <c r="A343" s="309" t="s">
        <v>790</v>
      </c>
      <c r="B343" s="311" t="s">
        <v>791</v>
      </c>
      <c r="C343" s="527" t="s">
        <v>792</v>
      </c>
      <c r="D343" s="528"/>
      <c r="E343" s="94" t="s">
        <v>151</v>
      </c>
      <c r="F343" s="307">
        <v>2.27</v>
      </c>
      <c r="G343" s="95">
        <v>4.2</v>
      </c>
      <c r="H343" s="310">
        <f t="shared" si="20"/>
        <v>9.5340000000000007</v>
      </c>
    </row>
    <row r="344" spans="1:8" ht="12.75" customHeight="1">
      <c r="A344" s="309" t="s">
        <v>793</v>
      </c>
      <c r="B344" s="311" t="s">
        <v>794</v>
      </c>
      <c r="C344" s="527" t="s">
        <v>795</v>
      </c>
      <c r="D344" s="528"/>
      <c r="E344" s="94" t="s">
        <v>155</v>
      </c>
      <c r="F344" s="307">
        <v>10</v>
      </c>
      <c r="G344" s="95">
        <v>2.71</v>
      </c>
      <c r="H344" s="310">
        <f t="shared" si="20"/>
        <v>27.1</v>
      </c>
    </row>
    <row r="345" spans="1:8" ht="12.75" customHeight="1">
      <c r="A345" s="309" t="s">
        <v>796</v>
      </c>
      <c r="B345" s="311" t="s">
        <v>703</v>
      </c>
      <c r="C345" s="527" t="s">
        <v>704</v>
      </c>
      <c r="D345" s="528"/>
      <c r="E345" s="94" t="s">
        <v>151</v>
      </c>
      <c r="F345" s="307">
        <v>7.0000000000000007E-2</v>
      </c>
      <c r="G345" s="95">
        <v>8</v>
      </c>
      <c r="H345" s="310">
        <f t="shared" si="20"/>
        <v>0.56000000000000005</v>
      </c>
    </row>
    <row r="346" spans="1:8" ht="12.75" customHeight="1">
      <c r="A346" s="309" t="s">
        <v>797</v>
      </c>
      <c r="B346" s="311" t="s">
        <v>798</v>
      </c>
      <c r="C346" s="527" t="s">
        <v>799</v>
      </c>
      <c r="D346" s="528"/>
      <c r="E346" s="94" t="s">
        <v>151</v>
      </c>
      <c r="F346" s="312">
        <v>5.6000000000000001E-2</v>
      </c>
      <c r="G346" s="95">
        <v>7.85</v>
      </c>
      <c r="H346" s="310">
        <f t="shared" si="20"/>
        <v>0.43959999999999999</v>
      </c>
    </row>
    <row r="347" spans="1:8" ht="12.75" customHeight="1">
      <c r="A347" s="309" t="s">
        <v>800</v>
      </c>
      <c r="B347" s="311" t="s">
        <v>801</v>
      </c>
      <c r="C347" s="531" t="s">
        <v>802</v>
      </c>
      <c r="D347" s="532"/>
      <c r="E347" s="94" t="s">
        <v>149</v>
      </c>
      <c r="F347" s="312">
        <v>1.07</v>
      </c>
      <c r="G347" s="95">
        <v>2.42</v>
      </c>
      <c r="H347" s="310">
        <f t="shared" si="20"/>
        <v>2.5893999999999999</v>
      </c>
    </row>
    <row r="348" spans="1:8" ht="12.75" customHeight="1">
      <c r="A348" s="309" t="s">
        <v>803</v>
      </c>
      <c r="B348" s="311" t="s">
        <v>804</v>
      </c>
      <c r="C348" s="527" t="s">
        <v>805</v>
      </c>
      <c r="D348" s="528"/>
      <c r="E348" s="94" t="s">
        <v>149</v>
      </c>
      <c r="F348" s="312">
        <v>0.54</v>
      </c>
      <c r="G348" s="95">
        <v>4.9800000000000004</v>
      </c>
      <c r="H348" s="310">
        <f t="shared" si="20"/>
        <v>2.6892000000000005</v>
      </c>
    </row>
    <row r="349" spans="1:8" ht="12.75" customHeight="1">
      <c r="A349" s="309" t="s">
        <v>806</v>
      </c>
      <c r="B349" s="311" t="s">
        <v>807</v>
      </c>
      <c r="C349" s="527" t="s">
        <v>808</v>
      </c>
      <c r="D349" s="528"/>
      <c r="E349" s="94" t="s">
        <v>149</v>
      </c>
      <c r="F349" s="313">
        <v>1.01</v>
      </c>
      <c r="G349" s="95">
        <v>6.33</v>
      </c>
      <c r="H349" s="310">
        <f t="shared" si="20"/>
        <v>6.3933</v>
      </c>
    </row>
    <row r="350" spans="1:8" ht="12.75" customHeight="1">
      <c r="A350" s="179"/>
      <c r="B350" s="314"/>
      <c r="C350" s="180"/>
      <c r="D350" s="315"/>
      <c r="E350" s="179"/>
      <c r="F350" s="529" t="s">
        <v>161</v>
      </c>
      <c r="G350" s="530"/>
      <c r="H350" s="316">
        <f>SUM(H329:H349)</f>
        <v>132.81980000000001</v>
      </c>
    </row>
    <row r="352" spans="1:8">
      <c r="A352" s="533" t="s">
        <v>1060</v>
      </c>
      <c r="B352" s="534"/>
      <c r="C352" s="518" t="s">
        <v>810</v>
      </c>
      <c r="D352" s="519"/>
      <c r="E352" s="519"/>
      <c r="F352" s="519"/>
      <c r="G352" s="519"/>
      <c r="H352" s="535"/>
    </row>
    <row r="353" spans="1:8" ht="25.5">
      <c r="A353" s="93" t="s">
        <v>774</v>
      </c>
      <c r="B353" s="449"/>
      <c r="C353" s="521" t="s">
        <v>143</v>
      </c>
      <c r="D353" s="522"/>
      <c r="E353" s="93" t="s">
        <v>155</v>
      </c>
      <c r="F353" s="93" t="s">
        <v>156</v>
      </c>
      <c r="G353" s="93" t="s">
        <v>157</v>
      </c>
      <c r="H353" s="38" t="s">
        <v>158</v>
      </c>
    </row>
    <row r="354" spans="1:8" ht="15" customHeight="1">
      <c r="A354" s="35">
        <v>11161</v>
      </c>
      <c r="B354" s="115"/>
      <c r="C354" s="525" t="s">
        <v>937</v>
      </c>
      <c r="D354" s="526"/>
      <c r="E354" s="94" t="s">
        <v>192</v>
      </c>
      <c r="F354" s="307">
        <v>0.45</v>
      </c>
      <c r="G354" s="95">
        <v>0.9</v>
      </c>
      <c r="H354" s="97">
        <f>SUM(F354*G354)</f>
        <v>0.40500000000000003</v>
      </c>
    </row>
    <row r="355" spans="1:8">
      <c r="A355" s="94">
        <v>88316</v>
      </c>
      <c r="B355" s="115"/>
      <c r="C355" s="527" t="s">
        <v>490</v>
      </c>
      <c r="D355" s="528"/>
      <c r="E355" s="94" t="s">
        <v>150</v>
      </c>
      <c r="F355" s="317">
        <v>0.3</v>
      </c>
      <c r="G355" s="96">
        <v>10.49</v>
      </c>
      <c r="H355" s="97">
        <f>SUM(F355*G355)</f>
        <v>3.1469999999999998</v>
      </c>
    </row>
    <row r="356" spans="1:8" ht="12.75" customHeight="1">
      <c r="A356" s="179"/>
      <c r="B356" s="314"/>
      <c r="C356" s="180"/>
      <c r="D356" s="315"/>
      <c r="E356" s="179"/>
      <c r="F356" s="529" t="s">
        <v>161</v>
      </c>
      <c r="G356" s="530"/>
      <c r="H356" s="316">
        <f>SUM(H354:H355)</f>
        <v>3.5519999999999996</v>
      </c>
    </row>
    <row r="358" spans="1:8" ht="12.75" customHeight="1">
      <c r="A358" s="516" t="s">
        <v>1053</v>
      </c>
      <c r="B358" s="517"/>
      <c r="C358" s="518" t="s">
        <v>837</v>
      </c>
      <c r="D358" s="519"/>
      <c r="E358" s="519"/>
      <c r="F358" s="520"/>
      <c r="G358" s="274"/>
      <c r="H358" s="275"/>
    </row>
    <row r="359" spans="1:8" ht="25.5">
      <c r="A359" s="93" t="s">
        <v>159</v>
      </c>
      <c r="B359" s="449"/>
      <c r="C359" s="521" t="s">
        <v>143</v>
      </c>
      <c r="D359" s="522"/>
      <c r="E359" s="93" t="s">
        <v>155</v>
      </c>
      <c r="F359" s="93" t="s">
        <v>156</v>
      </c>
      <c r="G359" s="93" t="s">
        <v>157</v>
      </c>
      <c r="H359" s="38" t="s">
        <v>158</v>
      </c>
    </row>
    <row r="360" spans="1:8" ht="12.75" customHeight="1">
      <c r="A360" s="35">
        <v>88323</v>
      </c>
      <c r="B360" s="177"/>
      <c r="C360" s="523" t="s">
        <v>840</v>
      </c>
      <c r="D360" s="524"/>
      <c r="E360" s="94" t="s">
        <v>150</v>
      </c>
      <c r="F360" s="323">
        <v>5.6000000000000001E-2</v>
      </c>
      <c r="G360" s="96">
        <v>16.899999999999999</v>
      </c>
      <c r="H360" s="97">
        <f>G360*F360</f>
        <v>0.94639999999999991</v>
      </c>
    </row>
    <row r="361" spans="1:8" ht="12.75" customHeight="1">
      <c r="A361" s="249">
        <v>88316</v>
      </c>
      <c r="B361" s="258"/>
      <c r="C361" s="512" t="s">
        <v>841</v>
      </c>
      <c r="D361" s="513"/>
      <c r="E361" s="94" t="s">
        <v>150</v>
      </c>
      <c r="F361" s="323">
        <v>6.0999999999999999E-2</v>
      </c>
      <c r="G361" s="252">
        <v>15.26</v>
      </c>
      <c r="H361" s="97">
        <f>G361*F361</f>
        <v>0.93086000000000002</v>
      </c>
    </row>
    <row r="362" spans="1:8" ht="12.75" customHeight="1">
      <c r="A362" s="249">
        <v>11029</v>
      </c>
      <c r="B362" s="292"/>
      <c r="C362" s="512" t="s">
        <v>842</v>
      </c>
      <c r="D362" s="513"/>
      <c r="E362" s="94" t="s">
        <v>63</v>
      </c>
      <c r="F362" s="276">
        <v>4.1500000000000004</v>
      </c>
      <c r="G362" s="252">
        <v>1.04</v>
      </c>
      <c r="H362" s="97">
        <f t="shared" ref="H362:H364" si="21">G362*F362</f>
        <v>4.3160000000000007</v>
      </c>
    </row>
    <row r="363" spans="1:8" ht="12.75" customHeight="1">
      <c r="A363" s="249">
        <v>93287</v>
      </c>
      <c r="B363" s="292"/>
      <c r="C363" s="512" t="s">
        <v>843</v>
      </c>
      <c r="D363" s="513"/>
      <c r="E363" s="94" t="s">
        <v>844</v>
      </c>
      <c r="F363" s="324">
        <v>6.9999999999999999E-4</v>
      </c>
      <c r="G363" s="252">
        <v>289.61</v>
      </c>
      <c r="H363" s="97">
        <f t="shared" si="21"/>
        <v>0.20272700000000002</v>
      </c>
    </row>
    <row r="364" spans="1:8" ht="12.75" customHeight="1">
      <c r="A364" s="249">
        <v>93288</v>
      </c>
      <c r="B364" s="292"/>
      <c r="C364" s="512" t="s">
        <v>845</v>
      </c>
      <c r="D364" s="513"/>
      <c r="E364" s="94" t="s">
        <v>846</v>
      </c>
      <c r="F364" s="323">
        <v>1E-3</v>
      </c>
      <c r="G364" s="252">
        <v>82.4</v>
      </c>
      <c r="H364" s="97">
        <f t="shared" si="21"/>
        <v>8.2400000000000001E-2</v>
      </c>
    </row>
    <row r="365" spans="1:8" ht="12.75" customHeight="1">
      <c r="A365" s="249">
        <v>7243</v>
      </c>
      <c r="B365" s="258"/>
      <c r="C365" s="512" t="s">
        <v>847</v>
      </c>
      <c r="D365" s="513"/>
      <c r="E365" s="94" t="s">
        <v>30</v>
      </c>
      <c r="F365" s="323">
        <v>1.1459999999999999</v>
      </c>
      <c r="G365" s="252">
        <v>26.18</v>
      </c>
      <c r="H365" s="97">
        <f>G365*F365</f>
        <v>30.002279999999999</v>
      </c>
    </row>
    <row r="366" spans="1:8" ht="12.75" customHeight="1">
      <c r="A366" s="104"/>
      <c r="B366" s="155"/>
      <c r="C366" s="155"/>
      <c r="D366" s="106"/>
      <c r="E366" s="104"/>
      <c r="F366" s="514" t="s">
        <v>161</v>
      </c>
      <c r="G366" s="515"/>
      <c r="H366" s="112">
        <f>SUM(H360:H365)</f>
        <v>36.480666999999997</v>
      </c>
    </row>
    <row r="368" spans="1:8" ht="12.75" customHeight="1">
      <c r="A368" s="516" t="s">
        <v>1052</v>
      </c>
      <c r="B368" s="517"/>
      <c r="C368" s="518" t="s">
        <v>838</v>
      </c>
      <c r="D368" s="519"/>
      <c r="E368" s="519"/>
      <c r="F368" s="520"/>
      <c r="G368" s="274"/>
      <c r="H368" s="275"/>
    </row>
    <row r="369" spans="1:8" ht="12.75" customHeight="1">
      <c r="A369" s="93" t="s">
        <v>159</v>
      </c>
      <c r="B369" s="449"/>
      <c r="C369" s="521" t="s">
        <v>143</v>
      </c>
      <c r="D369" s="522"/>
      <c r="E369" s="93" t="s">
        <v>155</v>
      </c>
      <c r="F369" s="93" t="s">
        <v>156</v>
      </c>
      <c r="G369" s="93" t="s">
        <v>157</v>
      </c>
      <c r="H369" s="38" t="s">
        <v>158</v>
      </c>
    </row>
    <row r="370" spans="1:8" ht="12.75" customHeight="1">
      <c r="A370" s="35">
        <v>88323</v>
      </c>
      <c r="B370" s="177"/>
      <c r="C370" s="523" t="s">
        <v>840</v>
      </c>
      <c r="D370" s="524"/>
      <c r="E370" s="94" t="s">
        <v>150</v>
      </c>
      <c r="F370" s="323">
        <v>5.6000000000000001E-2</v>
      </c>
      <c r="G370" s="96">
        <v>16.899999999999999</v>
      </c>
      <c r="H370" s="97">
        <f>G370*F370</f>
        <v>0.94639999999999991</v>
      </c>
    </row>
    <row r="371" spans="1:8" ht="12.75" customHeight="1">
      <c r="A371" s="249">
        <v>88316</v>
      </c>
      <c r="B371" s="258"/>
      <c r="C371" s="512" t="s">
        <v>841</v>
      </c>
      <c r="D371" s="513"/>
      <c r="E371" s="94" t="s">
        <v>150</v>
      </c>
      <c r="F371" s="323">
        <v>6.0999999999999999E-2</v>
      </c>
      <c r="G371" s="252">
        <v>15.26</v>
      </c>
      <c r="H371" s="97">
        <f>G371*F371</f>
        <v>0.93086000000000002</v>
      </c>
    </row>
    <row r="372" spans="1:8" ht="12.75" customHeight="1">
      <c r="A372" s="249">
        <v>11029</v>
      </c>
      <c r="B372" s="292"/>
      <c r="C372" s="512" t="s">
        <v>842</v>
      </c>
      <c r="D372" s="513"/>
      <c r="E372" s="94" t="s">
        <v>63</v>
      </c>
      <c r="F372" s="276">
        <v>4.1500000000000004</v>
      </c>
      <c r="G372" s="252">
        <v>1.04</v>
      </c>
      <c r="H372" s="97">
        <f t="shared" ref="H372:H374" si="22">G372*F372</f>
        <v>4.3160000000000007</v>
      </c>
    </row>
    <row r="373" spans="1:8">
      <c r="A373" s="249">
        <v>93287</v>
      </c>
      <c r="B373" s="292"/>
      <c r="C373" s="512" t="s">
        <v>843</v>
      </c>
      <c r="D373" s="513"/>
      <c r="E373" s="94" t="s">
        <v>844</v>
      </c>
      <c r="F373" s="324">
        <v>6.9999999999999999E-4</v>
      </c>
      <c r="G373" s="252">
        <v>289.61</v>
      </c>
      <c r="H373" s="97">
        <f t="shared" si="22"/>
        <v>0.20272700000000002</v>
      </c>
    </row>
    <row r="374" spans="1:8">
      <c r="A374" s="249">
        <v>93288</v>
      </c>
      <c r="B374" s="292"/>
      <c r="C374" s="512" t="s">
        <v>845</v>
      </c>
      <c r="D374" s="513"/>
      <c r="E374" s="94" t="s">
        <v>846</v>
      </c>
      <c r="F374" s="323">
        <v>1E-3</v>
      </c>
      <c r="G374" s="252">
        <v>82.4</v>
      </c>
      <c r="H374" s="97">
        <f t="shared" si="22"/>
        <v>8.2400000000000001E-2</v>
      </c>
    </row>
    <row r="375" spans="1:8">
      <c r="A375" s="249">
        <v>7243</v>
      </c>
      <c r="B375" s="258"/>
      <c r="C375" s="512" t="s">
        <v>848</v>
      </c>
      <c r="D375" s="513"/>
      <c r="E375" s="94" t="s">
        <v>30</v>
      </c>
      <c r="F375" s="323">
        <v>1</v>
      </c>
      <c r="G375" s="252">
        <v>38.76</v>
      </c>
      <c r="H375" s="97">
        <f>G375*F375</f>
        <v>38.76</v>
      </c>
    </row>
    <row r="376" spans="1:8">
      <c r="A376" s="104"/>
      <c r="B376" s="155"/>
      <c r="C376" s="155"/>
      <c r="D376" s="106"/>
      <c r="E376" s="104"/>
      <c r="F376" s="514" t="s">
        <v>161</v>
      </c>
      <c r="G376" s="515"/>
      <c r="H376" s="112">
        <f>SUM(H370:H375)</f>
        <v>45.238386999999996</v>
      </c>
    </row>
    <row r="378" spans="1:8">
      <c r="A378" s="533" t="s">
        <v>732</v>
      </c>
      <c r="B378" s="534"/>
      <c r="C378" s="518" t="s">
        <v>1022</v>
      </c>
      <c r="D378" s="519"/>
      <c r="E378" s="519"/>
      <c r="F378" s="519"/>
      <c r="G378" s="519"/>
      <c r="H378" s="535"/>
    </row>
    <row r="379" spans="1:8" ht="25.5">
      <c r="A379" s="93" t="s">
        <v>159</v>
      </c>
      <c r="B379" s="449" t="s">
        <v>369</v>
      </c>
      <c r="C379" s="521" t="s">
        <v>143</v>
      </c>
      <c r="D379" s="522"/>
      <c r="E379" s="93" t="s">
        <v>155</v>
      </c>
      <c r="F379" s="93" t="s">
        <v>156</v>
      </c>
      <c r="G379" s="93" t="s">
        <v>157</v>
      </c>
      <c r="H379" s="38" t="s">
        <v>158</v>
      </c>
    </row>
    <row r="380" spans="1:8">
      <c r="A380" s="35">
        <v>2696</v>
      </c>
      <c r="B380" s="448"/>
      <c r="C380" s="512" t="s">
        <v>1023</v>
      </c>
      <c r="D380" s="513"/>
      <c r="E380" s="94" t="s">
        <v>150</v>
      </c>
      <c r="F380" s="98">
        <v>1</v>
      </c>
      <c r="G380" s="96">
        <v>14.6</v>
      </c>
      <c r="H380" s="97">
        <f>G380*F380</f>
        <v>14.6</v>
      </c>
    </row>
    <row r="381" spans="1:8">
      <c r="A381" s="249">
        <v>246</v>
      </c>
      <c r="B381" s="258"/>
      <c r="C381" s="512" t="s">
        <v>1024</v>
      </c>
      <c r="D381" s="513"/>
      <c r="E381" s="94" t="s">
        <v>150</v>
      </c>
      <c r="F381" s="98">
        <v>2</v>
      </c>
      <c r="G381" s="252">
        <v>10.95</v>
      </c>
      <c r="H381" s="97">
        <f t="shared" ref="H381:H386" si="23">G381*F381</f>
        <v>21.9</v>
      </c>
    </row>
    <row r="382" spans="1:8">
      <c r="A382" s="249">
        <v>4358</v>
      </c>
      <c r="B382" s="258"/>
      <c r="C382" s="512" t="s">
        <v>1025</v>
      </c>
      <c r="D382" s="513"/>
      <c r="E382" s="94" t="s">
        <v>148</v>
      </c>
      <c r="F382" s="98">
        <v>4</v>
      </c>
      <c r="G382" s="252">
        <v>0.89</v>
      </c>
      <c r="H382" s="97">
        <f t="shared" si="23"/>
        <v>3.56</v>
      </c>
    </row>
    <row r="383" spans="1:8">
      <c r="A383" s="249">
        <v>11698</v>
      </c>
      <c r="B383" s="258"/>
      <c r="C383" s="512" t="s">
        <v>1026</v>
      </c>
      <c r="D383" s="513"/>
      <c r="E383" s="94" t="s">
        <v>148</v>
      </c>
      <c r="F383" s="98">
        <v>1</v>
      </c>
      <c r="G383" s="252">
        <v>498.03</v>
      </c>
      <c r="H383" s="97">
        <f t="shared" si="23"/>
        <v>498.03</v>
      </c>
    </row>
    <row r="384" spans="1:8">
      <c r="A384" s="249">
        <v>3146</v>
      </c>
      <c r="B384" s="258"/>
      <c r="C384" s="512" t="s">
        <v>1027</v>
      </c>
      <c r="D384" s="513"/>
      <c r="E384" s="94" t="s">
        <v>148</v>
      </c>
      <c r="F384" s="98">
        <v>1</v>
      </c>
      <c r="G384" s="252">
        <v>2.79</v>
      </c>
      <c r="H384" s="97">
        <f t="shared" si="23"/>
        <v>2.79</v>
      </c>
    </row>
    <row r="385" spans="1:8">
      <c r="A385" s="35">
        <v>6157</v>
      </c>
      <c r="B385" s="446"/>
      <c r="C385" s="527" t="s">
        <v>1028</v>
      </c>
      <c r="D385" s="528"/>
      <c r="E385" s="94" t="s">
        <v>148</v>
      </c>
      <c r="F385" s="98">
        <v>1</v>
      </c>
      <c r="G385" s="96">
        <v>28.38</v>
      </c>
      <c r="H385" s="97">
        <f t="shared" si="23"/>
        <v>28.38</v>
      </c>
    </row>
    <row r="386" spans="1:8" ht="13.5" thickBot="1">
      <c r="A386" s="467">
        <v>6149</v>
      </c>
      <c r="B386" s="468"/>
      <c r="C386" s="622" t="s">
        <v>1029</v>
      </c>
      <c r="D386" s="623"/>
      <c r="E386" s="469" t="s">
        <v>148</v>
      </c>
      <c r="F386" s="470">
        <v>1</v>
      </c>
      <c r="G386" s="471">
        <v>11.82</v>
      </c>
      <c r="H386" s="472">
        <f t="shared" si="23"/>
        <v>11.82</v>
      </c>
    </row>
    <row r="387" spans="1:8" ht="13.5" thickBot="1">
      <c r="A387" s="473"/>
      <c r="B387" s="474"/>
      <c r="C387" s="474"/>
      <c r="D387" s="475"/>
      <c r="E387" s="476"/>
      <c r="F387" s="624" t="s">
        <v>161</v>
      </c>
      <c r="G387" s="625"/>
      <c r="H387" s="477">
        <f>SUM(H380:H386)</f>
        <v>581.07999999999993</v>
      </c>
    </row>
    <row r="389" spans="1:8">
      <c r="A389" s="533" t="s">
        <v>719</v>
      </c>
      <c r="B389" s="534"/>
      <c r="C389" s="518" t="s">
        <v>1081</v>
      </c>
      <c r="D389" s="519"/>
      <c r="E389" s="519"/>
      <c r="F389" s="519"/>
      <c r="G389" s="520"/>
      <c r="H389" s="93"/>
    </row>
    <row r="390" spans="1:8" ht="25.5">
      <c r="A390" s="93" t="s">
        <v>159</v>
      </c>
      <c r="B390" s="449" t="s">
        <v>369</v>
      </c>
      <c r="C390" s="521" t="s">
        <v>143</v>
      </c>
      <c r="D390" s="522"/>
      <c r="E390" s="93" t="s">
        <v>155</v>
      </c>
      <c r="F390" s="93" t="s">
        <v>156</v>
      </c>
      <c r="G390" s="93" t="s">
        <v>157</v>
      </c>
      <c r="H390" s="38" t="s">
        <v>158</v>
      </c>
    </row>
    <row r="391" spans="1:8">
      <c r="A391" s="35">
        <v>6111</v>
      </c>
      <c r="B391" s="177"/>
      <c r="C391" s="525" t="s">
        <v>1030</v>
      </c>
      <c r="D391" s="526"/>
      <c r="E391" s="94" t="s">
        <v>150</v>
      </c>
      <c r="F391" s="276">
        <v>2.9</v>
      </c>
      <c r="G391" s="96">
        <v>10.49</v>
      </c>
      <c r="H391" s="97">
        <f t="shared" ref="H391:H393" si="24">G391*F391</f>
        <v>30.420999999999999</v>
      </c>
    </row>
    <row r="392" spans="1:8">
      <c r="A392" s="94">
        <v>11795</v>
      </c>
      <c r="B392" s="115"/>
      <c r="C392" s="527" t="s">
        <v>1033</v>
      </c>
      <c r="D392" s="528"/>
      <c r="E392" s="94" t="s">
        <v>252</v>
      </c>
      <c r="F392" s="276">
        <v>1</v>
      </c>
      <c r="G392" s="96">
        <v>400</v>
      </c>
      <c r="H392" s="97">
        <f t="shared" si="24"/>
        <v>400</v>
      </c>
    </row>
    <row r="393" spans="1:8">
      <c r="A393" s="35">
        <v>87295</v>
      </c>
      <c r="B393" s="177"/>
      <c r="C393" s="527" t="s">
        <v>1035</v>
      </c>
      <c r="D393" s="528"/>
      <c r="E393" s="94" t="s">
        <v>265</v>
      </c>
      <c r="F393" s="478">
        <v>2.3E-3</v>
      </c>
      <c r="G393" s="96">
        <v>344.12</v>
      </c>
      <c r="H393" s="479">
        <f t="shared" si="24"/>
        <v>0.79147599999999996</v>
      </c>
    </row>
    <row r="394" spans="1:8">
      <c r="A394" s="104"/>
      <c r="B394" s="155"/>
      <c r="C394" s="105"/>
      <c r="D394" s="106"/>
      <c r="E394" s="104"/>
      <c r="F394" s="514" t="s">
        <v>161</v>
      </c>
      <c r="G394" s="515"/>
      <c r="H394" s="112">
        <f>SUM(H391:H393)</f>
        <v>431.21247599999998</v>
      </c>
    </row>
    <row r="395" spans="1:8">
      <c r="A395" s="462"/>
      <c r="B395" s="463"/>
      <c r="C395" s="464"/>
      <c r="D395" s="464"/>
      <c r="E395" s="465"/>
      <c r="F395" s="466"/>
      <c r="G395" s="466"/>
      <c r="H395" s="466"/>
    </row>
    <row r="396" spans="1:8">
      <c r="A396" s="533" t="s">
        <v>699</v>
      </c>
      <c r="B396" s="534"/>
      <c r="C396" s="518" t="s">
        <v>1036</v>
      </c>
      <c r="D396" s="519"/>
      <c r="E396" s="519"/>
      <c r="F396" s="519"/>
      <c r="G396" s="520"/>
      <c r="H396" s="93"/>
    </row>
    <row r="397" spans="1:8" ht="25.5">
      <c r="A397" s="93" t="s">
        <v>159</v>
      </c>
      <c r="B397" s="449" t="s">
        <v>369</v>
      </c>
      <c r="C397" s="521" t="s">
        <v>143</v>
      </c>
      <c r="D397" s="522"/>
      <c r="E397" s="93" t="s">
        <v>155</v>
      </c>
      <c r="F397" s="93" t="s">
        <v>156</v>
      </c>
      <c r="G397" s="93" t="s">
        <v>157</v>
      </c>
      <c r="H397" s="38" t="s">
        <v>158</v>
      </c>
    </row>
    <row r="398" spans="1:8">
      <c r="A398" s="35">
        <v>6111</v>
      </c>
      <c r="B398" s="177"/>
      <c r="C398" s="525" t="s">
        <v>1030</v>
      </c>
      <c r="D398" s="526"/>
      <c r="E398" s="94" t="s">
        <v>150</v>
      </c>
      <c r="F398" s="276">
        <v>2.9</v>
      </c>
      <c r="G398" s="96">
        <v>10.49</v>
      </c>
      <c r="H398" s="97">
        <f t="shared" ref="H398:H404" si="25">G398*F398</f>
        <v>30.420999999999999</v>
      </c>
    </row>
    <row r="399" spans="1:8">
      <c r="A399" s="94">
        <v>2696</v>
      </c>
      <c r="B399" s="115"/>
      <c r="C399" s="609" t="s">
        <v>1031</v>
      </c>
      <c r="D399" s="610"/>
      <c r="E399" s="94" t="s">
        <v>363</v>
      </c>
      <c r="F399" s="276">
        <v>1.5</v>
      </c>
      <c r="G399" s="96">
        <v>14.6</v>
      </c>
      <c r="H399" s="97">
        <f t="shared" si="25"/>
        <v>21.9</v>
      </c>
    </row>
    <row r="400" spans="1:8">
      <c r="A400" s="94">
        <v>4750</v>
      </c>
      <c r="B400" s="115"/>
      <c r="C400" s="527" t="s">
        <v>1032</v>
      </c>
      <c r="D400" s="528"/>
      <c r="E400" s="94" t="s">
        <v>363</v>
      </c>
      <c r="F400" s="276">
        <v>1.4</v>
      </c>
      <c r="G400" s="96">
        <v>14.11</v>
      </c>
      <c r="H400" s="97">
        <f t="shared" si="25"/>
        <v>19.753999999999998</v>
      </c>
    </row>
    <row r="401" spans="1:8">
      <c r="A401" s="94">
        <v>11795</v>
      </c>
      <c r="B401" s="115"/>
      <c r="C401" s="527" t="s">
        <v>1033</v>
      </c>
      <c r="D401" s="528"/>
      <c r="E401" s="94" t="s">
        <v>252</v>
      </c>
      <c r="F401" s="276">
        <v>1.62</v>
      </c>
      <c r="G401" s="96">
        <v>400</v>
      </c>
      <c r="H401" s="97">
        <f t="shared" si="25"/>
        <v>648</v>
      </c>
    </row>
    <row r="402" spans="1:8">
      <c r="A402" s="35">
        <v>6149</v>
      </c>
      <c r="B402" s="177"/>
      <c r="C402" s="527" t="s">
        <v>1029</v>
      </c>
      <c r="D402" s="528"/>
      <c r="E402" s="94" t="s">
        <v>155</v>
      </c>
      <c r="F402" s="276">
        <v>1</v>
      </c>
      <c r="G402" s="96">
        <v>11.82</v>
      </c>
      <c r="H402" s="97">
        <f t="shared" si="25"/>
        <v>11.82</v>
      </c>
    </row>
    <row r="403" spans="1:8">
      <c r="A403" s="35">
        <v>1743</v>
      </c>
      <c r="B403" s="177"/>
      <c r="C403" s="527" t="s">
        <v>1034</v>
      </c>
      <c r="D403" s="528"/>
      <c r="E403" s="94" t="s">
        <v>155</v>
      </c>
      <c r="F403" s="276">
        <v>1</v>
      </c>
      <c r="G403" s="96">
        <v>108.68</v>
      </c>
      <c r="H403" s="97">
        <f t="shared" si="25"/>
        <v>108.68</v>
      </c>
    </row>
    <row r="404" spans="1:8">
      <c r="A404" s="35">
        <v>87295</v>
      </c>
      <c r="B404" s="177"/>
      <c r="C404" s="527" t="s">
        <v>1035</v>
      </c>
      <c r="D404" s="528"/>
      <c r="E404" s="94" t="s">
        <v>265</v>
      </c>
      <c r="F404" s="478">
        <v>2.3E-3</v>
      </c>
      <c r="G404" s="96">
        <v>344.12</v>
      </c>
      <c r="H404" s="479">
        <f t="shared" si="25"/>
        <v>0.79147599999999996</v>
      </c>
    </row>
    <row r="405" spans="1:8">
      <c r="A405" s="104"/>
      <c r="B405" s="155"/>
      <c r="C405" s="105"/>
      <c r="D405" s="106"/>
      <c r="E405" s="104"/>
      <c r="F405" s="514" t="s">
        <v>161</v>
      </c>
      <c r="G405" s="515"/>
      <c r="H405" s="112">
        <f>SUM(H398:H404)</f>
        <v>841.36647600000003</v>
      </c>
    </row>
    <row r="407" spans="1:8">
      <c r="A407" s="533" t="s">
        <v>809</v>
      </c>
      <c r="B407" s="534"/>
      <c r="C407" s="518" t="s">
        <v>426</v>
      </c>
      <c r="D407" s="520"/>
      <c r="E407" s="183"/>
      <c r="F407" s="93"/>
      <c r="G407" s="93"/>
      <c r="H407" s="93"/>
    </row>
    <row r="408" spans="1:8" ht="25.5">
      <c r="A408" s="93" t="s">
        <v>159</v>
      </c>
      <c r="B408" s="449" t="s">
        <v>369</v>
      </c>
      <c r="C408" s="521" t="s">
        <v>143</v>
      </c>
      <c r="D408" s="522"/>
      <c r="E408" s="93" t="s">
        <v>155</v>
      </c>
      <c r="F408" s="93" t="s">
        <v>156</v>
      </c>
      <c r="G408" s="93" t="s">
        <v>157</v>
      </c>
      <c r="H408" s="38" t="s">
        <v>158</v>
      </c>
    </row>
    <row r="409" spans="1:8">
      <c r="A409" s="35">
        <v>246</v>
      </c>
      <c r="B409" s="177" t="s">
        <v>397</v>
      </c>
      <c r="C409" s="525" t="s">
        <v>1037</v>
      </c>
      <c r="D409" s="526"/>
      <c r="E409" s="94" t="s">
        <v>150</v>
      </c>
      <c r="F409" s="276">
        <v>3</v>
      </c>
      <c r="G409" s="96">
        <v>10.95</v>
      </c>
      <c r="H409" s="97">
        <f t="shared" ref="H409:H414" si="26">G409*F409</f>
        <v>32.849999999999994</v>
      </c>
    </row>
    <row r="410" spans="1:8">
      <c r="A410" s="249">
        <v>2696</v>
      </c>
      <c r="B410" s="258" t="s">
        <v>411</v>
      </c>
      <c r="C410" s="512" t="s">
        <v>410</v>
      </c>
      <c r="D410" s="513"/>
      <c r="E410" s="94" t="s">
        <v>150</v>
      </c>
      <c r="F410" s="276">
        <v>3</v>
      </c>
      <c r="G410" s="252">
        <v>14.6</v>
      </c>
      <c r="H410" s="97">
        <f t="shared" si="26"/>
        <v>43.8</v>
      </c>
    </row>
    <row r="411" spans="1:8">
      <c r="A411" s="249">
        <v>350</v>
      </c>
      <c r="B411" s="258" t="s">
        <v>422</v>
      </c>
      <c r="C411" s="512" t="s">
        <v>1038</v>
      </c>
      <c r="D411" s="513"/>
      <c r="E411" s="94" t="s">
        <v>148</v>
      </c>
      <c r="F411" s="276">
        <v>1</v>
      </c>
      <c r="G411" s="252">
        <v>1.96</v>
      </c>
      <c r="H411" s="97">
        <f t="shared" si="26"/>
        <v>1.96</v>
      </c>
    </row>
    <row r="412" spans="1:8">
      <c r="A412" s="249">
        <v>3522</v>
      </c>
      <c r="B412" s="292" t="s">
        <v>423</v>
      </c>
      <c r="C412" s="512" t="s">
        <v>1039</v>
      </c>
      <c r="D412" s="513"/>
      <c r="E412" s="94" t="s">
        <v>148</v>
      </c>
      <c r="F412" s="276">
        <v>3</v>
      </c>
      <c r="G412" s="252">
        <v>2.12</v>
      </c>
      <c r="H412" s="97">
        <f t="shared" si="26"/>
        <v>6.36</v>
      </c>
    </row>
    <row r="413" spans="1:8">
      <c r="A413" s="249">
        <v>7139</v>
      </c>
      <c r="B413" s="258" t="s">
        <v>424</v>
      </c>
      <c r="C413" s="512" t="s">
        <v>1040</v>
      </c>
      <c r="D413" s="513"/>
      <c r="E413" s="94" t="s">
        <v>148</v>
      </c>
      <c r="F413" s="276">
        <v>1</v>
      </c>
      <c r="G413" s="252">
        <v>0.92</v>
      </c>
      <c r="H413" s="97">
        <f>G413*F413</f>
        <v>0.92</v>
      </c>
    </row>
    <row r="414" spans="1:8">
      <c r="A414" s="249">
        <v>9868</v>
      </c>
      <c r="B414" s="258" t="s">
        <v>425</v>
      </c>
      <c r="C414" s="512" t="s">
        <v>1041</v>
      </c>
      <c r="D414" s="513"/>
      <c r="E414" s="94" t="s">
        <v>149</v>
      </c>
      <c r="F414" s="276">
        <v>8</v>
      </c>
      <c r="G414" s="252">
        <v>3.04</v>
      </c>
      <c r="H414" s="97">
        <f t="shared" si="26"/>
        <v>24.32</v>
      </c>
    </row>
    <row r="415" spans="1:8">
      <c r="A415" s="480"/>
      <c r="B415" s="293"/>
      <c r="C415" s="293"/>
      <c r="D415" s="294"/>
      <c r="E415" s="480"/>
      <c r="F415" s="626" t="s">
        <v>161</v>
      </c>
      <c r="G415" s="627"/>
      <c r="H415" s="481">
        <f>SUM(H409:H414)</f>
        <v>110.20999999999998</v>
      </c>
    </row>
    <row r="416" spans="1:8">
      <c r="A416" s="123"/>
      <c r="B416" s="123"/>
      <c r="C416" s="123"/>
      <c r="D416" s="118"/>
      <c r="E416" s="123"/>
      <c r="F416" s="181"/>
      <c r="G416" s="181"/>
      <c r="H416" s="215"/>
    </row>
    <row r="417" spans="1:8">
      <c r="A417" s="533" t="s">
        <v>811</v>
      </c>
      <c r="B417" s="534"/>
      <c r="C417" s="518" t="s">
        <v>1042</v>
      </c>
      <c r="D417" s="520"/>
      <c r="E417" s="183"/>
      <c r="F417" s="93"/>
      <c r="G417" s="93"/>
      <c r="H417" s="93"/>
    </row>
    <row r="418" spans="1:8" ht="25.5">
      <c r="A418" s="93" t="s">
        <v>159</v>
      </c>
      <c r="B418" s="449" t="s">
        <v>369</v>
      </c>
      <c r="C418" s="521" t="s">
        <v>143</v>
      </c>
      <c r="D418" s="522"/>
      <c r="E418" s="93" t="s">
        <v>155</v>
      </c>
      <c r="F418" s="93" t="s">
        <v>156</v>
      </c>
      <c r="G418" s="93" t="s">
        <v>157</v>
      </c>
      <c r="H418" s="38" t="s">
        <v>158</v>
      </c>
    </row>
    <row r="419" spans="1:8">
      <c r="A419" s="35">
        <v>246</v>
      </c>
      <c r="B419" s="177" t="s">
        <v>397</v>
      </c>
      <c r="C419" s="525" t="s">
        <v>1037</v>
      </c>
      <c r="D419" s="526"/>
      <c r="E419" s="94" t="s">
        <v>150</v>
      </c>
      <c r="F419" s="276">
        <v>3</v>
      </c>
      <c r="G419" s="96">
        <v>10.95</v>
      </c>
      <c r="H419" s="97">
        <f t="shared" ref="H419:H424" si="27">G419*F419</f>
        <v>32.849999999999994</v>
      </c>
    </row>
    <row r="420" spans="1:8">
      <c r="A420" s="249">
        <v>2696</v>
      </c>
      <c r="B420" s="258" t="s">
        <v>411</v>
      </c>
      <c r="C420" s="512" t="s">
        <v>410</v>
      </c>
      <c r="D420" s="513"/>
      <c r="E420" s="94" t="s">
        <v>150</v>
      </c>
      <c r="F420" s="276">
        <v>3</v>
      </c>
      <c r="G420" s="252">
        <v>14.6</v>
      </c>
      <c r="H420" s="97">
        <f t="shared" si="27"/>
        <v>43.8</v>
      </c>
    </row>
    <row r="421" spans="1:8">
      <c r="A421" s="249">
        <v>20147</v>
      </c>
      <c r="B421" s="258" t="s">
        <v>422</v>
      </c>
      <c r="C421" s="512" t="s">
        <v>1043</v>
      </c>
      <c r="D421" s="513"/>
      <c r="E421" s="94" t="s">
        <v>148</v>
      </c>
      <c r="F421" s="276">
        <v>1</v>
      </c>
      <c r="G421" s="252">
        <v>4.2</v>
      </c>
      <c r="H421" s="97">
        <f t="shared" si="27"/>
        <v>4.2</v>
      </c>
    </row>
    <row r="422" spans="1:8">
      <c r="A422" s="249">
        <v>3481</v>
      </c>
      <c r="B422" s="292" t="s">
        <v>423</v>
      </c>
      <c r="C422" s="512" t="s">
        <v>1044</v>
      </c>
      <c r="D422" s="513"/>
      <c r="E422" s="94" t="s">
        <v>148</v>
      </c>
      <c r="F422" s="276">
        <v>3</v>
      </c>
      <c r="G422" s="252">
        <v>9.2100000000000009</v>
      </c>
      <c r="H422" s="97">
        <f t="shared" si="27"/>
        <v>27.630000000000003</v>
      </c>
    </row>
    <row r="423" spans="1:8">
      <c r="A423" s="249">
        <v>7135</v>
      </c>
      <c r="B423" s="258" t="s">
        <v>424</v>
      </c>
      <c r="C423" s="512" t="s">
        <v>1045</v>
      </c>
      <c r="D423" s="513"/>
      <c r="E423" s="94" t="s">
        <v>148</v>
      </c>
      <c r="F423" s="276">
        <v>1</v>
      </c>
      <c r="G423" s="252">
        <v>2.69</v>
      </c>
      <c r="H423" s="97">
        <f>G423*F423</f>
        <v>2.69</v>
      </c>
    </row>
    <row r="424" spans="1:8" ht="13.5" thickBot="1">
      <c r="A424" s="482">
        <v>9868</v>
      </c>
      <c r="B424" s="483" t="s">
        <v>425</v>
      </c>
      <c r="C424" s="620" t="s">
        <v>1041</v>
      </c>
      <c r="D424" s="621"/>
      <c r="E424" s="469" t="s">
        <v>149</v>
      </c>
      <c r="F424" s="484">
        <v>8</v>
      </c>
      <c r="G424" s="485">
        <v>3.04</v>
      </c>
      <c r="H424" s="472">
        <f t="shared" si="27"/>
        <v>24.32</v>
      </c>
    </row>
    <row r="425" spans="1:8" ht="13.5" thickBot="1">
      <c r="A425" s="473"/>
      <c r="B425" s="474"/>
      <c r="C425" s="474"/>
      <c r="D425" s="475"/>
      <c r="E425" s="476"/>
      <c r="F425" s="624" t="s">
        <v>161</v>
      </c>
      <c r="G425" s="625"/>
      <c r="H425" s="477">
        <f>SUM(H419:H424)</f>
        <v>135.48999999999998</v>
      </c>
    </row>
    <row r="427" spans="1:8">
      <c r="A427" s="533" t="s">
        <v>382</v>
      </c>
      <c r="B427" s="534"/>
      <c r="C427" s="518" t="s">
        <v>1054</v>
      </c>
      <c r="D427" s="519"/>
      <c r="E427" s="519"/>
      <c r="F427" s="519"/>
      <c r="G427" s="519"/>
      <c r="H427" s="535"/>
    </row>
    <row r="428" spans="1:8" ht="25.5">
      <c r="A428" s="93" t="s">
        <v>774</v>
      </c>
      <c r="B428" s="449"/>
      <c r="C428" s="521" t="s">
        <v>143</v>
      </c>
      <c r="D428" s="522"/>
      <c r="E428" s="93" t="s">
        <v>155</v>
      </c>
      <c r="F428" s="93" t="s">
        <v>156</v>
      </c>
      <c r="G428" s="93" t="s">
        <v>157</v>
      </c>
      <c r="H428" s="38" t="s">
        <v>158</v>
      </c>
    </row>
    <row r="429" spans="1:8">
      <c r="A429" s="35">
        <v>4750</v>
      </c>
      <c r="B429" s="115" t="s">
        <v>352</v>
      </c>
      <c r="C429" s="525" t="s">
        <v>488</v>
      </c>
      <c r="D429" s="526"/>
      <c r="E429" s="94" t="s">
        <v>150</v>
      </c>
      <c r="F429" s="307">
        <v>0.5</v>
      </c>
      <c r="G429" s="96">
        <v>14.11</v>
      </c>
      <c r="H429" s="97">
        <f>SUM(F429*G429)</f>
        <v>7.0549999999999997</v>
      </c>
    </row>
    <row r="430" spans="1:8">
      <c r="A430" s="94">
        <v>6127</v>
      </c>
      <c r="B430" s="115" t="s">
        <v>351</v>
      </c>
      <c r="C430" s="527" t="s">
        <v>1055</v>
      </c>
      <c r="D430" s="528"/>
      <c r="E430" s="94" t="s">
        <v>150</v>
      </c>
      <c r="F430" s="317">
        <v>0.8</v>
      </c>
      <c r="G430" s="96">
        <v>10.27</v>
      </c>
      <c r="H430" s="97">
        <f>SUM(F430*G430)</f>
        <v>8.2159999999999993</v>
      </c>
    </row>
    <row r="431" spans="1:8">
      <c r="A431" s="35">
        <v>370</v>
      </c>
      <c r="B431" s="115" t="s">
        <v>730</v>
      </c>
      <c r="C431" s="525" t="s">
        <v>508</v>
      </c>
      <c r="D431" s="526"/>
      <c r="E431" s="94" t="s">
        <v>147</v>
      </c>
      <c r="F431" s="486">
        <v>2.3E-2</v>
      </c>
      <c r="G431" s="96">
        <v>60</v>
      </c>
      <c r="H431" s="97">
        <f>SUM(F431*G431)</f>
        <v>1.38</v>
      </c>
    </row>
    <row r="432" spans="1:8">
      <c r="A432" s="454">
        <v>1379</v>
      </c>
      <c r="B432" s="178">
        <v>2065353</v>
      </c>
      <c r="C432" s="536" t="s">
        <v>478</v>
      </c>
      <c r="D432" s="537"/>
      <c r="E432" s="94" t="s">
        <v>350</v>
      </c>
      <c r="F432" s="276">
        <v>9.4499999999999993</v>
      </c>
      <c r="G432" s="96">
        <v>0.48</v>
      </c>
      <c r="H432" s="97">
        <f>SUM(F432*G432)</f>
        <v>4.5359999999999996</v>
      </c>
    </row>
    <row r="433" spans="1:8">
      <c r="A433" s="35">
        <v>38366</v>
      </c>
      <c r="B433" s="115" t="s">
        <v>1056</v>
      </c>
      <c r="C433" s="628" t="s">
        <v>1057</v>
      </c>
      <c r="D433" s="629"/>
      <c r="E433" s="94" t="s">
        <v>160</v>
      </c>
      <c r="F433" s="276">
        <v>1.1499999999999999</v>
      </c>
      <c r="G433" s="96">
        <v>3.25</v>
      </c>
      <c r="H433" s="97">
        <f>SUM(F433*G433)</f>
        <v>3.7374999999999998</v>
      </c>
    </row>
    <row r="434" spans="1:8">
      <c r="A434" s="179"/>
      <c r="B434" s="314"/>
      <c r="C434" s="180"/>
      <c r="D434" s="315"/>
      <c r="E434" s="179"/>
      <c r="F434" s="529" t="s">
        <v>161</v>
      </c>
      <c r="G434" s="530"/>
      <c r="H434" s="316">
        <f>SUM(H429:H433)</f>
        <v>24.924499999999998</v>
      </c>
    </row>
  </sheetData>
  <mergeCells count="438">
    <mergeCell ref="A417:B417"/>
    <mergeCell ref="C417:D417"/>
    <mergeCell ref="C400:D400"/>
    <mergeCell ref="C401:D401"/>
    <mergeCell ref="C402:D402"/>
    <mergeCell ref="C403:D403"/>
    <mergeCell ref="C404:D404"/>
    <mergeCell ref="F405:G405"/>
    <mergeCell ref="A427:B427"/>
    <mergeCell ref="C427:H427"/>
    <mergeCell ref="C418:D418"/>
    <mergeCell ref="C419:D419"/>
    <mergeCell ref="C420:D420"/>
    <mergeCell ref="C421:D421"/>
    <mergeCell ref="C422:D422"/>
    <mergeCell ref="C423:D423"/>
    <mergeCell ref="F425:G425"/>
    <mergeCell ref="C428:D428"/>
    <mergeCell ref="C408:D408"/>
    <mergeCell ref="C429:D429"/>
    <mergeCell ref="C430:D430"/>
    <mergeCell ref="C431:D431"/>
    <mergeCell ref="C432:D432"/>
    <mergeCell ref="C433:D433"/>
    <mergeCell ref="F434:G434"/>
    <mergeCell ref="E1:H4"/>
    <mergeCell ref="C393:D393"/>
    <mergeCell ref="F394:G394"/>
    <mergeCell ref="A396:B396"/>
    <mergeCell ref="C396:G396"/>
    <mergeCell ref="C397:D397"/>
    <mergeCell ref="C398:D398"/>
    <mergeCell ref="C399:D399"/>
    <mergeCell ref="C424:D424"/>
    <mergeCell ref="C386:D386"/>
    <mergeCell ref="F387:G387"/>
    <mergeCell ref="A389:B389"/>
    <mergeCell ref="C389:G389"/>
    <mergeCell ref="C390:D390"/>
    <mergeCell ref="C391:D391"/>
    <mergeCell ref="C392:D392"/>
    <mergeCell ref="A407:B407"/>
    <mergeCell ref="C407:D407"/>
    <mergeCell ref="C409:D409"/>
    <mergeCell ref="C410:D410"/>
    <mergeCell ref="C411:D411"/>
    <mergeCell ref="C412:D412"/>
    <mergeCell ref="C413:D413"/>
    <mergeCell ref="C414:D414"/>
    <mergeCell ref="F415:G415"/>
    <mergeCell ref="A378:B378"/>
    <mergeCell ref="C378:H378"/>
    <mergeCell ref="C379:D379"/>
    <mergeCell ref="C380:D380"/>
    <mergeCell ref="C381:D381"/>
    <mergeCell ref="C382:D382"/>
    <mergeCell ref="C383:D383"/>
    <mergeCell ref="C384:D384"/>
    <mergeCell ref="C385:D385"/>
    <mergeCell ref="F262:G262"/>
    <mergeCell ref="A265:B265"/>
    <mergeCell ref="C265:F265"/>
    <mergeCell ref="C266:D266"/>
    <mergeCell ref="C267:D267"/>
    <mergeCell ref="B313:H313"/>
    <mergeCell ref="B314:D314"/>
    <mergeCell ref="B315:D315"/>
    <mergeCell ref="B316:D316"/>
    <mergeCell ref="C270:D270"/>
    <mergeCell ref="C271:D271"/>
    <mergeCell ref="A195:B195"/>
    <mergeCell ref="C136:D136"/>
    <mergeCell ref="A153:B153"/>
    <mergeCell ref="C142:D142"/>
    <mergeCell ref="C145:D145"/>
    <mergeCell ref="F151:G151"/>
    <mergeCell ref="C272:D272"/>
    <mergeCell ref="F273:G273"/>
    <mergeCell ref="F294:G294"/>
    <mergeCell ref="B286:D286"/>
    <mergeCell ref="F293:G293"/>
    <mergeCell ref="C287:D287"/>
    <mergeCell ref="C288:D288"/>
    <mergeCell ref="C289:D289"/>
    <mergeCell ref="C290:D290"/>
    <mergeCell ref="C291:D291"/>
    <mergeCell ref="C292:D292"/>
    <mergeCell ref="C293:D293"/>
    <mergeCell ref="F283:G283"/>
    <mergeCell ref="C268:D268"/>
    <mergeCell ref="C269:D269"/>
    <mergeCell ref="C261:D261"/>
    <mergeCell ref="C227:D227"/>
    <mergeCell ref="F228:G228"/>
    <mergeCell ref="C107:D107"/>
    <mergeCell ref="C108:D108"/>
    <mergeCell ref="C112:D112"/>
    <mergeCell ref="C113:D113"/>
    <mergeCell ref="C114:D114"/>
    <mergeCell ref="C115:D115"/>
    <mergeCell ref="C116:D116"/>
    <mergeCell ref="C117:D117"/>
    <mergeCell ref="C118:D118"/>
    <mergeCell ref="B318:D318"/>
    <mergeCell ref="B317:D317"/>
    <mergeCell ref="C302:D302"/>
    <mergeCell ref="C303:D303"/>
    <mergeCell ref="F303:G303"/>
    <mergeCell ref="A275:B275"/>
    <mergeCell ref="C275:F275"/>
    <mergeCell ref="C276:D276"/>
    <mergeCell ref="C277:D277"/>
    <mergeCell ref="C278:D278"/>
    <mergeCell ref="C279:D279"/>
    <mergeCell ref="C280:D280"/>
    <mergeCell ref="C281:D281"/>
    <mergeCell ref="C282:D282"/>
    <mergeCell ref="C308:D308"/>
    <mergeCell ref="C309:D309"/>
    <mergeCell ref="C310:D310"/>
    <mergeCell ref="F310:G310"/>
    <mergeCell ref="A310:B310"/>
    <mergeCell ref="C298:D298"/>
    <mergeCell ref="C299:D299"/>
    <mergeCell ref="C300:D300"/>
    <mergeCell ref="C301:D301"/>
    <mergeCell ref="A251:B251"/>
    <mergeCell ref="C252:D252"/>
    <mergeCell ref="C238:D238"/>
    <mergeCell ref="C240:D240"/>
    <mergeCell ref="A243:B243"/>
    <mergeCell ref="C244:D244"/>
    <mergeCell ref="C208:D208"/>
    <mergeCell ref="C214:D214"/>
    <mergeCell ref="A230:B230"/>
    <mergeCell ref="A224:B224"/>
    <mergeCell ref="C232:D232"/>
    <mergeCell ref="C233:D233"/>
    <mergeCell ref="C224:D224"/>
    <mergeCell ref="C248:D248"/>
    <mergeCell ref="A236:B236"/>
    <mergeCell ref="A216:B216"/>
    <mergeCell ref="C217:D217"/>
    <mergeCell ref="C218:D218"/>
    <mergeCell ref="C219:D219"/>
    <mergeCell ref="C220:D220"/>
    <mergeCell ref="C210:D210"/>
    <mergeCell ref="C212:D212"/>
    <mergeCell ref="C213:D213"/>
    <mergeCell ref="C230:D230"/>
    <mergeCell ref="A207:B207"/>
    <mergeCell ref="C204:D204"/>
    <mergeCell ref="A161:B161"/>
    <mergeCell ref="A167:B167"/>
    <mergeCell ref="C168:D168"/>
    <mergeCell ref="C169:D169"/>
    <mergeCell ref="A176:B176"/>
    <mergeCell ref="C176:D176"/>
    <mergeCell ref="C195:D195"/>
    <mergeCell ref="C172:D172"/>
    <mergeCell ref="A187:B187"/>
    <mergeCell ref="C187:D187"/>
    <mergeCell ref="C184:D184"/>
    <mergeCell ref="C177:D177"/>
    <mergeCell ref="C178:D178"/>
    <mergeCell ref="C180:D180"/>
    <mergeCell ref="C181:D181"/>
    <mergeCell ref="C202:D202"/>
    <mergeCell ref="C203:D203"/>
    <mergeCell ref="C182:D182"/>
    <mergeCell ref="C183:D183"/>
    <mergeCell ref="C173:D173"/>
    <mergeCell ref="C162:D162"/>
    <mergeCell ref="C163:D163"/>
    <mergeCell ref="C253:D253"/>
    <mergeCell ref="C255:D255"/>
    <mergeCell ref="C256:D256"/>
    <mergeCell ref="C257:D257"/>
    <mergeCell ref="C254:D254"/>
    <mergeCell ref="C258:D258"/>
    <mergeCell ref="C236:D236"/>
    <mergeCell ref="C237:D237"/>
    <mergeCell ref="C245:D245"/>
    <mergeCell ref="C247:D247"/>
    <mergeCell ref="C243:D243"/>
    <mergeCell ref="F249:G249"/>
    <mergeCell ref="C239:D239"/>
    <mergeCell ref="F241:G241"/>
    <mergeCell ref="C251:D251"/>
    <mergeCell ref="F185:G185"/>
    <mergeCell ref="C188:D188"/>
    <mergeCell ref="C189:D189"/>
    <mergeCell ref="C190:D190"/>
    <mergeCell ref="C191:D191"/>
    <mergeCell ref="C192:D192"/>
    <mergeCell ref="F193:G193"/>
    <mergeCell ref="F214:G214"/>
    <mergeCell ref="C211:D211"/>
    <mergeCell ref="C198:D198"/>
    <mergeCell ref="C200:D200"/>
    <mergeCell ref="C201:D201"/>
    <mergeCell ref="C196:D196"/>
    <mergeCell ref="C197:D197"/>
    <mergeCell ref="F221:G221"/>
    <mergeCell ref="C225:D225"/>
    <mergeCell ref="C226:D226"/>
    <mergeCell ref="C209:D209"/>
    <mergeCell ref="C199:D199"/>
    <mergeCell ref="F205:G205"/>
    <mergeCell ref="F127:G127"/>
    <mergeCell ref="C148:D148"/>
    <mergeCell ref="C231:D231"/>
    <mergeCell ref="C216:G216"/>
    <mergeCell ref="C130:D130"/>
    <mergeCell ref="C139:D139"/>
    <mergeCell ref="C164:D164"/>
    <mergeCell ref="C149:D149"/>
    <mergeCell ref="C167:D167"/>
    <mergeCell ref="C179:D179"/>
    <mergeCell ref="C170:D170"/>
    <mergeCell ref="C156:D156"/>
    <mergeCell ref="C171:D171"/>
    <mergeCell ref="C154:D154"/>
    <mergeCell ref="C157:D157"/>
    <mergeCell ref="C158:D158"/>
    <mergeCell ref="C159:D159"/>
    <mergeCell ref="C155:D155"/>
    <mergeCell ref="C51:D51"/>
    <mergeCell ref="C50:D50"/>
    <mergeCell ref="F159:G159"/>
    <mergeCell ref="F165:G165"/>
    <mergeCell ref="F174:G174"/>
    <mergeCell ref="C126:D126"/>
    <mergeCell ref="C72:D72"/>
    <mergeCell ref="C73:D73"/>
    <mergeCell ref="C110:D110"/>
    <mergeCell ref="C111:D111"/>
    <mergeCell ref="C105:D105"/>
    <mergeCell ref="C106:D106"/>
    <mergeCell ref="C69:D69"/>
    <mergeCell ref="C124:D124"/>
    <mergeCell ref="C151:D151"/>
    <mergeCell ref="C59:D59"/>
    <mergeCell ref="C60:D60"/>
    <mergeCell ref="C104:H104"/>
    <mergeCell ref="F136:G136"/>
    <mergeCell ref="C76:D76"/>
    <mergeCell ref="C77:D77"/>
    <mergeCell ref="F87:G87"/>
    <mergeCell ref="C161:D161"/>
    <mergeCell ref="C147:D147"/>
    <mergeCell ref="C86:D86"/>
    <mergeCell ref="C87:D87"/>
    <mergeCell ref="C83:D83"/>
    <mergeCell ref="C90:D90"/>
    <mergeCell ref="C91:D91"/>
    <mergeCell ref="C153:D153"/>
    <mergeCell ref="C143:D143"/>
    <mergeCell ref="C144:D144"/>
    <mergeCell ref="C150:D150"/>
    <mergeCell ref="C137:D137"/>
    <mergeCell ref="C138:D138"/>
    <mergeCell ref="C97:D97"/>
    <mergeCell ref="C98:D98"/>
    <mergeCell ref="C99:D99"/>
    <mergeCell ref="C132:D132"/>
    <mergeCell ref="C133:D133"/>
    <mergeCell ref="C141:D141"/>
    <mergeCell ref="C140:D140"/>
    <mergeCell ref="C120:H120"/>
    <mergeCell ref="C121:D121"/>
    <mergeCell ref="C122:D122"/>
    <mergeCell ref="C123:D123"/>
    <mergeCell ref="C109:D109"/>
    <mergeCell ref="C146:D146"/>
    <mergeCell ref="C64:D64"/>
    <mergeCell ref="A90:B90"/>
    <mergeCell ref="C127:D127"/>
    <mergeCell ref="A138:B138"/>
    <mergeCell ref="A72:B72"/>
    <mergeCell ref="A81:B81"/>
    <mergeCell ref="C128:D128"/>
    <mergeCell ref="A104:B104"/>
    <mergeCell ref="A120:B120"/>
    <mergeCell ref="C119:D119"/>
    <mergeCell ref="B129:D129"/>
    <mergeCell ref="C78:D78"/>
    <mergeCell ref="C74:D74"/>
    <mergeCell ref="C134:D134"/>
    <mergeCell ref="C135:D135"/>
    <mergeCell ref="C131:D131"/>
    <mergeCell ref="C125:D125"/>
    <mergeCell ref="C100:D100"/>
    <mergeCell ref="C101:D101"/>
    <mergeCell ref="C102:D102"/>
    <mergeCell ref="C66:D66"/>
    <mergeCell ref="C81:D81"/>
    <mergeCell ref="C82:D82"/>
    <mergeCell ref="C85:D85"/>
    <mergeCell ref="C24:D24"/>
    <mergeCell ref="C25:D25"/>
    <mergeCell ref="C26:D26"/>
    <mergeCell ref="C27:D27"/>
    <mergeCell ref="C11:D11"/>
    <mergeCell ref="C12:D12"/>
    <mergeCell ref="C13:D13"/>
    <mergeCell ref="C14:D14"/>
    <mergeCell ref="C15:D15"/>
    <mergeCell ref="C16:D16"/>
    <mergeCell ref="C19:D19"/>
    <mergeCell ref="C20:D20"/>
    <mergeCell ref="C21:D21"/>
    <mergeCell ref="C22:D22"/>
    <mergeCell ref="C6:H6"/>
    <mergeCell ref="C7:D7"/>
    <mergeCell ref="C8:D8"/>
    <mergeCell ref="C9:D9"/>
    <mergeCell ref="C10:D10"/>
    <mergeCell ref="A6:B6"/>
    <mergeCell ref="C17:D17"/>
    <mergeCell ref="C18:D18"/>
    <mergeCell ref="C23:D23"/>
    <mergeCell ref="C35:D35"/>
    <mergeCell ref="C36:D36"/>
    <mergeCell ref="C37:D37"/>
    <mergeCell ref="C38:D38"/>
    <mergeCell ref="C48:D48"/>
    <mergeCell ref="C49:D49"/>
    <mergeCell ref="C28:D28"/>
    <mergeCell ref="C39:D39"/>
    <mergeCell ref="C40:D40"/>
    <mergeCell ref="C29:D29"/>
    <mergeCell ref="C30:D30"/>
    <mergeCell ref="C31:D31"/>
    <mergeCell ref="C32:D32"/>
    <mergeCell ref="C41:D41"/>
    <mergeCell ref="C42:D42"/>
    <mergeCell ref="C43:D43"/>
    <mergeCell ref="C44:D44"/>
    <mergeCell ref="C33:D33"/>
    <mergeCell ref="C34:D34"/>
    <mergeCell ref="C46:H46"/>
    <mergeCell ref="C47:D47"/>
    <mergeCell ref="F44:G44"/>
    <mergeCell ref="A45:H45"/>
    <mergeCell ref="A46:B46"/>
    <mergeCell ref="F234:G234"/>
    <mergeCell ref="F102:G102"/>
    <mergeCell ref="C52:D52"/>
    <mergeCell ref="C67:D67"/>
    <mergeCell ref="C68:D68"/>
    <mergeCell ref="C93:D93"/>
    <mergeCell ref="C92:D92"/>
    <mergeCell ref="C53:D53"/>
    <mergeCell ref="C54:D54"/>
    <mergeCell ref="C55:D55"/>
    <mergeCell ref="C56:D56"/>
    <mergeCell ref="C57:D57"/>
    <mergeCell ref="C58:D58"/>
    <mergeCell ref="F60:G60"/>
    <mergeCell ref="A61:H61"/>
    <mergeCell ref="C62:H62"/>
    <mergeCell ref="F69:G69"/>
    <mergeCell ref="F79:G79"/>
    <mergeCell ref="C94:D94"/>
    <mergeCell ref="C95:D95"/>
    <mergeCell ref="C96:D96"/>
    <mergeCell ref="A62:B62"/>
    <mergeCell ref="C65:D65"/>
    <mergeCell ref="C63:D63"/>
    <mergeCell ref="A327:B327"/>
    <mergeCell ref="C327:H327"/>
    <mergeCell ref="C328:D328"/>
    <mergeCell ref="C329:D329"/>
    <mergeCell ref="C330:D330"/>
    <mergeCell ref="C331:D331"/>
    <mergeCell ref="C332:D332"/>
    <mergeCell ref="F118:G118"/>
    <mergeCell ref="C259:D259"/>
    <mergeCell ref="C260:D260"/>
    <mergeCell ref="C207:H207"/>
    <mergeCell ref="C321:D321"/>
    <mergeCell ref="C322:D322"/>
    <mergeCell ref="C323:D323"/>
    <mergeCell ref="F324:G324"/>
    <mergeCell ref="A320:B320"/>
    <mergeCell ref="C320:D320"/>
    <mergeCell ref="A305:B305"/>
    <mergeCell ref="C305:H305"/>
    <mergeCell ref="C306:D306"/>
    <mergeCell ref="C307:D307"/>
    <mergeCell ref="A296:B296"/>
    <mergeCell ref="C296:H296"/>
    <mergeCell ref="C297:D297"/>
    <mergeCell ref="C333:D333"/>
    <mergeCell ref="C334:D334"/>
    <mergeCell ref="A352:B352"/>
    <mergeCell ref="C352:H352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53:D353"/>
    <mergeCell ref="C354:D354"/>
    <mergeCell ref="C355:D355"/>
    <mergeCell ref="F356:G356"/>
    <mergeCell ref="C344:D344"/>
    <mergeCell ref="C345:D345"/>
    <mergeCell ref="C346:D346"/>
    <mergeCell ref="C347:D347"/>
    <mergeCell ref="C348:D348"/>
    <mergeCell ref="C349:D349"/>
    <mergeCell ref="F350:G350"/>
    <mergeCell ref="A358:B358"/>
    <mergeCell ref="C358:F358"/>
    <mergeCell ref="C359:D359"/>
    <mergeCell ref="C360:D360"/>
    <mergeCell ref="C361:D361"/>
    <mergeCell ref="C362:D362"/>
    <mergeCell ref="C363:D363"/>
    <mergeCell ref="C364:D364"/>
    <mergeCell ref="C365:D365"/>
    <mergeCell ref="C375:D375"/>
    <mergeCell ref="F376:G376"/>
    <mergeCell ref="F366:G366"/>
    <mergeCell ref="A368:B368"/>
    <mergeCell ref="C368:F368"/>
    <mergeCell ref="C369:D369"/>
    <mergeCell ref="C370:D370"/>
    <mergeCell ref="C371:D371"/>
    <mergeCell ref="C372:D372"/>
    <mergeCell ref="C373:D373"/>
    <mergeCell ref="C374:D374"/>
  </mergeCell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4"/>
  <sheetViews>
    <sheetView view="pageBreakPreview" zoomScale="110" zoomScaleSheetLayoutView="110" workbookViewId="0">
      <selection activeCell="A78" sqref="A78"/>
    </sheetView>
  </sheetViews>
  <sheetFormatPr defaultRowHeight="12.75"/>
  <cols>
    <col min="2" max="2" width="32" customWidth="1"/>
    <col min="3" max="3" width="29" customWidth="1"/>
    <col min="4" max="4" width="11.28515625" customWidth="1"/>
  </cols>
  <sheetData>
    <row r="1" spans="1:9">
      <c r="A1" s="503" t="s">
        <v>852</v>
      </c>
      <c r="B1" s="503"/>
      <c r="C1" s="503"/>
      <c r="D1" s="503"/>
      <c r="E1" s="7"/>
      <c r="F1" s="7"/>
      <c r="G1" s="8"/>
      <c r="H1" s="9"/>
      <c r="I1" s="10"/>
    </row>
    <row r="2" spans="1:9">
      <c r="A2" s="326"/>
      <c r="B2" s="326"/>
      <c r="C2" s="326"/>
      <c r="D2" s="327"/>
      <c r="E2" s="7"/>
      <c r="F2" s="7"/>
      <c r="G2" s="8"/>
      <c r="H2" s="9"/>
      <c r="I2" s="10"/>
    </row>
    <row r="3" spans="1:9" ht="17.25" customHeight="1">
      <c r="A3" s="504" t="s">
        <v>851</v>
      </c>
      <c r="B3" s="504"/>
      <c r="C3" s="504"/>
      <c r="D3" s="504"/>
      <c r="E3" s="328"/>
      <c r="F3" s="329"/>
      <c r="G3" s="329"/>
      <c r="H3" s="9"/>
      <c r="I3" s="10"/>
    </row>
    <row r="4" spans="1:9">
      <c r="A4" s="7"/>
      <c r="B4" s="7"/>
      <c r="C4" s="7"/>
      <c r="D4" s="16"/>
      <c r="E4" s="328"/>
      <c r="F4" s="330"/>
      <c r="G4" s="330"/>
      <c r="H4" s="9"/>
      <c r="I4" s="10"/>
    </row>
    <row r="5" spans="1:9" ht="13.5" thickBot="1">
      <c r="A5" s="632" t="s">
        <v>402</v>
      </c>
      <c r="B5" s="632"/>
      <c r="C5" s="632"/>
      <c r="D5" s="632"/>
      <c r="E5" s="632"/>
      <c r="F5" s="632"/>
      <c r="G5" s="632"/>
      <c r="H5" s="632"/>
      <c r="I5" s="632"/>
    </row>
    <row r="6" spans="1:9" ht="13.5" thickBot="1">
      <c r="A6" s="40" t="s">
        <v>167</v>
      </c>
      <c r="B6" s="41" t="s">
        <v>168</v>
      </c>
      <c r="C6" s="42" t="s">
        <v>169</v>
      </c>
      <c r="D6" s="42" t="s">
        <v>170</v>
      </c>
      <c r="E6" s="43" t="s">
        <v>171</v>
      </c>
    </row>
    <row r="7" spans="1:9" ht="20.25" customHeight="1" thickBot="1">
      <c r="A7" s="44" t="s">
        <v>5</v>
      </c>
      <c r="B7" s="45" t="s">
        <v>172</v>
      </c>
      <c r="C7" s="46"/>
      <c r="D7" s="47"/>
      <c r="E7" s="48"/>
    </row>
    <row r="8" spans="1:9">
      <c r="A8" s="49" t="s">
        <v>173</v>
      </c>
      <c r="B8" s="50" t="s">
        <v>174</v>
      </c>
      <c r="C8" s="51" t="s">
        <v>989</v>
      </c>
      <c r="D8" s="52">
        <f>'SANTA IZABEL'!F12</f>
        <v>668</v>
      </c>
      <c r="E8" s="53" t="s">
        <v>30</v>
      </c>
    </row>
    <row r="9" spans="1:9" ht="15.75" customHeight="1">
      <c r="A9" s="49" t="s">
        <v>175</v>
      </c>
      <c r="B9" s="50" t="s">
        <v>263</v>
      </c>
      <c r="C9" s="51" t="s">
        <v>816</v>
      </c>
      <c r="D9" s="52">
        <f>'SANTA IZABEL'!F11</f>
        <v>77.88</v>
      </c>
      <c r="E9" s="53" t="s">
        <v>30</v>
      </c>
    </row>
    <row r="10" spans="1:9">
      <c r="A10" s="49" t="s">
        <v>178</v>
      </c>
      <c r="B10" s="54" t="s">
        <v>176</v>
      </c>
      <c r="C10" s="55" t="s">
        <v>177</v>
      </c>
      <c r="D10" s="52">
        <f>4*3.5</f>
        <v>14</v>
      </c>
      <c r="E10" s="53" t="s">
        <v>30</v>
      </c>
    </row>
    <row r="11" spans="1:9">
      <c r="A11" s="49" t="s">
        <v>181</v>
      </c>
      <c r="B11" s="54" t="s">
        <v>179</v>
      </c>
      <c r="C11" s="55" t="s">
        <v>180</v>
      </c>
      <c r="D11" s="52">
        <v>359.85</v>
      </c>
      <c r="E11" s="53" t="s">
        <v>30</v>
      </c>
    </row>
    <row r="12" spans="1:9">
      <c r="A12" s="49" t="s">
        <v>262</v>
      </c>
      <c r="B12" s="54" t="s">
        <v>182</v>
      </c>
      <c r="C12" s="100" t="s">
        <v>817</v>
      </c>
      <c r="D12" s="65">
        <v>4.5</v>
      </c>
      <c r="E12" s="61" t="s">
        <v>30</v>
      </c>
    </row>
    <row r="13" spans="1:9" ht="13.5" thickBot="1">
      <c r="A13" s="58" t="s">
        <v>267</v>
      </c>
      <c r="B13" s="99" t="s">
        <v>268</v>
      </c>
      <c r="C13" s="101" t="s">
        <v>818</v>
      </c>
      <c r="D13" s="102">
        <v>70.8</v>
      </c>
      <c r="E13" s="100" t="s">
        <v>30</v>
      </c>
    </row>
    <row r="14" spans="1:9" ht="13.5" thickBot="1">
      <c r="A14" s="44" t="s">
        <v>12</v>
      </c>
      <c r="B14" s="45" t="s">
        <v>964</v>
      </c>
      <c r="C14" s="46"/>
      <c r="D14" s="47"/>
      <c r="E14" s="48"/>
    </row>
    <row r="15" spans="1:9">
      <c r="A15" s="359" t="s">
        <v>183</v>
      </c>
      <c r="B15" s="360" t="s">
        <v>965</v>
      </c>
      <c r="C15" s="56" t="s">
        <v>184</v>
      </c>
      <c r="D15" s="361">
        <v>0</v>
      </c>
      <c r="E15" s="362" t="s">
        <v>32</v>
      </c>
    </row>
    <row r="16" spans="1:9">
      <c r="A16" s="359" t="s">
        <v>185</v>
      </c>
      <c r="B16" s="363" t="s">
        <v>966</v>
      </c>
      <c r="C16" s="56" t="s">
        <v>184</v>
      </c>
      <c r="D16" s="57">
        <v>0</v>
      </c>
      <c r="E16" s="53" t="s">
        <v>32</v>
      </c>
    </row>
    <row r="17" spans="1:5">
      <c r="A17" s="359" t="s">
        <v>186</v>
      </c>
      <c r="B17" s="363" t="s">
        <v>967</v>
      </c>
      <c r="C17" s="56" t="s">
        <v>184</v>
      </c>
      <c r="D17" s="57">
        <v>0</v>
      </c>
      <c r="E17" s="53" t="s">
        <v>30</v>
      </c>
    </row>
    <row r="18" spans="1:5" ht="23.25" thickBot="1">
      <c r="A18" s="58" t="s">
        <v>187</v>
      </c>
      <c r="B18" s="364" t="s">
        <v>968</v>
      </c>
      <c r="C18" s="365" t="s">
        <v>969</v>
      </c>
      <c r="D18" s="59">
        <v>0</v>
      </c>
      <c r="E18" s="53" t="s">
        <v>32</v>
      </c>
    </row>
    <row r="19" spans="1:5" ht="13.5" thickBot="1">
      <c r="A19" s="44" t="s">
        <v>13</v>
      </c>
      <c r="B19" s="45" t="s">
        <v>970</v>
      </c>
      <c r="C19" s="46"/>
      <c r="D19" s="47"/>
      <c r="E19" s="48"/>
    </row>
    <row r="20" spans="1:5" ht="15.75" customHeight="1">
      <c r="A20" s="359" t="s">
        <v>188</v>
      </c>
      <c r="B20" s="366" t="s">
        <v>971</v>
      </c>
      <c r="C20" s="387" t="s">
        <v>972</v>
      </c>
      <c r="D20" s="60">
        <v>0</v>
      </c>
      <c r="E20" s="362" t="s">
        <v>32</v>
      </c>
    </row>
    <row r="21" spans="1:5">
      <c r="A21" s="359" t="s">
        <v>973</v>
      </c>
      <c r="B21" s="54" t="s">
        <v>974</v>
      </c>
      <c r="C21" s="56" t="s">
        <v>184</v>
      </c>
      <c r="D21" s="361">
        <v>0</v>
      </c>
      <c r="E21" s="53" t="s">
        <v>32</v>
      </c>
    </row>
    <row r="22" spans="1:5">
      <c r="A22" s="359" t="s">
        <v>975</v>
      </c>
      <c r="B22" s="54" t="s">
        <v>189</v>
      </c>
      <c r="C22" s="56" t="s">
        <v>184</v>
      </c>
      <c r="D22" s="361">
        <v>0</v>
      </c>
      <c r="E22" s="53" t="s">
        <v>32</v>
      </c>
    </row>
    <row r="23" spans="1:5">
      <c r="A23" s="359" t="s">
        <v>976</v>
      </c>
      <c r="B23" s="54" t="s">
        <v>190</v>
      </c>
      <c r="C23" s="56" t="s">
        <v>184</v>
      </c>
      <c r="D23" s="57">
        <v>0</v>
      </c>
      <c r="E23" s="53" t="s">
        <v>30</v>
      </c>
    </row>
    <row r="24" spans="1:5" ht="18" customHeight="1">
      <c r="A24" s="359" t="s">
        <v>977</v>
      </c>
      <c r="B24" s="54" t="s">
        <v>191</v>
      </c>
      <c r="C24" s="56" t="s">
        <v>184</v>
      </c>
      <c r="D24" s="57">
        <v>0</v>
      </c>
      <c r="E24" s="53" t="s">
        <v>192</v>
      </c>
    </row>
    <row r="25" spans="1:5" ht="13.5" thickBot="1">
      <c r="A25" s="359" t="s">
        <v>978</v>
      </c>
      <c r="B25" s="368" t="s">
        <v>193</v>
      </c>
      <c r="C25" s="56" t="s">
        <v>184</v>
      </c>
      <c r="D25" s="369">
        <v>0</v>
      </c>
      <c r="E25" s="61" t="s">
        <v>192</v>
      </c>
    </row>
    <row r="26" spans="1:5" ht="13.5" thickBot="1">
      <c r="A26" s="44" t="s">
        <v>14</v>
      </c>
      <c r="B26" s="45" t="s">
        <v>194</v>
      </c>
      <c r="C26" s="46"/>
      <c r="D26" s="47"/>
      <c r="E26" s="48"/>
    </row>
    <row r="27" spans="1:5">
      <c r="A27" s="62" t="s">
        <v>195</v>
      </c>
      <c r="B27" s="63" t="s">
        <v>196</v>
      </c>
      <c r="C27" s="56" t="s">
        <v>184</v>
      </c>
      <c r="D27" s="60">
        <f>'SANTA IZABEL'!F35+'SANTA IZABEL'!F37</f>
        <v>18.86</v>
      </c>
      <c r="E27" s="64" t="s">
        <v>32</v>
      </c>
    </row>
    <row r="28" spans="1:5">
      <c r="A28" s="370" t="s">
        <v>979</v>
      </c>
      <c r="B28" s="366" t="s">
        <v>189</v>
      </c>
      <c r="C28" s="56" t="s">
        <v>184</v>
      </c>
      <c r="D28" s="57">
        <f>D27</f>
        <v>18.86</v>
      </c>
      <c r="E28" s="362" t="s">
        <v>32</v>
      </c>
    </row>
    <row r="29" spans="1:5">
      <c r="A29" s="370" t="s">
        <v>980</v>
      </c>
      <c r="B29" s="54" t="s">
        <v>191</v>
      </c>
      <c r="C29" s="56" t="s">
        <v>184</v>
      </c>
      <c r="D29" s="57">
        <f>'SANTA IZABEL'!F33</f>
        <v>861.6</v>
      </c>
      <c r="E29" s="53" t="s">
        <v>192</v>
      </c>
    </row>
    <row r="30" spans="1:5">
      <c r="A30" s="370" t="s">
        <v>981</v>
      </c>
      <c r="B30" s="54" t="s">
        <v>193</v>
      </c>
      <c r="C30" s="56" t="s">
        <v>184</v>
      </c>
      <c r="D30" s="57">
        <f>'SANTA IZABEL'!F34</f>
        <v>225</v>
      </c>
      <c r="E30" s="53" t="s">
        <v>192</v>
      </c>
    </row>
    <row r="31" spans="1:5" ht="13.5" thickBot="1">
      <c r="A31" s="371" t="s">
        <v>982</v>
      </c>
      <c r="B31" s="368" t="s">
        <v>190</v>
      </c>
      <c r="C31" s="56" t="s">
        <v>184</v>
      </c>
      <c r="D31" s="59">
        <f>'SANTA IZABEL'!F32</f>
        <v>210.65</v>
      </c>
      <c r="E31" s="61" t="s">
        <v>30</v>
      </c>
    </row>
    <row r="32" spans="1:5" ht="13.5" thickBot="1">
      <c r="A32" s="44" t="s">
        <v>197</v>
      </c>
      <c r="B32" s="45" t="s">
        <v>27</v>
      </c>
      <c r="C32" s="46"/>
      <c r="D32" s="47"/>
      <c r="E32" s="48"/>
    </row>
    <row r="33" spans="1:5" ht="13.5" thickBot="1">
      <c r="A33" s="372" t="s">
        <v>198</v>
      </c>
      <c r="B33" s="366" t="s">
        <v>199</v>
      </c>
      <c r="C33" s="89" t="s">
        <v>184</v>
      </c>
      <c r="D33" s="60">
        <f>'SANTA IZABEL'!F48</f>
        <v>5.51</v>
      </c>
      <c r="E33" s="362" t="s">
        <v>30</v>
      </c>
    </row>
    <row r="34" spans="1:5" ht="13.5" thickBot="1">
      <c r="A34" s="44" t="s">
        <v>16</v>
      </c>
      <c r="B34" s="45" t="s">
        <v>200</v>
      </c>
      <c r="C34" s="46"/>
      <c r="D34" s="47"/>
      <c r="E34" s="48"/>
    </row>
    <row r="35" spans="1:5">
      <c r="A35" s="359" t="s">
        <v>201</v>
      </c>
      <c r="B35" s="366" t="s">
        <v>202</v>
      </c>
      <c r="C35" s="56" t="s">
        <v>203</v>
      </c>
      <c r="D35" s="373">
        <f>'SANTA IZABEL'!F39</f>
        <v>242.42</v>
      </c>
      <c r="E35" s="362" t="s">
        <v>30</v>
      </c>
    </row>
    <row r="36" spans="1:5" ht="23.25" thickBot="1">
      <c r="A36" s="374" t="s">
        <v>204</v>
      </c>
      <c r="B36" s="368" t="s">
        <v>983</v>
      </c>
      <c r="C36" s="375" t="s">
        <v>984</v>
      </c>
      <c r="D36" s="65">
        <v>0</v>
      </c>
      <c r="E36" s="61" t="s">
        <v>33</v>
      </c>
    </row>
    <row r="37" spans="1:5" ht="13.5" thickBot="1">
      <c r="A37" s="66" t="s">
        <v>19</v>
      </c>
      <c r="B37" s="45" t="s">
        <v>26</v>
      </c>
      <c r="C37" s="46"/>
      <c r="D37" s="47"/>
      <c r="E37" s="48"/>
    </row>
    <row r="38" spans="1:5">
      <c r="A38" s="359" t="s">
        <v>205</v>
      </c>
      <c r="B38" s="366" t="s">
        <v>985</v>
      </c>
      <c r="C38" s="56" t="s">
        <v>206</v>
      </c>
      <c r="D38" s="373">
        <f>'SANTA IZABEL'!F27</f>
        <v>22.76</v>
      </c>
      <c r="E38" s="362" t="s">
        <v>30</v>
      </c>
    </row>
    <row r="39" spans="1:5" ht="22.5">
      <c r="A39" s="359" t="s">
        <v>207</v>
      </c>
      <c r="B39" s="366" t="s">
        <v>986</v>
      </c>
      <c r="C39" s="56" t="s">
        <v>206</v>
      </c>
      <c r="D39" s="373">
        <f>'SANTA IZABEL'!F21</f>
        <v>410.23</v>
      </c>
      <c r="E39" s="362" t="s">
        <v>30</v>
      </c>
    </row>
    <row r="40" spans="1:5">
      <c r="A40" s="372" t="s">
        <v>208</v>
      </c>
      <c r="B40" s="366" t="s">
        <v>987</v>
      </c>
      <c r="C40" s="56" t="s">
        <v>206</v>
      </c>
      <c r="D40" s="373">
        <f>'SANTA IZABEL'!F28</f>
        <v>20.09</v>
      </c>
      <c r="E40" s="362" t="s">
        <v>30</v>
      </c>
    </row>
    <row r="41" spans="1:5" ht="13.5" thickBot="1">
      <c r="A41" s="359" t="s">
        <v>209</v>
      </c>
      <c r="B41" s="54" t="s">
        <v>210</v>
      </c>
      <c r="C41" s="56" t="s">
        <v>206</v>
      </c>
      <c r="D41" s="373">
        <f>D39</f>
        <v>410.23</v>
      </c>
      <c r="E41" s="53" t="s">
        <v>30</v>
      </c>
    </row>
    <row r="42" spans="1:5" ht="13.5" thickBot="1">
      <c r="A42" s="44" t="s">
        <v>37</v>
      </c>
      <c r="B42" s="45" t="s">
        <v>211</v>
      </c>
      <c r="C42" s="46"/>
      <c r="D42" s="47"/>
      <c r="E42" s="48"/>
    </row>
    <row r="43" spans="1:5" ht="22.5">
      <c r="A43" s="67" t="s">
        <v>212</v>
      </c>
      <c r="B43" s="68" t="s">
        <v>819</v>
      </c>
      <c r="C43" s="69" t="s">
        <v>213</v>
      </c>
      <c r="D43" s="70">
        <v>8.8000000000000007</v>
      </c>
      <c r="E43" s="64" t="s">
        <v>30</v>
      </c>
    </row>
    <row r="44" spans="1:5" ht="22.5">
      <c r="A44" s="372" t="s">
        <v>214</v>
      </c>
      <c r="B44" s="72" t="s">
        <v>820</v>
      </c>
      <c r="C44" s="56" t="s">
        <v>213</v>
      </c>
      <c r="D44" s="71">
        <v>22.4</v>
      </c>
      <c r="E44" s="53" t="s">
        <v>30</v>
      </c>
    </row>
    <row r="45" spans="1:5" ht="22.5">
      <c r="A45" s="372" t="s">
        <v>939</v>
      </c>
      <c r="B45" s="72" t="s">
        <v>821</v>
      </c>
      <c r="C45" s="56" t="s">
        <v>213</v>
      </c>
      <c r="D45" s="71">
        <v>4.4000000000000004</v>
      </c>
      <c r="E45" s="53" t="s">
        <v>30</v>
      </c>
    </row>
    <row r="46" spans="1:5" ht="22.5">
      <c r="A46" s="372" t="s">
        <v>940</v>
      </c>
      <c r="B46" s="72" t="s">
        <v>822</v>
      </c>
      <c r="C46" s="56" t="s">
        <v>213</v>
      </c>
      <c r="D46" s="71">
        <v>3.6</v>
      </c>
      <c r="E46" s="53" t="s">
        <v>30</v>
      </c>
    </row>
    <row r="47" spans="1:5" ht="27" customHeight="1">
      <c r="A47" s="372" t="s">
        <v>941</v>
      </c>
      <c r="B47" s="72" t="s">
        <v>823</v>
      </c>
      <c r="C47" s="56" t="s">
        <v>213</v>
      </c>
      <c r="D47" s="71">
        <v>0.4</v>
      </c>
      <c r="E47" s="53" t="s">
        <v>30</v>
      </c>
    </row>
    <row r="48" spans="1:5" ht="22.5">
      <c r="A48" s="372" t="s">
        <v>942</v>
      </c>
      <c r="B48" s="72" t="s">
        <v>826</v>
      </c>
      <c r="C48" s="56" t="s">
        <v>213</v>
      </c>
      <c r="D48" s="71">
        <v>0.3</v>
      </c>
      <c r="E48" s="53" t="s">
        <v>30</v>
      </c>
    </row>
    <row r="49" spans="1:5">
      <c r="A49" s="372" t="s">
        <v>943</v>
      </c>
      <c r="B49" s="320" t="s">
        <v>824</v>
      </c>
      <c r="C49" s="56" t="s">
        <v>213</v>
      </c>
      <c r="D49" s="71">
        <f>0.8*2.1</f>
        <v>1.6800000000000002</v>
      </c>
      <c r="E49" s="53" t="s">
        <v>30</v>
      </c>
    </row>
    <row r="50" spans="1:5">
      <c r="A50" s="372" t="s">
        <v>944</v>
      </c>
      <c r="B50" s="72" t="s">
        <v>217</v>
      </c>
      <c r="C50" s="56" t="s">
        <v>213</v>
      </c>
      <c r="D50" s="71">
        <v>7</v>
      </c>
      <c r="E50" s="53" t="s">
        <v>155</v>
      </c>
    </row>
    <row r="51" spans="1:5">
      <c r="A51" s="372" t="s">
        <v>945</v>
      </c>
      <c r="B51" s="72" t="s">
        <v>825</v>
      </c>
      <c r="C51" s="56" t="s">
        <v>213</v>
      </c>
      <c r="D51" s="71">
        <v>15</v>
      </c>
      <c r="E51" s="53" t="s">
        <v>155</v>
      </c>
    </row>
    <row r="52" spans="1:5">
      <c r="A52" s="372" t="s">
        <v>946</v>
      </c>
      <c r="B52" s="72" t="s">
        <v>218</v>
      </c>
      <c r="C52" s="56" t="s">
        <v>213</v>
      </c>
      <c r="D52" s="71">
        <v>2</v>
      </c>
      <c r="E52" s="53" t="s">
        <v>155</v>
      </c>
    </row>
    <row r="53" spans="1:5">
      <c r="A53" s="372" t="s">
        <v>947</v>
      </c>
      <c r="B53" s="72" t="s">
        <v>827</v>
      </c>
      <c r="C53" s="56" t="s">
        <v>213</v>
      </c>
      <c r="D53" s="71">
        <v>3</v>
      </c>
      <c r="E53" s="53" t="s">
        <v>62</v>
      </c>
    </row>
    <row r="54" spans="1:5">
      <c r="A54" s="372" t="s">
        <v>948</v>
      </c>
      <c r="B54" s="72" t="s">
        <v>828</v>
      </c>
      <c r="C54" s="56" t="s">
        <v>213</v>
      </c>
      <c r="D54" s="71">
        <v>9.1199999999999992</v>
      </c>
      <c r="E54" s="53" t="s">
        <v>30</v>
      </c>
    </row>
    <row r="55" spans="1:5" ht="13.5" thickBot="1">
      <c r="A55" s="372" t="s">
        <v>949</v>
      </c>
      <c r="B55" s="72" t="s">
        <v>829</v>
      </c>
      <c r="C55" s="56" t="s">
        <v>213</v>
      </c>
      <c r="D55" s="71">
        <v>17.95</v>
      </c>
      <c r="E55" s="53" t="s">
        <v>30</v>
      </c>
    </row>
    <row r="56" spans="1:5" ht="13.5" thickBot="1">
      <c r="A56" s="44" t="s">
        <v>19</v>
      </c>
      <c r="B56" s="45" t="s">
        <v>219</v>
      </c>
      <c r="C56" s="46"/>
      <c r="D56" s="47"/>
      <c r="E56" s="48"/>
    </row>
    <row r="57" spans="1:5" ht="16.5" customHeight="1">
      <c r="A57" s="359" t="s">
        <v>205</v>
      </c>
      <c r="B57" s="321" t="s">
        <v>221</v>
      </c>
      <c r="C57" s="56" t="s">
        <v>213</v>
      </c>
      <c r="D57" s="376">
        <f>'SANTA IZABEL'!F59+'SANTA IZABEL'!F68</f>
        <v>569.83999999999992</v>
      </c>
      <c r="E57" s="362" t="s">
        <v>30</v>
      </c>
    </row>
    <row r="58" spans="1:5">
      <c r="A58" s="359" t="s">
        <v>207</v>
      </c>
      <c r="B58" s="321" t="s">
        <v>222</v>
      </c>
      <c r="C58" s="56" t="s">
        <v>213</v>
      </c>
      <c r="D58" s="376">
        <f>D57</f>
        <v>569.83999999999992</v>
      </c>
      <c r="E58" s="53" t="s">
        <v>30</v>
      </c>
    </row>
    <row r="59" spans="1:5">
      <c r="A59" s="359" t="s">
        <v>208</v>
      </c>
      <c r="B59" s="321" t="s">
        <v>223</v>
      </c>
      <c r="C59" s="56" t="s">
        <v>213</v>
      </c>
      <c r="D59" s="376">
        <f>'SANTA IZABEL'!F61</f>
        <v>112.9</v>
      </c>
      <c r="E59" s="53" t="s">
        <v>30</v>
      </c>
    </row>
    <row r="60" spans="1:5" ht="19.5" customHeight="1" thickBot="1">
      <c r="A60" s="359" t="s">
        <v>209</v>
      </c>
      <c r="B60" s="75" t="s">
        <v>224</v>
      </c>
      <c r="C60" s="76" t="s">
        <v>225</v>
      </c>
      <c r="D60" s="77">
        <f>D59</f>
        <v>112.9</v>
      </c>
      <c r="E60" s="78" t="s">
        <v>30</v>
      </c>
    </row>
    <row r="61" spans="1:5" ht="13.5" thickBot="1">
      <c r="A61" s="44" t="s">
        <v>37</v>
      </c>
      <c r="B61" s="45" t="s">
        <v>226</v>
      </c>
      <c r="C61" s="46"/>
      <c r="D61" s="47"/>
      <c r="E61" s="48"/>
    </row>
    <row r="62" spans="1:5" ht="22.5">
      <c r="A62" s="359" t="s">
        <v>212</v>
      </c>
      <c r="B62" s="321" t="str">
        <f>[1]Orçamento!B39</f>
        <v>COMPACTAÇÃO DO LOCAL DESTINADO A RECEBER O PISO</v>
      </c>
      <c r="C62" s="56" t="s">
        <v>228</v>
      </c>
      <c r="D62" s="373">
        <f>'SANTA IZABEL'!F53</f>
        <v>52.55</v>
      </c>
      <c r="E62" s="362" t="s">
        <v>30</v>
      </c>
    </row>
    <row r="63" spans="1:5" ht="22.5">
      <c r="A63" s="359" t="s">
        <v>214</v>
      </c>
      <c r="B63" s="321" t="s">
        <v>230</v>
      </c>
      <c r="C63" s="56" t="s">
        <v>231</v>
      </c>
      <c r="D63" s="373">
        <f>'SANTA IZABEL'!F54</f>
        <v>35.549999999999997</v>
      </c>
      <c r="E63" s="53" t="s">
        <v>30</v>
      </c>
    </row>
    <row r="64" spans="1:5">
      <c r="A64" s="359" t="s">
        <v>215</v>
      </c>
      <c r="B64" s="321" t="s">
        <v>233</v>
      </c>
      <c r="C64" s="56" t="s">
        <v>213</v>
      </c>
      <c r="D64" s="373">
        <f>'SANTA IZABEL'!F56</f>
        <v>325.32</v>
      </c>
      <c r="E64" s="53" t="s">
        <v>30</v>
      </c>
    </row>
    <row r="65" spans="1:5" ht="23.25" thickBot="1">
      <c r="A65" s="359" t="s">
        <v>216</v>
      </c>
      <c r="B65" s="321" t="s">
        <v>234</v>
      </c>
      <c r="C65" s="56" t="s">
        <v>235</v>
      </c>
      <c r="D65" s="376">
        <f>'SANTA IZABEL'!F57</f>
        <v>343.51</v>
      </c>
      <c r="E65" s="53" t="s">
        <v>33</v>
      </c>
    </row>
    <row r="66" spans="1:5" ht="13.5" thickBot="1">
      <c r="A66" s="44" t="s">
        <v>40</v>
      </c>
      <c r="B66" s="45" t="s">
        <v>52</v>
      </c>
      <c r="C66" s="46"/>
      <c r="D66" s="47"/>
      <c r="E66" s="48"/>
    </row>
    <row r="67" spans="1:5" ht="21" customHeight="1" thickBot="1">
      <c r="A67" s="58" t="s">
        <v>220</v>
      </c>
      <c r="B67" s="79" t="s">
        <v>832</v>
      </c>
      <c r="C67" s="56" t="s">
        <v>213</v>
      </c>
      <c r="D67" s="77">
        <f>'SANTA IZABEL'!F82+'SANTA IZABEL'!F83</f>
        <v>57.849999999999994</v>
      </c>
      <c r="E67" s="78" t="s">
        <v>30</v>
      </c>
    </row>
    <row r="68" spans="1:5" ht="13.5" thickBot="1">
      <c r="A68" s="44" t="s">
        <v>84</v>
      </c>
      <c r="B68" s="45" t="s">
        <v>237</v>
      </c>
      <c r="C68" s="46"/>
      <c r="D68" s="47"/>
      <c r="E68" s="48"/>
    </row>
    <row r="69" spans="1:5" ht="22.5">
      <c r="A69" s="372" t="s">
        <v>227</v>
      </c>
      <c r="B69" s="377" t="s">
        <v>239</v>
      </c>
      <c r="C69" s="367" t="s">
        <v>240</v>
      </c>
      <c r="D69" s="376">
        <f>'SANTA IZABEL'!F72+'SANTA IZABEL'!F71+'SANTA IZABEL'!F65+'SANTA IZABEL'!F63</f>
        <v>2172.83</v>
      </c>
      <c r="E69" s="53" t="s">
        <v>30</v>
      </c>
    </row>
    <row r="70" spans="1:5" ht="22.5" customHeight="1">
      <c r="A70" s="372" t="s">
        <v>229</v>
      </c>
      <c r="B70" s="72" t="s">
        <v>242</v>
      </c>
      <c r="C70" s="367" t="s">
        <v>243</v>
      </c>
      <c r="D70" s="71">
        <f>'SANTA IZABEL'!F80</f>
        <v>136.32</v>
      </c>
      <c r="E70" s="53" t="s">
        <v>30</v>
      </c>
    </row>
    <row r="71" spans="1:5" ht="45.75" thickBot="1">
      <c r="A71" s="372" t="s">
        <v>232</v>
      </c>
      <c r="B71" s="73" t="s">
        <v>833</v>
      </c>
      <c r="C71" s="56" t="s">
        <v>834</v>
      </c>
      <c r="D71" s="74">
        <f>'SANTA IZABEL'!F66</f>
        <v>139.83000000000001</v>
      </c>
      <c r="E71" s="53" t="s">
        <v>30</v>
      </c>
    </row>
    <row r="72" spans="1:5" ht="13.5" thickBot="1">
      <c r="A72" s="44" t="s">
        <v>115</v>
      </c>
      <c r="B72" s="45" t="s">
        <v>245</v>
      </c>
      <c r="C72" s="46"/>
      <c r="D72" s="47"/>
      <c r="E72" s="48"/>
    </row>
    <row r="73" spans="1:5" ht="13.5" thickBot="1">
      <c r="A73" s="58" t="s">
        <v>236</v>
      </c>
      <c r="B73" s="79" t="s">
        <v>247</v>
      </c>
      <c r="C73" s="76" t="s">
        <v>988</v>
      </c>
      <c r="D73" s="65">
        <f>'SANTA IZABEL'!F30</f>
        <v>22.76</v>
      </c>
      <c r="E73" s="78" t="s">
        <v>30</v>
      </c>
    </row>
    <row r="74" spans="1:5" ht="13.5" thickBot="1">
      <c r="A74" s="44" t="s">
        <v>116</v>
      </c>
      <c r="B74" s="45" t="s">
        <v>249</v>
      </c>
      <c r="C74" s="46"/>
      <c r="D74" s="47"/>
      <c r="E74" s="48"/>
    </row>
    <row r="75" spans="1:5">
      <c r="A75" s="67" t="s">
        <v>238</v>
      </c>
      <c r="B75" s="68" t="s">
        <v>251</v>
      </c>
      <c r="C75" s="80" t="s">
        <v>213</v>
      </c>
      <c r="D75" s="70">
        <v>8</v>
      </c>
      <c r="E75" s="81" t="s">
        <v>155</v>
      </c>
    </row>
    <row r="76" spans="1:5" ht="33.75">
      <c r="A76" s="497" t="s">
        <v>241</v>
      </c>
      <c r="B76" s="320" t="s">
        <v>1084</v>
      </c>
      <c r="C76" s="378" t="s">
        <v>213</v>
      </c>
      <c r="D76" s="379">
        <v>2</v>
      </c>
      <c r="E76" s="82" t="s">
        <v>155</v>
      </c>
    </row>
    <row r="77" spans="1:5" ht="22.5">
      <c r="A77" s="498" t="s">
        <v>244</v>
      </c>
      <c r="B77" s="499" t="s">
        <v>1085</v>
      </c>
      <c r="C77" s="500" t="s">
        <v>213</v>
      </c>
      <c r="D77" s="501">
        <v>3.24</v>
      </c>
      <c r="E77" s="502" t="s">
        <v>30</v>
      </c>
    </row>
    <row r="78" spans="1:5" ht="34.5" thickBot="1">
      <c r="A78" s="497" t="s">
        <v>950</v>
      </c>
      <c r="B78" s="320" t="s">
        <v>1086</v>
      </c>
      <c r="C78" s="378" t="s">
        <v>213</v>
      </c>
      <c r="D78" s="379">
        <v>5</v>
      </c>
      <c r="E78" s="82" t="s">
        <v>155</v>
      </c>
    </row>
    <row r="79" spans="1:5" ht="13.5" thickBot="1">
      <c r="A79" s="83" t="s">
        <v>117</v>
      </c>
      <c r="B79" s="84" t="s">
        <v>254</v>
      </c>
      <c r="C79" s="46"/>
      <c r="D79" s="85"/>
      <c r="E79" s="48"/>
    </row>
    <row r="80" spans="1:5" ht="13.5" thickBot="1">
      <c r="A80" s="86" t="s">
        <v>246</v>
      </c>
      <c r="B80" s="380"/>
      <c r="C80" s="76" t="s">
        <v>256</v>
      </c>
      <c r="D80" s="87"/>
      <c r="E80" s="88"/>
    </row>
    <row r="81" spans="1:5" ht="13.5" thickBot="1">
      <c r="A81" s="83" t="s">
        <v>248</v>
      </c>
      <c r="B81" s="84" t="s">
        <v>257</v>
      </c>
      <c r="C81" s="46"/>
      <c r="D81" s="85"/>
      <c r="E81" s="48"/>
    </row>
    <row r="82" spans="1:5" ht="13.5" thickBot="1">
      <c r="A82" s="86" t="s">
        <v>250</v>
      </c>
      <c r="B82" s="381"/>
      <c r="C82" s="382" t="s">
        <v>258</v>
      </c>
      <c r="D82" s="383"/>
      <c r="E82" s="384"/>
    </row>
    <row r="83" spans="1:5" ht="13.5" thickBot="1">
      <c r="A83" s="83" t="s">
        <v>253</v>
      </c>
      <c r="B83" s="84" t="s">
        <v>259</v>
      </c>
      <c r="C83" s="46"/>
      <c r="D83" s="85"/>
      <c r="E83" s="48"/>
    </row>
    <row r="84" spans="1:5">
      <c r="A84" s="359" t="s">
        <v>255</v>
      </c>
      <c r="B84" s="366" t="s">
        <v>260</v>
      </c>
      <c r="C84" s="385" t="s">
        <v>261</v>
      </c>
      <c r="D84" s="386">
        <v>359.85</v>
      </c>
      <c r="E84" s="362" t="s">
        <v>30</v>
      </c>
    </row>
  </sheetData>
  <mergeCells count="3">
    <mergeCell ref="A1:D1"/>
    <mergeCell ref="A3:D3"/>
    <mergeCell ref="A5:I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view="pageBreakPreview" topLeftCell="A10" zoomScale="60" workbookViewId="0">
      <selection activeCell="D47" sqref="D47"/>
    </sheetView>
  </sheetViews>
  <sheetFormatPr defaultRowHeight="12.75"/>
  <cols>
    <col min="1" max="1" width="11.42578125" customWidth="1"/>
    <col min="2" max="2" width="43.140625" customWidth="1"/>
    <col min="3" max="3" width="26.7109375" customWidth="1"/>
  </cols>
  <sheetData>
    <row r="1" spans="1:3" ht="15">
      <c r="A1" s="221"/>
      <c r="B1" s="221"/>
      <c r="C1" s="221"/>
    </row>
    <row r="2" spans="1:3" ht="15">
      <c r="A2" s="221"/>
      <c r="B2" s="221"/>
      <c r="C2" s="221"/>
    </row>
    <row r="3" spans="1:3" ht="15.75">
      <c r="A3" s="635"/>
      <c r="B3" s="635"/>
      <c r="C3" s="635"/>
    </row>
    <row r="4" spans="1:3" ht="15">
      <c r="A4" s="222"/>
      <c r="B4" s="222"/>
      <c r="C4" s="222"/>
    </row>
    <row r="5" spans="1:3" ht="15.75">
      <c r="A5" s="636" t="s">
        <v>438</v>
      </c>
      <c r="B5" s="636"/>
      <c r="C5" s="636"/>
    </row>
    <row r="6" spans="1:3" ht="15">
      <c r="A6" s="223"/>
      <c r="B6" s="224"/>
      <c r="C6" s="225"/>
    </row>
    <row r="7" spans="1:3" ht="15">
      <c r="A7" s="223"/>
      <c r="B7" s="224"/>
      <c r="C7" s="225"/>
    </row>
    <row r="8" spans="1:3" ht="15.75">
      <c r="A8" s="226" t="s">
        <v>439</v>
      </c>
      <c r="B8" s="227" t="s">
        <v>440</v>
      </c>
      <c r="C8" s="228"/>
    </row>
    <row r="9" spans="1:3" ht="15.75">
      <c r="A9" s="229"/>
      <c r="B9" s="230"/>
      <c r="C9" s="231"/>
    </row>
    <row r="10" spans="1:3" ht="15.75">
      <c r="A10" s="229" t="s">
        <v>441</v>
      </c>
      <c r="B10" s="232" t="s">
        <v>442</v>
      </c>
      <c r="C10" s="233">
        <v>4</v>
      </c>
    </row>
    <row r="11" spans="1:3" ht="15.75">
      <c r="A11" s="229"/>
      <c r="B11" s="232"/>
      <c r="C11" s="233"/>
    </row>
    <row r="12" spans="1:3" ht="15.75">
      <c r="A12" s="229" t="s">
        <v>443</v>
      </c>
      <c r="B12" s="232" t="s">
        <v>444</v>
      </c>
      <c r="C12" s="233">
        <v>0.8</v>
      </c>
    </row>
    <row r="13" spans="1:3" ht="15.75">
      <c r="A13" s="229"/>
      <c r="B13" s="232"/>
      <c r="C13" s="233"/>
    </row>
    <row r="14" spans="1:3" ht="15.75">
      <c r="A14" s="229" t="s">
        <v>445</v>
      </c>
      <c r="B14" s="232" t="s">
        <v>446</v>
      </c>
      <c r="C14" s="233">
        <v>1.2</v>
      </c>
    </row>
    <row r="15" spans="1:3" ht="15.75">
      <c r="A15" s="229"/>
      <c r="B15" s="232"/>
      <c r="C15" s="233"/>
    </row>
    <row r="16" spans="1:3" ht="15.75">
      <c r="A16" s="229"/>
      <c r="B16" s="232"/>
      <c r="C16" s="233"/>
    </row>
    <row r="17" spans="1:3" ht="15.75">
      <c r="A17" s="637" t="s">
        <v>447</v>
      </c>
      <c r="B17" s="637"/>
      <c r="C17" s="234">
        <f>SUM(C9:C16)</f>
        <v>6</v>
      </c>
    </row>
    <row r="18" spans="1:3" ht="15">
      <c r="A18" s="223"/>
      <c r="B18" s="224"/>
      <c r="C18" s="225"/>
    </row>
    <row r="19" spans="1:3" ht="15.75">
      <c r="A19" s="226" t="s">
        <v>448</v>
      </c>
      <c r="B19" s="227" t="s">
        <v>449</v>
      </c>
      <c r="C19" s="228"/>
    </row>
    <row r="20" spans="1:3" ht="15.75">
      <c r="A20" s="231"/>
      <c r="B20" s="230"/>
      <c r="C20" s="229"/>
    </row>
    <row r="21" spans="1:3" ht="15.75">
      <c r="A21" s="229" t="s">
        <v>450</v>
      </c>
      <c r="B21" s="232" t="s">
        <v>451</v>
      </c>
      <c r="C21" s="233">
        <v>1.21</v>
      </c>
    </row>
    <row r="22" spans="1:3" ht="15.75">
      <c r="A22" s="637" t="s">
        <v>452</v>
      </c>
      <c r="B22" s="637"/>
      <c r="C22" s="234">
        <v>1.21</v>
      </c>
    </row>
    <row r="23" spans="1:3" ht="15.75">
      <c r="A23" s="226" t="s">
        <v>453</v>
      </c>
      <c r="B23" s="227" t="s">
        <v>449</v>
      </c>
      <c r="C23" s="228"/>
    </row>
    <row r="24" spans="1:3" ht="15.75">
      <c r="A24" s="231"/>
      <c r="B24" s="230"/>
      <c r="C24" s="229"/>
    </row>
    <row r="25" spans="1:3" ht="15.75">
      <c r="A25" s="229" t="s">
        <v>360</v>
      </c>
      <c r="B25" s="232" t="s">
        <v>454</v>
      </c>
      <c r="C25" s="233">
        <v>7.4</v>
      </c>
    </row>
    <row r="26" spans="1:3" ht="15.75">
      <c r="A26" s="637" t="s">
        <v>455</v>
      </c>
      <c r="B26" s="637"/>
      <c r="C26" s="234">
        <f>SUM(C24:C25)</f>
        <v>7.4</v>
      </c>
    </row>
    <row r="27" spans="1:3" ht="15">
      <c r="A27" s="223"/>
      <c r="B27" s="224"/>
      <c r="C27" s="235"/>
    </row>
    <row r="28" spans="1:3" ht="15.75">
      <c r="A28" s="226" t="s">
        <v>456</v>
      </c>
      <c r="B28" s="227" t="s">
        <v>457</v>
      </c>
      <c r="C28" s="228"/>
    </row>
    <row r="29" spans="1:3" ht="15.75">
      <c r="A29" s="231"/>
      <c r="B29" s="232"/>
      <c r="C29" s="229"/>
    </row>
    <row r="30" spans="1:3" ht="15.75">
      <c r="A30" s="229" t="s">
        <v>458</v>
      </c>
      <c r="B30" s="232" t="s">
        <v>459</v>
      </c>
      <c r="C30" s="233">
        <v>0.65</v>
      </c>
    </row>
    <row r="31" spans="1:3" ht="15.75">
      <c r="A31" s="229"/>
      <c r="B31" s="232"/>
      <c r="C31" s="233"/>
    </row>
    <row r="32" spans="1:3" ht="15.75">
      <c r="A32" s="229" t="s">
        <v>460</v>
      </c>
      <c r="B32" s="232" t="s">
        <v>461</v>
      </c>
      <c r="C32" s="233">
        <v>3</v>
      </c>
    </row>
    <row r="33" spans="1:3" ht="15.75">
      <c r="A33" s="229"/>
      <c r="B33" s="232"/>
      <c r="C33" s="233"/>
    </row>
    <row r="34" spans="1:3" ht="15.75">
      <c r="A34" s="229" t="s">
        <v>462</v>
      </c>
      <c r="B34" s="232" t="s">
        <v>463</v>
      </c>
      <c r="C34" s="233">
        <v>2</v>
      </c>
    </row>
    <row r="35" spans="1:3" ht="15.75">
      <c r="A35" s="229"/>
      <c r="B35" s="232"/>
      <c r="C35" s="233"/>
    </row>
    <row r="36" spans="1:3" ht="15.75">
      <c r="A36" s="229" t="s">
        <v>464</v>
      </c>
      <c r="B36" s="236" t="s">
        <v>465</v>
      </c>
      <c r="C36" s="233">
        <v>4.5</v>
      </c>
    </row>
    <row r="37" spans="1:3" ht="15.75">
      <c r="A37" s="637" t="s">
        <v>466</v>
      </c>
      <c r="B37" s="637"/>
      <c r="C37" s="237">
        <f>SUM(C30:C36)</f>
        <v>10.15</v>
      </c>
    </row>
    <row r="38" spans="1:3" ht="15">
      <c r="A38" s="223"/>
      <c r="B38" s="224"/>
      <c r="C38" s="225"/>
    </row>
    <row r="39" spans="1:3">
      <c r="A39" s="633" t="s">
        <v>467</v>
      </c>
      <c r="B39" s="633"/>
      <c r="C39" s="633"/>
    </row>
    <row r="40" spans="1:3">
      <c r="A40" s="633"/>
      <c r="B40" s="633"/>
      <c r="C40" s="633"/>
    </row>
    <row r="41" spans="1:3" ht="15.75">
      <c r="A41" s="634" t="s">
        <v>468</v>
      </c>
      <c r="B41" s="634"/>
      <c r="C41" s="238">
        <f>((((1+C17/100)*(1+C22/100)*(1+C26/100))/(1-C37/100))-1)</f>
        <v>0.28237632053422379</v>
      </c>
    </row>
  </sheetData>
  <mergeCells count="9">
    <mergeCell ref="A39:C39"/>
    <mergeCell ref="A40:C40"/>
    <mergeCell ref="A41:B41"/>
    <mergeCell ref="A3:C3"/>
    <mergeCell ref="A5:C5"/>
    <mergeCell ref="A17:B17"/>
    <mergeCell ref="A22:B22"/>
    <mergeCell ref="A26:B2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60" zoomScaleNormal="90" workbookViewId="0">
      <selection activeCell="G12" sqref="G12"/>
    </sheetView>
  </sheetViews>
  <sheetFormatPr defaultRowHeight="12.75"/>
  <cols>
    <col min="1" max="1" width="14.7109375" customWidth="1"/>
    <col min="2" max="2" width="78.85546875" customWidth="1"/>
    <col min="3" max="3" width="46.28515625" bestFit="1" customWidth="1"/>
  </cols>
  <sheetData>
    <row r="1" spans="1:3" ht="15">
      <c r="A1" s="350" t="s">
        <v>951</v>
      </c>
      <c r="B1" s="351"/>
      <c r="C1" s="352"/>
    </row>
    <row r="2" spans="1:3" ht="15">
      <c r="A2" s="353" t="s">
        <v>952</v>
      </c>
      <c r="B2" s="354"/>
      <c r="C2" s="355"/>
    </row>
    <row r="3" spans="1:3" ht="15">
      <c r="A3" s="353" t="s">
        <v>953</v>
      </c>
      <c r="B3" s="354"/>
      <c r="C3" s="355"/>
    </row>
    <row r="4" spans="1:3" ht="15">
      <c r="A4" s="356" t="s">
        <v>954</v>
      </c>
      <c r="B4" s="357"/>
      <c r="C4" s="358"/>
    </row>
    <row r="5" spans="1:3" ht="15" thickBot="1">
      <c r="A5" s="646" t="s">
        <v>1073</v>
      </c>
      <c r="B5" s="647"/>
      <c r="C5" s="648"/>
    </row>
    <row r="6" spans="1:3" ht="14.25">
      <c r="A6" s="649" t="s">
        <v>1074</v>
      </c>
      <c r="B6" s="650"/>
      <c r="C6" s="331" t="s">
        <v>955</v>
      </c>
    </row>
    <row r="7" spans="1:3" ht="15" thickBot="1">
      <c r="A7" s="651" t="s">
        <v>956</v>
      </c>
      <c r="B7" s="652"/>
      <c r="C7" s="332" t="s">
        <v>957</v>
      </c>
    </row>
    <row r="8" spans="1:3">
      <c r="A8" s="653" t="s">
        <v>4</v>
      </c>
      <c r="B8" s="653" t="s">
        <v>958</v>
      </c>
      <c r="C8" s="653" t="s">
        <v>1083</v>
      </c>
    </row>
    <row r="9" spans="1:3" ht="13.5" thickBot="1">
      <c r="A9" s="654"/>
      <c r="B9" s="654"/>
      <c r="C9" s="656"/>
    </row>
    <row r="10" spans="1:3" ht="18">
      <c r="A10" s="654"/>
      <c r="B10" s="655"/>
      <c r="C10" s="333" t="s">
        <v>959</v>
      </c>
    </row>
    <row r="11" spans="1:3" ht="18">
      <c r="A11" s="638" t="s">
        <v>960</v>
      </c>
      <c r="B11" s="639"/>
      <c r="C11" s="334"/>
    </row>
    <row r="12" spans="1:3" ht="18">
      <c r="A12" s="335" t="s">
        <v>280</v>
      </c>
      <c r="B12" s="336" t="s">
        <v>23</v>
      </c>
      <c r="C12" s="337">
        <f>'SANTA IZABEL'!I9</f>
        <v>16286.269814640002</v>
      </c>
    </row>
    <row r="13" spans="1:3" ht="18">
      <c r="A13" s="335" t="s">
        <v>279</v>
      </c>
      <c r="B13" s="338" t="s">
        <v>26</v>
      </c>
      <c r="C13" s="337">
        <f>'SANTA IZABEL'!I18</f>
        <v>68535.765339808859</v>
      </c>
    </row>
    <row r="14" spans="1:3" ht="18">
      <c r="A14" s="335" t="s">
        <v>278</v>
      </c>
      <c r="B14" s="339" t="s">
        <v>723</v>
      </c>
      <c r="C14" s="340">
        <f>'SANTA IZABEL'!I31</f>
        <v>31573.22712096</v>
      </c>
    </row>
    <row r="15" spans="1:3" ht="18">
      <c r="A15" s="335" t="s">
        <v>277</v>
      </c>
      <c r="B15" s="339" t="s">
        <v>734</v>
      </c>
      <c r="C15" s="340">
        <f>'SANTA IZABEL'!I38</f>
        <v>31807.583284399996</v>
      </c>
    </row>
    <row r="16" spans="1:3" ht="18">
      <c r="A16" s="335" t="s">
        <v>197</v>
      </c>
      <c r="B16" s="339" t="s">
        <v>27</v>
      </c>
      <c r="C16" s="340">
        <f>'SANTA IZABEL'!I47</f>
        <v>233.50067439999998</v>
      </c>
    </row>
    <row r="17" spans="1:3" ht="18">
      <c r="A17" s="335" t="s">
        <v>289</v>
      </c>
      <c r="B17" s="339" t="s">
        <v>28</v>
      </c>
      <c r="C17" s="340">
        <f>'SANTA IZABEL'!I51</f>
        <v>141499.67889551201</v>
      </c>
    </row>
    <row r="18" spans="1:3" ht="18">
      <c r="A18" s="335" t="s">
        <v>297</v>
      </c>
      <c r="B18" s="339" t="s">
        <v>47</v>
      </c>
      <c r="C18" s="340">
        <f>'SANTA IZABEL'!I73</f>
        <v>97895.596811722644</v>
      </c>
    </row>
    <row r="19" spans="1:3" ht="18">
      <c r="A19" s="335" t="s">
        <v>302</v>
      </c>
      <c r="B19" s="339" t="s">
        <v>54</v>
      </c>
      <c r="C19" s="340">
        <f>'SANTA IZABEL'!I88</f>
        <v>58399.886859999991</v>
      </c>
    </row>
    <row r="20" spans="1:3" ht="18">
      <c r="A20" s="335" t="s">
        <v>312</v>
      </c>
      <c r="B20" s="339" t="s">
        <v>961</v>
      </c>
      <c r="C20" s="340">
        <f>'SANTA IZABEL'!I129</f>
        <v>82820.123222485345</v>
      </c>
    </row>
    <row r="21" spans="1:3" ht="18">
      <c r="A21" s="335" t="s">
        <v>753</v>
      </c>
      <c r="B21" s="339" t="s">
        <v>125</v>
      </c>
      <c r="C21" s="340">
        <f>'SANTA IZABEL'!I207</f>
        <v>13279.451592736001</v>
      </c>
    </row>
    <row r="22" spans="1:3" ht="18">
      <c r="A22" s="335" t="s">
        <v>754</v>
      </c>
      <c r="B22" s="339" t="s">
        <v>126</v>
      </c>
      <c r="C22" s="340">
        <f>'SANTA IZABEL'!I214</f>
        <v>2150.1962328</v>
      </c>
    </row>
    <row r="23" spans="1:3" ht="23.25">
      <c r="A23" s="341"/>
      <c r="B23" s="342" t="s">
        <v>962</v>
      </c>
      <c r="C23" s="343">
        <f>SUM(C12:C22)</f>
        <v>544481.27984946477</v>
      </c>
    </row>
    <row r="24" spans="1:3" ht="15.75" thickBot="1">
      <c r="A24" s="344"/>
      <c r="B24" s="345"/>
      <c r="C24" s="346"/>
    </row>
    <row r="25" spans="1:3" ht="18">
      <c r="A25" s="347" t="s">
        <v>963</v>
      </c>
      <c r="B25" s="348"/>
      <c r="C25" s="349"/>
    </row>
    <row r="26" spans="1:3">
      <c r="A26" s="640" t="s">
        <v>1082</v>
      </c>
      <c r="B26" s="641"/>
      <c r="C26" s="642"/>
    </row>
    <row r="27" spans="1:3" ht="29.25" customHeight="1" thickBot="1">
      <c r="A27" s="643"/>
      <c r="B27" s="644"/>
      <c r="C27" s="645"/>
    </row>
  </sheetData>
  <mergeCells count="8">
    <mergeCell ref="A11:B11"/>
    <mergeCell ref="A26:C27"/>
    <mergeCell ref="A5:C5"/>
    <mergeCell ref="A6:B6"/>
    <mergeCell ref="A7:B7"/>
    <mergeCell ref="A8:A10"/>
    <mergeCell ref="B8:B10"/>
    <mergeCell ref="C8:C9"/>
  </mergeCells>
  <pageMargins left="0.511811024" right="0.511811024" top="0.78740157499999996" bottom="0.78740157499999996" header="0.31496062000000002" footer="0.31496062000000002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BreakPreview" zoomScale="90" zoomScaleSheetLayoutView="90" workbookViewId="0">
      <selection activeCell="F28" sqref="F28"/>
    </sheetView>
  </sheetViews>
  <sheetFormatPr defaultRowHeight="12.75"/>
  <cols>
    <col min="2" max="2" width="33.42578125" bestFit="1" customWidth="1"/>
    <col min="3" max="3" width="17.5703125" bestFit="1" customWidth="1"/>
    <col min="4" max="4" width="14.85546875" bestFit="1" customWidth="1"/>
    <col min="5" max="5" width="9.28515625" bestFit="1" customWidth="1"/>
    <col min="6" max="6" width="15.5703125" bestFit="1" customWidth="1"/>
    <col min="7" max="7" width="9.7109375" bestFit="1" customWidth="1"/>
    <col min="8" max="8" width="16.28515625" bestFit="1" customWidth="1"/>
    <col min="9" max="9" width="9.7109375" bestFit="1" customWidth="1"/>
    <col min="10" max="10" width="16.28515625" bestFit="1" customWidth="1"/>
    <col min="11" max="11" width="10.85546875" bestFit="1" customWidth="1"/>
  </cols>
  <sheetData>
    <row r="1" spans="1:11" ht="13.5" thickBot="1">
      <c r="A1" s="659" t="s">
        <v>851</v>
      </c>
      <c r="B1" s="660"/>
      <c r="C1" s="660"/>
      <c r="D1" s="660"/>
      <c r="E1" s="660"/>
      <c r="F1" s="660"/>
      <c r="G1" s="660"/>
      <c r="H1" s="663" t="s">
        <v>141</v>
      </c>
      <c r="I1" s="664"/>
      <c r="J1" s="665">
        <v>0.28239999999999998</v>
      </c>
      <c r="K1" s="666"/>
    </row>
    <row r="2" spans="1:11" ht="13.5" thickBot="1">
      <c r="A2" s="661"/>
      <c r="B2" s="662"/>
      <c r="C2" s="662"/>
      <c r="D2" s="662"/>
      <c r="E2" s="662"/>
      <c r="F2" s="662"/>
      <c r="G2" s="662"/>
      <c r="H2" s="663" t="s">
        <v>165</v>
      </c>
      <c r="I2" s="664"/>
      <c r="J2" s="667" t="s">
        <v>990</v>
      </c>
      <c r="K2" s="668"/>
    </row>
    <row r="3" spans="1:11">
      <c r="A3" s="661"/>
      <c r="B3" s="662"/>
      <c r="C3" s="662"/>
      <c r="D3" s="662"/>
      <c r="E3" s="662"/>
      <c r="F3" s="662"/>
      <c r="G3" s="662"/>
      <c r="H3" s="388"/>
      <c r="I3" s="388"/>
      <c r="J3" s="388"/>
      <c r="K3" s="389"/>
    </row>
    <row r="4" spans="1:11">
      <c r="A4" s="661"/>
      <c r="B4" s="662"/>
      <c r="C4" s="662"/>
      <c r="D4" s="662"/>
      <c r="E4" s="662"/>
      <c r="F4" s="662"/>
      <c r="G4" s="662"/>
      <c r="H4" s="388"/>
      <c r="I4" s="388"/>
      <c r="J4" s="388"/>
      <c r="K4" s="390"/>
    </row>
    <row r="5" spans="1:11">
      <c r="A5" s="657" t="s">
        <v>1074</v>
      </c>
      <c r="B5" s="658"/>
      <c r="C5" s="658"/>
      <c r="D5" s="658"/>
      <c r="E5" s="658"/>
      <c r="F5" s="658"/>
      <c r="G5" s="658"/>
      <c r="H5" s="388"/>
      <c r="I5" s="388"/>
      <c r="J5" s="388"/>
      <c r="K5" s="390"/>
    </row>
    <row r="6" spans="1:11">
      <c r="A6" s="657" t="s">
        <v>956</v>
      </c>
      <c r="B6" s="658"/>
      <c r="C6" s="658"/>
      <c r="D6" s="658"/>
      <c r="E6" s="658"/>
      <c r="F6" s="658"/>
      <c r="G6" s="658"/>
      <c r="H6" s="388"/>
      <c r="I6" s="388"/>
      <c r="J6" s="388"/>
      <c r="K6" s="390"/>
    </row>
    <row r="7" spans="1:11" ht="13.5" thickBot="1">
      <c r="A7" s="669" t="s">
        <v>991</v>
      </c>
      <c r="B7" s="670"/>
      <c r="C7" s="670"/>
      <c r="D7" s="670"/>
      <c r="E7" s="670"/>
      <c r="F7" s="670"/>
      <c r="G7" s="670"/>
      <c r="H7" s="391"/>
      <c r="I7" s="391"/>
      <c r="J7" s="391"/>
      <c r="K7" s="392"/>
    </row>
    <row r="8" spans="1:11" ht="13.5" thickBot="1">
      <c r="A8" s="671" t="s">
        <v>4</v>
      </c>
      <c r="B8" s="671" t="s">
        <v>958</v>
      </c>
      <c r="C8" s="673" t="s">
        <v>992</v>
      </c>
      <c r="D8" s="675" t="s">
        <v>993</v>
      </c>
      <c r="E8" s="676"/>
      <c r="F8" s="677" t="s">
        <v>994</v>
      </c>
      <c r="G8" s="678"/>
      <c r="H8" s="675" t="s">
        <v>995</v>
      </c>
      <c r="I8" s="679"/>
      <c r="J8" s="677" t="s">
        <v>996</v>
      </c>
      <c r="K8" s="678"/>
    </row>
    <row r="9" spans="1:11" ht="13.5" thickBot="1">
      <c r="A9" s="672"/>
      <c r="B9" s="672"/>
      <c r="C9" s="674"/>
      <c r="D9" s="680"/>
      <c r="E9" s="676"/>
      <c r="F9" s="677"/>
      <c r="G9" s="678"/>
      <c r="H9" s="393"/>
      <c r="I9" s="394"/>
      <c r="J9" s="395"/>
      <c r="K9" s="396"/>
    </row>
    <row r="10" spans="1:11" ht="15.75" thickBot="1">
      <c r="A10" s="397"/>
      <c r="B10" s="398"/>
      <c r="C10" s="399"/>
      <c r="D10" s="400" t="s">
        <v>997</v>
      </c>
      <c r="E10" s="401" t="s">
        <v>998</v>
      </c>
      <c r="F10" s="402" t="s">
        <v>997</v>
      </c>
      <c r="G10" s="403" t="s">
        <v>998</v>
      </c>
      <c r="H10" s="400" t="s">
        <v>997</v>
      </c>
      <c r="I10" s="404" t="s">
        <v>998</v>
      </c>
      <c r="J10" s="402" t="s">
        <v>997</v>
      </c>
      <c r="K10" s="403" t="s">
        <v>998</v>
      </c>
    </row>
    <row r="11" spans="1:11">
      <c r="A11" s="405" t="s">
        <v>280</v>
      </c>
      <c r="B11" s="406" t="s">
        <v>999</v>
      </c>
      <c r="C11" s="407">
        <f>CONSOLIDADA!C12</f>
        <v>16286.269814640002</v>
      </c>
      <c r="D11" s="408">
        <f>C11</f>
        <v>16286.269814640002</v>
      </c>
      <c r="E11" s="409">
        <f>D11/C11</f>
        <v>1</v>
      </c>
      <c r="F11" s="410"/>
      <c r="G11" s="411">
        <f>F11/C11</f>
        <v>0</v>
      </c>
      <c r="H11" s="412"/>
      <c r="I11" s="413">
        <f t="shared" ref="I11:I22" si="0">H11/C11</f>
        <v>0</v>
      </c>
      <c r="J11" s="414"/>
      <c r="K11" s="411">
        <f t="shared" ref="K11:K22" si="1">J11/C11</f>
        <v>0</v>
      </c>
    </row>
    <row r="12" spans="1:11">
      <c r="A12" s="415" t="s">
        <v>279</v>
      </c>
      <c r="B12" s="416" t="s">
        <v>26</v>
      </c>
      <c r="C12" s="407">
        <f>CONSOLIDADA!C13</f>
        <v>68535.765339808859</v>
      </c>
      <c r="D12" s="417">
        <f>C12*0.15</f>
        <v>10280.364800971329</v>
      </c>
      <c r="E12" s="409">
        <f t="shared" ref="E12:E21" si="2">D12/C12</f>
        <v>0.15</v>
      </c>
      <c r="F12" s="418">
        <f>C12*0.4</f>
        <v>27414.306135923543</v>
      </c>
      <c r="G12" s="411">
        <f t="shared" ref="G12:G21" si="3">F12/C12</f>
        <v>0.4</v>
      </c>
      <c r="H12" s="419">
        <f>C12*0.3</f>
        <v>20560.729601942658</v>
      </c>
      <c r="I12" s="413">
        <f t="shared" si="0"/>
        <v>0.3</v>
      </c>
      <c r="J12" s="420">
        <f>C12*0.15</f>
        <v>10280.364800971329</v>
      </c>
      <c r="K12" s="411">
        <f t="shared" si="1"/>
        <v>0.15</v>
      </c>
    </row>
    <row r="13" spans="1:11">
      <c r="A13" s="415" t="s">
        <v>278</v>
      </c>
      <c r="B13" s="416" t="s">
        <v>723</v>
      </c>
      <c r="C13" s="407">
        <f>CONSOLIDADA!C14</f>
        <v>31573.22712096</v>
      </c>
      <c r="D13" s="408">
        <f>C13*0.3</f>
        <v>9471.9681362880001</v>
      </c>
      <c r="E13" s="409">
        <f t="shared" si="2"/>
        <v>0.3</v>
      </c>
      <c r="F13" s="410">
        <f>C13*0.4</f>
        <v>12629.290848384</v>
      </c>
      <c r="G13" s="411">
        <f t="shared" si="3"/>
        <v>0.4</v>
      </c>
      <c r="H13" s="419">
        <f>C13*0.3</f>
        <v>9471.9681362880001</v>
      </c>
      <c r="I13" s="413">
        <f t="shared" si="0"/>
        <v>0.3</v>
      </c>
      <c r="J13" s="420"/>
      <c r="K13" s="411">
        <f t="shared" si="1"/>
        <v>0</v>
      </c>
    </row>
    <row r="14" spans="1:11">
      <c r="A14" s="415" t="s">
        <v>277</v>
      </c>
      <c r="B14" s="416" t="s">
        <v>1000</v>
      </c>
      <c r="C14" s="407">
        <f>CONSOLIDADA!C15</f>
        <v>31807.583284399996</v>
      </c>
      <c r="D14" s="417"/>
      <c r="E14" s="409">
        <f>D14/C14</f>
        <v>0</v>
      </c>
      <c r="F14" s="418">
        <f>C14*0.15</f>
        <v>4771.1374926599992</v>
      </c>
      <c r="G14" s="411">
        <f t="shared" si="3"/>
        <v>0.15</v>
      </c>
      <c r="H14" s="419">
        <f>C14*0.35</f>
        <v>11132.654149539998</v>
      </c>
      <c r="I14" s="413">
        <f t="shared" si="0"/>
        <v>0.35</v>
      </c>
      <c r="J14" s="420">
        <f>C14*0.5</f>
        <v>15903.791642199998</v>
      </c>
      <c r="K14" s="411">
        <f t="shared" si="1"/>
        <v>0.5</v>
      </c>
    </row>
    <row r="15" spans="1:11">
      <c r="A15" s="415" t="s">
        <v>197</v>
      </c>
      <c r="B15" s="421" t="s">
        <v>27</v>
      </c>
      <c r="C15" s="407">
        <f>CONSOLIDADA!C16</f>
        <v>233.50067439999998</v>
      </c>
      <c r="D15" s="408">
        <f>'SANTA IZABEL'!I48</f>
        <v>62.039690719999989</v>
      </c>
      <c r="E15" s="409">
        <f>D15/C15</f>
        <v>0.26569383955492332</v>
      </c>
      <c r="F15" s="410">
        <f>'SANTA IZABEL'!I49+'SANTA IZABEL'!I50</f>
        <v>171.46098368</v>
      </c>
      <c r="G15" s="411">
        <f t="shared" si="3"/>
        <v>0.73430616044507668</v>
      </c>
      <c r="H15" s="419"/>
      <c r="I15" s="413">
        <f t="shared" si="0"/>
        <v>0</v>
      </c>
      <c r="J15" s="420"/>
      <c r="K15" s="411">
        <f t="shared" si="1"/>
        <v>0</v>
      </c>
    </row>
    <row r="16" spans="1:11">
      <c r="A16" s="415" t="s">
        <v>289</v>
      </c>
      <c r="B16" s="416" t="s">
        <v>28</v>
      </c>
      <c r="C16" s="407">
        <f>CONSOLIDADA!C17</f>
        <v>141499.67889551201</v>
      </c>
      <c r="D16" s="417"/>
      <c r="E16" s="409">
        <f t="shared" si="2"/>
        <v>0</v>
      </c>
      <c r="F16" s="418">
        <f>C16*0.3</f>
        <v>42449.903668653606</v>
      </c>
      <c r="G16" s="411">
        <f t="shared" si="3"/>
        <v>0.3</v>
      </c>
      <c r="H16" s="419">
        <f>C16*0.3</f>
        <v>42449.903668653606</v>
      </c>
      <c r="I16" s="413">
        <f t="shared" si="0"/>
        <v>0.3</v>
      </c>
      <c r="J16" s="420">
        <f>C16*0.4</f>
        <v>56599.87155820481</v>
      </c>
      <c r="K16" s="411">
        <f t="shared" si="1"/>
        <v>0.4</v>
      </c>
    </row>
    <row r="17" spans="1:11">
      <c r="A17" s="415" t="s">
        <v>297</v>
      </c>
      <c r="B17" s="416" t="s">
        <v>47</v>
      </c>
      <c r="C17" s="407">
        <f>CONSOLIDADA!C18</f>
        <v>97895.596811722644</v>
      </c>
      <c r="D17" s="408"/>
      <c r="E17" s="409">
        <f t="shared" si="2"/>
        <v>0</v>
      </c>
      <c r="F17" s="410">
        <f>C17*0.3</f>
        <v>29368.679043516793</v>
      </c>
      <c r="G17" s="411">
        <f t="shared" si="3"/>
        <v>0.3</v>
      </c>
      <c r="H17" s="419">
        <f>C17*0.3</f>
        <v>29368.679043516793</v>
      </c>
      <c r="I17" s="413">
        <f t="shared" si="0"/>
        <v>0.3</v>
      </c>
      <c r="J17" s="414">
        <f>C17*0.4</f>
        <v>39158.238724689058</v>
      </c>
      <c r="K17" s="411">
        <f t="shared" si="1"/>
        <v>0.4</v>
      </c>
    </row>
    <row r="18" spans="1:11">
      <c r="A18" s="415" t="s">
        <v>302</v>
      </c>
      <c r="B18" s="416" t="s">
        <v>54</v>
      </c>
      <c r="C18" s="407">
        <f>CONSOLIDADA!C19</f>
        <v>58399.886859999991</v>
      </c>
      <c r="D18" s="417"/>
      <c r="E18" s="409">
        <f t="shared" si="2"/>
        <v>0</v>
      </c>
      <c r="F18" s="418">
        <f>C18*0.5</f>
        <v>29199.943429999996</v>
      </c>
      <c r="G18" s="411">
        <f t="shared" si="3"/>
        <v>0.5</v>
      </c>
      <c r="H18" s="419">
        <f>C18*0.4</f>
        <v>23359.954743999999</v>
      </c>
      <c r="I18" s="413">
        <f t="shared" si="0"/>
        <v>0.4</v>
      </c>
      <c r="J18" s="414">
        <f>C18*0.1</f>
        <v>5839.9886859999997</v>
      </c>
      <c r="K18" s="411">
        <f t="shared" si="1"/>
        <v>0.1</v>
      </c>
    </row>
    <row r="19" spans="1:11">
      <c r="A19" s="415" t="s">
        <v>312</v>
      </c>
      <c r="B19" s="416" t="s">
        <v>961</v>
      </c>
      <c r="C19" s="407">
        <f>CONSOLIDADA!C20</f>
        <v>82820.123222485345</v>
      </c>
      <c r="D19" s="408"/>
      <c r="E19" s="409">
        <f t="shared" si="2"/>
        <v>0</v>
      </c>
      <c r="F19" s="410">
        <f>C19*0.4</f>
        <v>33128.049288994138</v>
      </c>
      <c r="G19" s="411">
        <f t="shared" si="3"/>
        <v>0.4</v>
      </c>
      <c r="H19" s="419">
        <f>C19*0.4</f>
        <v>33128.049288994138</v>
      </c>
      <c r="I19" s="413">
        <f t="shared" si="0"/>
        <v>0.4</v>
      </c>
      <c r="J19" s="414">
        <f>C19*0.2</f>
        <v>16564.024644497069</v>
      </c>
      <c r="K19" s="411">
        <f t="shared" si="1"/>
        <v>0.2</v>
      </c>
    </row>
    <row r="20" spans="1:11">
      <c r="A20" s="415" t="s">
        <v>753</v>
      </c>
      <c r="B20" s="421" t="s">
        <v>125</v>
      </c>
      <c r="C20" s="407">
        <f>CONSOLIDADA!C21</f>
        <v>13279.451592736001</v>
      </c>
      <c r="D20" s="417"/>
      <c r="E20" s="409">
        <f t="shared" si="2"/>
        <v>0</v>
      </c>
      <c r="F20" s="418"/>
      <c r="G20" s="411">
        <f t="shared" si="3"/>
        <v>0</v>
      </c>
      <c r="H20" s="419"/>
      <c r="I20" s="422">
        <f t="shared" si="0"/>
        <v>0</v>
      </c>
      <c r="J20" s="414">
        <f>C20</f>
        <v>13279.451592736001</v>
      </c>
      <c r="K20" s="411">
        <f t="shared" si="1"/>
        <v>1</v>
      </c>
    </row>
    <row r="21" spans="1:11" ht="13.5" thickBot="1">
      <c r="A21" s="423" t="s">
        <v>754</v>
      </c>
      <c r="B21" s="424" t="s">
        <v>126</v>
      </c>
      <c r="C21" s="407">
        <f>CONSOLIDADA!C22</f>
        <v>2150.1962328</v>
      </c>
      <c r="D21" s="408"/>
      <c r="E21" s="409">
        <f t="shared" si="2"/>
        <v>0</v>
      </c>
      <c r="F21" s="410"/>
      <c r="G21" s="411">
        <f t="shared" si="3"/>
        <v>0</v>
      </c>
      <c r="H21" s="419"/>
      <c r="I21" s="422">
        <f t="shared" si="0"/>
        <v>0</v>
      </c>
      <c r="J21" s="414">
        <f>C21</f>
        <v>2150.1962328</v>
      </c>
      <c r="K21" s="411">
        <f t="shared" si="1"/>
        <v>1</v>
      </c>
    </row>
    <row r="22" spans="1:11">
      <c r="A22" s="425"/>
      <c r="B22" s="426" t="s">
        <v>1001</v>
      </c>
      <c r="C22" s="427">
        <f>SUM(C11:C21)</f>
        <v>544481.27984946477</v>
      </c>
      <c r="D22" s="428">
        <f>SUM(D11:D21)</f>
        <v>36100.642442619326</v>
      </c>
      <c r="E22" s="429">
        <f>D22/C22</f>
        <v>6.6302816604824746E-2</v>
      </c>
      <c r="F22" s="430">
        <f>SUM(F11:F21)</f>
        <v>179132.77089181208</v>
      </c>
      <c r="G22" s="431">
        <f>F22/C22</f>
        <v>0.32899711619348554</v>
      </c>
      <c r="H22" s="432">
        <f>SUM(H11:H21)</f>
        <v>169471.9386329352</v>
      </c>
      <c r="I22" s="433">
        <f t="shared" si="0"/>
        <v>0.31125393086019393</v>
      </c>
      <c r="J22" s="434">
        <f>SUM(J11:J21)</f>
        <v>159775.92788209827</v>
      </c>
      <c r="K22" s="431">
        <f t="shared" si="1"/>
        <v>0.29344613634149597</v>
      </c>
    </row>
    <row r="23" spans="1:11" ht="13.5" thickBot="1">
      <c r="A23" s="435"/>
      <c r="B23" s="436" t="s">
        <v>1002</v>
      </c>
      <c r="C23" s="437"/>
      <c r="D23" s="438">
        <f>D22</f>
        <v>36100.642442619326</v>
      </c>
      <c r="E23" s="439">
        <f>E22</f>
        <v>6.6302816604824746E-2</v>
      </c>
      <c r="F23" s="440">
        <f t="shared" ref="F23:G23" si="4">D23+F22</f>
        <v>215233.41333443142</v>
      </c>
      <c r="G23" s="441">
        <f t="shared" si="4"/>
        <v>0.39529993279831027</v>
      </c>
      <c r="H23" s="442">
        <f>F23+H22</f>
        <v>384705.35196736665</v>
      </c>
      <c r="I23" s="443">
        <f>G23+I22</f>
        <v>0.70655386365850426</v>
      </c>
      <c r="J23" s="444">
        <f t="shared" ref="J23" si="5">H23+J22</f>
        <v>544481.27984946489</v>
      </c>
      <c r="K23" s="441">
        <f>I23+K22</f>
        <v>1.0000000000000002</v>
      </c>
    </row>
    <row r="24" spans="1:11">
      <c r="A24" s="445"/>
      <c r="B24" s="445"/>
      <c r="C24" s="445"/>
      <c r="D24" s="445"/>
      <c r="E24" s="445"/>
      <c r="F24" s="445"/>
      <c r="G24" s="445"/>
      <c r="H24" s="681" t="s">
        <v>139</v>
      </c>
      <c r="I24" s="682"/>
      <c r="J24" s="685">
        <f>D22+F22+H22+J22</f>
        <v>544481.27984946489</v>
      </c>
      <c r="K24" s="687">
        <f>E22+G22+I22+K22</f>
        <v>1.0000000000000002</v>
      </c>
    </row>
    <row r="25" spans="1:11" ht="13.5" thickBot="1">
      <c r="A25" s="445"/>
      <c r="B25" s="445"/>
      <c r="C25" s="445"/>
      <c r="D25" s="445"/>
      <c r="E25" s="445"/>
      <c r="F25" s="445"/>
      <c r="G25" s="445"/>
      <c r="H25" s="683"/>
      <c r="I25" s="684"/>
      <c r="J25" s="686"/>
      <c r="K25" s="688"/>
    </row>
  </sheetData>
  <mergeCells count="20">
    <mergeCell ref="H8:I8"/>
    <mergeCell ref="J8:K8"/>
    <mergeCell ref="D9:E9"/>
    <mergeCell ref="F9:G9"/>
    <mergeCell ref="H24:I25"/>
    <mergeCell ref="J24:J25"/>
    <mergeCell ref="K24:K25"/>
    <mergeCell ref="A6:G6"/>
    <mergeCell ref="A7:G7"/>
    <mergeCell ref="A8:A9"/>
    <mergeCell ref="B8:B9"/>
    <mergeCell ref="C8:C9"/>
    <mergeCell ref="D8:E8"/>
    <mergeCell ref="F8:G8"/>
    <mergeCell ref="A5:G5"/>
    <mergeCell ref="A1:G4"/>
    <mergeCell ref="H1:I1"/>
    <mergeCell ref="J1:K1"/>
    <mergeCell ref="H2:I2"/>
    <mergeCell ref="J2:K2"/>
  </mergeCells>
  <pageMargins left="0.511811024" right="0.511811024" top="0.78740157499999996" bottom="0.78740157499999996" header="0.31496062000000002" footer="0.3149606200000000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SANTA IZABEL</vt:lpstr>
      <vt:lpstr>COMPOSIÇÃO</vt:lpstr>
      <vt:lpstr>MEMORIAL DE CALCULO</vt:lpstr>
      <vt:lpstr>BDI</vt:lpstr>
      <vt:lpstr>CONSOLIDADA</vt:lpstr>
      <vt:lpstr>CRONOGRAMA</vt:lpstr>
      <vt:lpstr>'MEMORIAL DE CALCULO'!Area_de_impressao</vt:lpstr>
      <vt:lpstr>'SANTA IZABEL'!Area_de_impressao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2018-02-01T11:45:17Z</cp:lastPrinted>
  <dcterms:created xsi:type="dcterms:W3CDTF">2014-02-13T00:48:21Z</dcterms:created>
  <dcterms:modified xsi:type="dcterms:W3CDTF">2018-02-01T11:45:33Z</dcterms:modified>
</cp:coreProperties>
</file>